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2117_NemCL - Modernizace přístupu do Polikliniky (Lávka)\10b.2 DPSb_R02_nové přístupy bez SO04, 01\F Soupis prací\"/>
    </mc:Choice>
  </mc:AlternateContent>
  <xr:revisionPtr revIDLastSave="0" documentId="13_ncr:1_{8ED594A9-2D9A-44A8-BDD1-B14B39D0748D}" xr6:coauthVersionLast="47" xr6:coauthVersionMax="47" xr10:uidLastSave="{00000000-0000-0000-0000-000000000000}"/>
  <bookViews>
    <workbookView xWindow="-38520" yWindow="-120" windowWidth="38640" windowHeight="21240" xr2:uid="{00000000-000D-0000-FFFF-FFFF00000000}"/>
  </bookViews>
  <sheets>
    <sheet name="Rekapitulace stavby" sheetId="1" r:id="rId1"/>
    <sheet name="D1.01.100_SO 02 - Propojo..." sheetId="2" r:id="rId2"/>
    <sheet name="D1.01.100_SO 03 - Vnější ..." sheetId="3" r:id="rId3"/>
    <sheet name="D1.01.100_SO 05 - Chodník..." sheetId="4" r:id="rId4"/>
    <sheet name="D1.01.100_SO 06 - Nadzemn..." sheetId="5" r:id="rId5"/>
    <sheet name="D1.04.700 - Silnoproudá a..." sheetId="6" r:id="rId6"/>
    <sheet name="D1.07.000 - Dendrologie a..." sheetId="7" r:id="rId7"/>
    <sheet name="D2.01.500 - Veřejné osvět..." sheetId="8" r:id="rId8"/>
    <sheet name="VORN - Vedlejší a ostatní..." sheetId="9" r:id="rId9"/>
    <sheet name="Seznam figur" sheetId="10" r:id="rId10"/>
    <sheet name="Pokyny pro vyplnění" sheetId="11" r:id="rId11"/>
  </sheets>
  <definedNames>
    <definedName name="_xlnm._FilterDatabase" localSheetId="1" hidden="1">'D1.01.100_SO 02 - Propojo...'!$C$91:$K$449</definedName>
    <definedName name="_xlnm._FilterDatabase" localSheetId="2" hidden="1">'D1.01.100_SO 03 - Vnější ...'!$C$87:$K$141</definedName>
    <definedName name="_xlnm._FilterDatabase" localSheetId="3" hidden="1">'D1.01.100_SO 05 - Chodník...'!$C$90:$K$280</definedName>
    <definedName name="_xlnm._FilterDatabase" localSheetId="4" hidden="1">'D1.01.100_SO 06 - Nadzemn...'!$C$87:$K$171</definedName>
    <definedName name="_xlnm._FilterDatabase" localSheetId="5" hidden="1">'D1.04.700 - Silnoproudá a...'!$C$82:$K$154</definedName>
    <definedName name="_xlnm._FilterDatabase" localSheetId="6" hidden="1">'D1.07.000 - Dendrologie a...'!$C$85:$K$199</definedName>
    <definedName name="_xlnm._FilterDatabase" localSheetId="7" hidden="1">'D2.01.500 - Veřejné osvět...'!$C$80:$K$134</definedName>
    <definedName name="_xlnm._FilterDatabase" localSheetId="8" hidden="1">'VORN - Vedlejší a ostatní...'!$C$85:$K$172</definedName>
    <definedName name="_xlnm.Print_Titles" localSheetId="1">'D1.01.100_SO 02 - Propojo...'!$91:$91</definedName>
    <definedName name="_xlnm.Print_Titles" localSheetId="2">'D1.01.100_SO 03 - Vnější ...'!$87:$87</definedName>
    <definedName name="_xlnm.Print_Titles" localSheetId="3">'D1.01.100_SO 05 - Chodník...'!$90:$90</definedName>
    <definedName name="_xlnm.Print_Titles" localSheetId="4">'D1.01.100_SO 06 - Nadzemn...'!$87:$87</definedName>
    <definedName name="_xlnm.Print_Titles" localSheetId="5">'D1.04.700 - Silnoproudá a...'!$82:$82</definedName>
    <definedName name="_xlnm.Print_Titles" localSheetId="6">'D1.07.000 - Dendrologie a...'!$85:$85</definedName>
    <definedName name="_xlnm.Print_Titles" localSheetId="7">'D2.01.500 - Veřejné osvět...'!$80:$80</definedName>
    <definedName name="_xlnm.Print_Titles" localSheetId="0">'Rekapitulace stavby'!$52:$52</definedName>
    <definedName name="_xlnm.Print_Titles" localSheetId="9">'Seznam figur'!$9:$9</definedName>
    <definedName name="_xlnm.Print_Titles" localSheetId="8">'VORN - Vedlejší a ostatní...'!$85:$85</definedName>
    <definedName name="_xlnm.Print_Area" localSheetId="1">'D1.01.100_SO 02 - Propojo...'!$C$4:$J$39,'D1.01.100_SO 02 - Propojo...'!$C$45:$J$73,'D1.01.100_SO 02 - Propojo...'!$C$79:$J$449</definedName>
    <definedName name="_xlnm.Print_Area" localSheetId="2">'D1.01.100_SO 03 - Vnější ...'!$C$4:$J$39,'D1.01.100_SO 03 - Vnější ...'!$C$45:$J$69,'D1.01.100_SO 03 - Vnější ...'!$C$75:$J$141</definedName>
    <definedName name="_xlnm.Print_Area" localSheetId="3">'D1.01.100_SO 05 - Chodník...'!$C$4:$J$39,'D1.01.100_SO 05 - Chodník...'!$C$45:$J$72,'D1.01.100_SO 05 - Chodník...'!$C$78:$J$280</definedName>
    <definedName name="_xlnm.Print_Area" localSheetId="4">'D1.01.100_SO 06 - Nadzemn...'!$C$4:$J$39,'D1.01.100_SO 06 - Nadzemn...'!$C$45:$J$69,'D1.01.100_SO 06 - Nadzemn...'!$C$75:$J$171</definedName>
    <definedName name="_xlnm.Print_Area" localSheetId="5">'D1.04.700 - Silnoproudá a...'!$C$4:$J$39,'D1.04.700 - Silnoproudá a...'!$C$45:$J$64,'D1.04.700 - Silnoproudá a...'!$C$70:$J$154</definedName>
    <definedName name="_xlnm.Print_Area" localSheetId="6">'D1.07.000 - Dendrologie a...'!$C$4:$J$39,'D1.07.000 - Dendrologie a...'!$C$45:$J$67,'D1.07.000 - Dendrologie a...'!$C$73:$J$199</definedName>
    <definedName name="_xlnm.Print_Area" localSheetId="7">'D2.01.500 - Veřejné osvět...'!$C$4:$J$39,'D2.01.500 - Veřejné osvět...'!$C$45:$J$62,'D2.01.500 - Veřejné osvět...'!$C$68:$J$134</definedName>
    <definedName name="_xlnm.Print_Area" localSheetId="10">'Pokyny pro vyplnění'!$B$2:$K$71,'Pokyny pro vyplnění'!$B$74:$K$118,'Pokyny pro vyplnění'!$B$121:$K$161,'Pokyny pro vyplnění'!$B$164:$K$219</definedName>
    <definedName name="_xlnm.Print_Area" localSheetId="0">'Rekapitulace stavby'!$D$4:$AO$36,'Rekapitulace stavby'!$C$42:$AQ$63</definedName>
    <definedName name="_xlnm.Print_Area" localSheetId="9">'Seznam figur'!$C$4:$G$44</definedName>
    <definedName name="_xlnm.Print_Area" localSheetId="8">'VORN - Vedlejší a ostatní...'!$C$4:$J$39,'VORN - Vedlejší a ostatní...'!$C$45:$J$67,'VORN - Vedlejší a ostatní...'!$C$73:$J$172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 l="1"/>
  <c r="J37" i="9"/>
  <c r="J36" i="9"/>
  <c r="AY62" i="1"/>
  <c r="J35" i="9"/>
  <c r="AX62" i="1" s="1"/>
  <c r="BI172" i="9"/>
  <c r="BH172" i="9"/>
  <c r="BG172" i="9"/>
  <c r="BF172" i="9"/>
  <c r="T172" i="9"/>
  <c r="R172" i="9"/>
  <c r="P172" i="9"/>
  <c r="BI171" i="9"/>
  <c r="BH171" i="9"/>
  <c r="BG171" i="9"/>
  <c r="BF171" i="9"/>
  <c r="T171" i="9"/>
  <c r="R171" i="9"/>
  <c r="P171" i="9"/>
  <c r="BI169" i="9"/>
  <c r="BH169" i="9"/>
  <c r="BG169" i="9"/>
  <c r="BF169" i="9"/>
  <c r="T169" i="9"/>
  <c r="R169" i="9"/>
  <c r="P169" i="9"/>
  <c r="BI168" i="9"/>
  <c r="BH168" i="9"/>
  <c r="BG168" i="9"/>
  <c r="BF168" i="9"/>
  <c r="T168" i="9"/>
  <c r="R168" i="9"/>
  <c r="P168" i="9"/>
  <c r="BI166" i="9"/>
  <c r="BH166" i="9"/>
  <c r="BG166" i="9"/>
  <c r="BF166" i="9"/>
  <c r="T166" i="9"/>
  <c r="R166" i="9"/>
  <c r="P166" i="9"/>
  <c r="BI163" i="9"/>
  <c r="BH163" i="9"/>
  <c r="BG163" i="9"/>
  <c r="BF163" i="9"/>
  <c r="T163" i="9"/>
  <c r="R163" i="9"/>
  <c r="P163" i="9"/>
  <c r="BI161" i="9"/>
  <c r="BH161" i="9"/>
  <c r="BG161" i="9"/>
  <c r="BF161" i="9"/>
  <c r="T161" i="9"/>
  <c r="R161" i="9"/>
  <c r="P161" i="9"/>
  <c r="BI159" i="9"/>
  <c r="BH159" i="9"/>
  <c r="BG159" i="9"/>
  <c r="BF159" i="9"/>
  <c r="T159" i="9"/>
  <c r="R159" i="9"/>
  <c r="P159" i="9"/>
  <c r="BI156" i="9"/>
  <c r="BH156" i="9"/>
  <c r="BG156" i="9"/>
  <c r="BF156" i="9"/>
  <c r="T156" i="9"/>
  <c r="R156" i="9"/>
  <c r="P156" i="9"/>
  <c r="BI154" i="9"/>
  <c r="BH154" i="9"/>
  <c r="BG154" i="9"/>
  <c r="BF154" i="9"/>
  <c r="T154" i="9"/>
  <c r="R154" i="9"/>
  <c r="P154" i="9"/>
  <c r="BI151" i="9"/>
  <c r="BH151" i="9"/>
  <c r="BG151" i="9"/>
  <c r="BF151" i="9"/>
  <c r="T151" i="9"/>
  <c r="R151" i="9"/>
  <c r="P151" i="9"/>
  <c r="BI149" i="9"/>
  <c r="BH149" i="9"/>
  <c r="BG149" i="9"/>
  <c r="BF149" i="9"/>
  <c r="T149" i="9"/>
  <c r="R149" i="9"/>
  <c r="P149" i="9"/>
  <c r="BI146" i="9"/>
  <c r="BH146" i="9"/>
  <c r="BG146" i="9"/>
  <c r="BF146" i="9"/>
  <c r="T146" i="9"/>
  <c r="R146" i="9"/>
  <c r="P146" i="9"/>
  <c r="BI144" i="9"/>
  <c r="BH144" i="9"/>
  <c r="BG144" i="9"/>
  <c r="BF144" i="9"/>
  <c r="T144" i="9"/>
  <c r="R144" i="9"/>
  <c r="P144" i="9"/>
  <c r="BI139" i="9"/>
  <c r="BH139" i="9"/>
  <c r="BG139" i="9"/>
  <c r="BF139" i="9"/>
  <c r="T139" i="9"/>
  <c r="R139" i="9"/>
  <c r="P139" i="9"/>
  <c r="BI130" i="9"/>
  <c r="BH130" i="9"/>
  <c r="BG130" i="9"/>
  <c r="BF130" i="9"/>
  <c r="T130" i="9"/>
  <c r="R130" i="9"/>
  <c r="P130" i="9"/>
  <c r="BI128" i="9"/>
  <c r="BH128" i="9"/>
  <c r="BG128" i="9"/>
  <c r="BF128" i="9"/>
  <c r="T128" i="9"/>
  <c r="R128" i="9"/>
  <c r="P128" i="9"/>
  <c r="BI126" i="9"/>
  <c r="BH126" i="9"/>
  <c r="BG126" i="9"/>
  <c r="BF126" i="9"/>
  <c r="T126" i="9"/>
  <c r="R126" i="9"/>
  <c r="P126" i="9"/>
  <c r="BI124" i="9"/>
  <c r="BH124" i="9"/>
  <c r="BG124" i="9"/>
  <c r="BF124" i="9"/>
  <c r="T124" i="9"/>
  <c r="R124" i="9"/>
  <c r="P124" i="9"/>
  <c r="BI121" i="9"/>
  <c r="BH121" i="9"/>
  <c r="BG121" i="9"/>
  <c r="BF121" i="9"/>
  <c r="T121" i="9"/>
  <c r="R121" i="9"/>
  <c r="P121" i="9"/>
  <c r="BI118" i="9"/>
  <c r="BH118" i="9"/>
  <c r="BG118" i="9"/>
  <c r="BF118" i="9"/>
  <c r="T118" i="9"/>
  <c r="R118" i="9"/>
  <c r="P118" i="9"/>
  <c r="BI117" i="9"/>
  <c r="BH117" i="9"/>
  <c r="BG117" i="9"/>
  <c r="BF117" i="9"/>
  <c r="T117" i="9"/>
  <c r="R117" i="9"/>
  <c r="P117" i="9"/>
  <c r="BI115" i="9"/>
  <c r="BH115" i="9"/>
  <c r="BG115" i="9"/>
  <c r="BF115" i="9"/>
  <c r="T115" i="9"/>
  <c r="R115" i="9"/>
  <c r="P115" i="9"/>
  <c r="BI113" i="9"/>
  <c r="BH113" i="9"/>
  <c r="BG113" i="9"/>
  <c r="BF113" i="9"/>
  <c r="T113" i="9"/>
  <c r="R113" i="9"/>
  <c r="P113" i="9"/>
  <c r="BI111" i="9"/>
  <c r="BH111" i="9"/>
  <c r="BG111" i="9"/>
  <c r="BF111" i="9"/>
  <c r="T111" i="9"/>
  <c r="R111" i="9"/>
  <c r="P111" i="9"/>
  <c r="BI103" i="9"/>
  <c r="BH103" i="9"/>
  <c r="BG103" i="9"/>
  <c r="BF103" i="9"/>
  <c r="T103" i="9"/>
  <c r="R103" i="9"/>
  <c r="P103" i="9"/>
  <c r="BI96" i="9"/>
  <c r="BH96" i="9"/>
  <c r="BG96" i="9"/>
  <c r="BF96" i="9"/>
  <c r="T96" i="9"/>
  <c r="R96" i="9"/>
  <c r="P96" i="9"/>
  <c r="BI88" i="9"/>
  <c r="BH88" i="9"/>
  <c r="BG88" i="9"/>
  <c r="BF88" i="9"/>
  <c r="T88" i="9"/>
  <c r="R88" i="9"/>
  <c r="P88" i="9"/>
  <c r="J83" i="9"/>
  <c r="J82" i="9"/>
  <c r="F82" i="9"/>
  <c r="F80" i="9"/>
  <c r="E78" i="9"/>
  <c r="J55" i="9"/>
  <c r="J54" i="9"/>
  <c r="F54" i="9"/>
  <c r="F52" i="9"/>
  <c r="E50" i="9"/>
  <c r="J18" i="9"/>
  <c r="E18" i="9"/>
  <c r="F83" i="9"/>
  <c r="J17" i="9"/>
  <c r="J12" i="9"/>
  <c r="J52" i="9"/>
  <c r="E7" i="9"/>
  <c r="E76" i="9"/>
  <c r="J37" i="8"/>
  <c r="J36" i="8"/>
  <c r="AY61" i="1"/>
  <c r="J35" i="8"/>
  <c r="AX61" i="1" s="1"/>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7" i="8"/>
  <c r="BH127" i="8"/>
  <c r="BG127" i="8"/>
  <c r="BF127" i="8"/>
  <c r="T127" i="8"/>
  <c r="R127" i="8"/>
  <c r="P127" i="8"/>
  <c r="BI126" i="8"/>
  <c r="BH126" i="8"/>
  <c r="BG126" i="8"/>
  <c r="BF126" i="8"/>
  <c r="T126" i="8"/>
  <c r="R126" i="8"/>
  <c r="P126" i="8"/>
  <c r="BI125" i="8"/>
  <c r="BH125" i="8"/>
  <c r="BG125" i="8"/>
  <c r="BF125" i="8"/>
  <c r="T125" i="8"/>
  <c r="R125" i="8"/>
  <c r="P125" i="8"/>
  <c r="BI124" i="8"/>
  <c r="BH124" i="8"/>
  <c r="BG124" i="8"/>
  <c r="BF124" i="8"/>
  <c r="T124" i="8"/>
  <c r="R124" i="8"/>
  <c r="P124" i="8"/>
  <c r="BI123" i="8"/>
  <c r="BH123" i="8"/>
  <c r="BG123" i="8"/>
  <c r="BF123" i="8"/>
  <c r="T123" i="8"/>
  <c r="R123" i="8"/>
  <c r="P123" i="8"/>
  <c r="BI122" i="8"/>
  <c r="BH122" i="8"/>
  <c r="BG122" i="8"/>
  <c r="BF122" i="8"/>
  <c r="T122" i="8"/>
  <c r="R122" i="8"/>
  <c r="P122" i="8"/>
  <c r="BI121" i="8"/>
  <c r="BH121" i="8"/>
  <c r="BG121" i="8"/>
  <c r="BF121" i="8"/>
  <c r="T121" i="8"/>
  <c r="R121" i="8"/>
  <c r="P121" i="8"/>
  <c r="BI120" i="8"/>
  <c r="BH120" i="8"/>
  <c r="BG120" i="8"/>
  <c r="BF120" i="8"/>
  <c r="T120" i="8"/>
  <c r="R120" i="8"/>
  <c r="P120" i="8"/>
  <c r="BI119" i="8"/>
  <c r="BH119" i="8"/>
  <c r="BG119" i="8"/>
  <c r="BF119" i="8"/>
  <c r="T119" i="8"/>
  <c r="R119" i="8"/>
  <c r="P119" i="8"/>
  <c r="BI118" i="8"/>
  <c r="BH118" i="8"/>
  <c r="BG118" i="8"/>
  <c r="BF118" i="8"/>
  <c r="T118" i="8"/>
  <c r="R118" i="8"/>
  <c r="P118" i="8"/>
  <c r="BI117" i="8"/>
  <c r="BH117" i="8"/>
  <c r="BG117" i="8"/>
  <c r="BF117" i="8"/>
  <c r="T117" i="8"/>
  <c r="R117" i="8"/>
  <c r="P117" i="8"/>
  <c r="BI116" i="8"/>
  <c r="BH116" i="8"/>
  <c r="BG116" i="8"/>
  <c r="BF116" i="8"/>
  <c r="T116" i="8"/>
  <c r="R116" i="8"/>
  <c r="P116" i="8"/>
  <c r="BI115" i="8"/>
  <c r="BH115" i="8"/>
  <c r="BG115" i="8"/>
  <c r="BF115" i="8"/>
  <c r="T115" i="8"/>
  <c r="R115" i="8"/>
  <c r="P115" i="8"/>
  <c r="BI114" i="8"/>
  <c r="BH114" i="8"/>
  <c r="BG114" i="8"/>
  <c r="BF114" i="8"/>
  <c r="T114" i="8"/>
  <c r="R114" i="8"/>
  <c r="P114" i="8"/>
  <c r="BI113" i="8"/>
  <c r="BH113" i="8"/>
  <c r="BG113" i="8"/>
  <c r="BF113" i="8"/>
  <c r="T113" i="8"/>
  <c r="R113" i="8"/>
  <c r="P113" i="8"/>
  <c r="BI112" i="8"/>
  <c r="BH112" i="8"/>
  <c r="BG112" i="8"/>
  <c r="BF112" i="8"/>
  <c r="T112" i="8"/>
  <c r="R112" i="8"/>
  <c r="P112" i="8"/>
  <c r="BI111" i="8"/>
  <c r="BH111" i="8"/>
  <c r="BG111" i="8"/>
  <c r="BF111" i="8"/>
  <c r="T111" i="8"/>
  <c r="R111" i="8"/>
  <c r="P111" i="8"/>
  <c r="BI110" i="8"/>
  <c r="BH110" i="8"/>
  <c r="BG110" i="8"/>
  <c r="BF110" i="8"/>
  <c r="T110" i="8"/>
  <c r="R110" i="8"/>
  <c r="P110" i="8"/>
  <c r="BI109" i="8"/>
  <c r="BH109" i="8"/>
  <c r="BG109" i="8"/>
  <c r="BF109" i="8"/>
  <c r="T109" i="8"/>
  <c r="R109" i="8"/>
  <c r="P109"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2" i="8"/>
  <c r="BH102" i="8"/>
  <c r="BG102" i="8"/>
  <c r="BF102" i="8"/>
  <c r="T102" i="8"/>
  <c r="R102" i="8"/>
  <c r="P102" i="8"/>
  <c r="BI101" i="8"/>
  <c r="BH101" i="8"/>
  <c r="BG101" i="8"/>
  <c r="BF101" i="8"/>
  <c r="T101" i="8"/>
  <c r="R101" i="8"/>
  <c r="P101" i="8"/>
  <c r="BI100" i="8"/>
  <c r="BH100" i="8"/>
  <c r="BG100" i="8"/>
  <c r="BF100" i="8"/>
  <c r="T100" i="8"/>
  <c r="R100" i="8"/>
  <c r="P100" i="8"/>
  <c r="BI99" i="8"/>
  <c r="BH99" i="8"/>
  <c r="BG99" i="8"/>
  <c r="BF99" i="8"/>
  <c r="T99" i="8"/>
  <c r="R99" i="8"/>
  <c r="P99" i="8"/>
  <c r="BI98" i="8"/>
  <c r="BH98" i="8"/>
  <c r="BG98" i="8"/>
  <c r="BF98" i="8"/>
  <c r="T98" i="8"/>
  <c r="R98" i="8"/>
  <c r="P98" i="8"/>
  <c r="BI97" i="8"/>
  <c r="BH97" i="8"/>
  <c r="BG97" i="8"/>
  <c r="BF97" i="8"/>
  <c r="T97" i="8"/>
  <c r="R97" i="8"/>
  <c r="P97" i="8"/>
  <c r="BI96" i="8"/>
  <c r="BH96" i="8"/>
  <c r="BG96" i="8"/>
  <c r="BF96" i="8"/>
  <c r="T96" i="8"/>
  <c r="R96" i="8"/>
  <c r="P96" i="8"/>
  <c r="BI95" i="8"/>
  <c r="BH95" i="8"/>
  <c r="BG95" i="8"/>
  <c r="BF95" i="8"/>
  <c r="T95" i="8"/>
  <c r="R95" i="8"/>
  <c r="P95" i="8"/>
  <c r="BI94" i="8"/>
  <c r="BH94" i="8"/>
  <c r="BG94" i="8"/>
  <c r="BF94" i="8"/>
  <c r="T94" i="8"/>
  <c r="R94" i="8"/>
  <c r="P94" i="8"/>
  <c r="BI93" i="8"/>
  <c r="BH93" i="8"/>
  <c r="BG93" i="8"/>
  <c r="BF93" i="8"/>
  <c r="T93" i="8"/>
  <c r="R93" i="8"/>
  <c r="P93" i="8"/>
  <c r="BI92" i="8"/>
  <c r="BH92" i="8"/>
  <c r="BG92" i="8"/>
  <c r="BF92" i="8"/>
  <c r="T92" i="8"/>
  <c r="R92" i="8"/>
  <c r="P92" i="8"/>
  <c r="BI91" i="8"/>
  <c r="BH91" i="8"/>
  <c r="BG91" i="8"/>
  <c r="BF91" i="8"/>
  <c r="T91" i="8"/>
  <c r="R91" i="8"/>
  <c r="P91" i="8"/>
  <c r="BI90" i="8"/>
  <c r="BH90" i="8"/>
  <c r="BG90" i="8"/>
  <c r="BF90" i="8"/>
  <c r="T90" i="8"/>
  <c r="R90" i="8"/>
  <c r="P90" i="8"/>
  <c r="BI89" i="8"/>
  <c r="BH89" i="8"/>
  <c r="BG89" i="8"/>
  <c r="BF89" i="8"/>
  <c r="T89" i="8"/>
  <c r="R89" i="8"/>
  <c r="P89" i="8"/>
  <c r="BI88" i="8"/>
  <c r="BH88" i="8"/>
  <c r="BG88" i="8"/>
  <c r="BF88" i="8"/>
  <c r="T88" i="8"/>
  <c r="R88" i="8"/>
  <c r="P88" i="8"/>
  <c r="BI87" i="8"/>
  <c r="BH87" i="8"/>
  <c r="BG87" i="8"/>
  <c r="BF87" i="8"/>
  <c r="T87" i="8"/>
  <c r="R87" i="8"/>
  <c r="P87" i="8"/>
  <c r="BI86" i="8"/>
  <c r="BH86" i="8"/>
  <c r="BG86" i="8"/>
  <c r="BF86" i="8"/>
  <c r="T86" i="8"/>
  <c r="R86" i="8"/>
  <c r="P86" i="8"/>
  <c r="BI85" i="8"/>
  <c r="BH85" i="8"/>
  <c r="BG85" i="8"/>
  <c r="BF85" i="8"/>
  <c r="T85" i="8"/>
  <c r="R85" i="8"/>
  <c r="P85" i="8"/>
  <c r="BI84" i="8"/>
  <c r="BH84" i="8"/>
  <c r="BG84" i="8"/>
  <c r="BF84" i="8"/>
  <c r="T84" i="8"/>
  <c r="R84" i="8"/>
  <c r="P84" i="8"/>
  <c r="BI83" i="8"/>
  <c r="BH83" i="8"/>
  <c r="BG83" i="8"/>
  <c r="BF83" i="8"/>
  <c r="T83" i="8"/>
  <c r="R83" i="8"/>
  <c r="P83" i="8"/>
  <c r="J78" i="8"/>
  <c r="J77" i="8"/>
  <c r="F77" i="8"/>
  <c r="F75" i="8"/>
  <c r="E73" i="8"/>
  <c r="J55" i="8"/>
  <c r="J54" i="8"/>
  <c r="F54" i="8"/>
  <c r="F52" i="8"/>
  <c r="E50" i="8"/>
  <c r="J18" i="8"/>
  <c r="E18" i="8"/>
  <c r="F55" i="8"/>
  <c r="J17" i="8"/>
  <c r="J12" i="8"/>
  <c r="J75" i="8" s="1"/>
  <c r="E7" i="8"/>
  <c r="E71" i="8"/>
  <c r="J37" i="7"/>
  <c r="J36" i="7"/>
  <c r="AY60" i="1"/>
  <c r="J35" i="7"/>
  <c r="AX60" i="1" s="1"/>
  <c r="BI199" i="7"/>
  <c r="BH199" i="7"/>
  <c r="BG199" i="7"/>
  <c r="BF199" i="7"/>
  <c r="T199" i="7"/>
  <c r="R199" i="7"/>
  <c r="P199" i="7"/>
  <c r="BI198" i="7"/>
  <c r="BH198" i="7"/>
  <c r="BG198" i="7"/>
  <c r="BF198" i="7"/>
  <c r="T198" i="7"/>
  <c r="R198" i="7"/>
  <c r="P198" i="7"/>
  <c r="BI193" i="7"/>
  <c r="BH193" i="7"/>
  <c r="BG193" i="7"/>
  <c r="BF193" i="7"/>
  <c r="T193" i="7"/>
  <c r="R193" i="7"/>
  <c r="P193" i="7"/>
  <c r="BI191" i="7"/>
  <c r="BH191" i="7"/>
  <c r="BG191" i="7"/>
  <c r="BF191" i="7"/>
  <c r="T191" i="7"/>
  <c r="R191" i="7"/>
  <c r="P191" i="7"/>
  <c r="BI189" i="7"/>
  <c r="BH189" i="7"/>
  <c r="BG189" i="7"/>
  <c r="BF189" i="7"/>
  <c r="T189" i="7"/>
  <c r="R189" i="7"/>
  <c r="P189" i="7"/>
  <c r="BI187" i="7"/>
  <c r="BH187" i="7"/>
  <c r="BG187" i="7"/>
  <c r="BF187" i="7"/>
  <c r="T187" i="7"/>
  <c r="R187" i="7"/>
  <c r="P187" i="7"/>
  <c r="BI185" i="7"/>
  <c r="BH185" i="7"/>
  <c r="BG185" i="7"/>
  <c r="BF185" i="7"/>
  <c r="T185" i="7"/>
  <c r="T184" i="7" s="1"/>
  <c r="R185" i="7"/>
  <c r="R184" i="7"/>
  <c r="P185" i="7"/>
  <c r="P184" i="7" s="1"/>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BI167" i="7"/>
  <c r="BH167" i="7"/>
  <c r="BG167" i="7"/>
  <c r="BF167" i="7"/>
  <c r="T167" i="7"/>
  <c r="R167" i="7"/>
  <c r="P167" i="7"/>
  <c r="BI166" i="7"/>
  <c r="BH166" i="7"/>
  <c r="BG166" i="7"/>
  <c r="BF166" i="7"/>
  <c r="T166" i="7"/>
  <c r="R166" i="7"/>
  <c r="P166" i="7"/>
  <c r="BI164" i="7"/>
  <c r="BH164" i="7"/>
  <c r="BG164" i="7"/>
  <c r="BF164" i="7"/>
  <c r="T164" i="7"/>
  <c r="R164" i="7"/>
  <c r="P164" i="7"/>
  <c r="BI162" i="7"/>
  <c r="BH162" i="7"/>
  <c r="BG162" i="7"/>
  <c r="BF162" i="7"/>
  <c r="T162" i="7"/>
  <c r="R162" i="7"/>
  <c r="P162" i="7"/>
  <c r="BI160" i="7"/>
  <c r="BH160" i="7"/>
  <c r="BG160" i="7"/>
  <c r="BF160" i="7"/>
  <c r="T160" i="7"/>
  <c r="R160" i="7"/>
  <c r="P160" i="7"/>
  <c r="BI158" i="7"/>
  <c r="BH158" i="7"/>
  <c r="BG158" i="7"/>
  <c r="BF158" i="7"/>
  <c r="T158" i="7"/>
  <c r="R158" i="7"/>
  <c r="P158" i="7"/>
  <c r="BI156" i="7"/>
  <c r="BH156" i="7"/>
  <c r="BG156" i="7"/>
  <c r="BF156" i="7"/>
  <c r="T156" i="7"/>
  <c r="R156" i="7"/>
  <c r="P156" i="7"/>
  <c r="BI154" i="7"/>
  <c r="BH154" i="7"/>
  <c r="BG154" i="7"/>
  <c r="BF154" i="7"/>
  <c r="T154" i="7"/>
  <c r="R154" i="7"/>
  <c r="P154" i="7"/>
  <c r="BI152" i="7"/>
  <c r="BH152" i="7"/>
  <c r="BG152" i="7"/>
  <c r="BF152" i="7"/>
  <c r="T152" i="7"/>
  <c r="R152" i="7"/>
  <c r="P152" i="7"/>
  <c r="BI150" i="7"/>
  <c r="BH150" i="7"/>
  <c r="BG150" i="7"/>
  <c r="BF150" i="7"/>
  <c r="T150" i="7"/>
  <c r="R150" i="7"/>
  <c r="P150" i="7"/>
  <c r="BI146" i="7"/>
  <c r="BH146" i="7"/>
  <c r="BG146" i="7"/>
  <c r="BF146" i="7"/>
  <c r="T146" i="7"/>
  <c r="R146" i="7"/>
  <c r="P146" i="7"/>
  <c r="BI144" i="7"/>
  <c r="BH144" i="7"/>
  <c r="BG144" i="7"/>
  <c r="BF144" i="7"/>
  <c r="T144" i="7"/>
  <c r="R144" i="7"/>
  <c r="P144" i="7"/>
  <c r="BI136" i="7"/>
  <c r="BH136" i="7"/>
  <c r="BG136" i="7"/>
  <c r="BF136" i="7"/>
  <c r="T136" i="7"/>
  <c r="T135" i="7"/>
  <c r="R136" i="7"/>
  <c r="R135" i="7" s="1"/>
  <c r="P136"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2" i="7"/>
  <c r="BH122" i="7"/>
  <c r="BG122" i="7"/>
  <c r="BF122" i="7"/>
  <c r="T122" i="7"/>
  <c r="R122" i="7"/>
  <c r="P122" i="7"/>
  <c r="BI121" i="7"/>
  <c r="BH121" i="7"/>
  <c r="BG121" i="7"/>
  <c r="BF121" i="7"/>
  <c r="T121" i="7"/>
  <c r="R121" i="7"/>
  <c r="P121"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6" i="7"/>
  <c r="BH116" i="7"/>
  <c r="BG116" i="7"/>
  <c r="BF116" i="7"/>
  <c r="T116" i="7"/>
  <c r="R116" i="7"/>
  <c r="P116" i="7"/>
  <c r="BI115" i="7"/>
  <c r="BH115" i="7"/>
  <c r="BG115" i="7"/>
  <c r="BF115" i="7"/>
  <c r="T115" i="7"/>
  <c r="R115" i="7"/>
  <c r="P115"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96" i="7"/>
  <c r="BH96" i="7"/>
  <c r="BG96" i="7"/>
  <c r="BF96" i="7"/>
  <c r="T96" i="7"/>
  <c r="R96" i="7"/>
  <c r="P96" i="7"/>
  <c r="BI88" i="7"/>
  <c r="BH88" i="7"/>
  <c r="BG88" i="7"/>
  <c r="BF88" i="7"/>
  <c r="T88" i="7"/>
  <c r="R88" i="7"/>
  <c r="P88" i="7"/>
  <c r="J83" i="7"/>
  <c r="J82" i="7"/>
  <c r="F82" i="7"/>
  <c r="F80" i="7"/>
  <c r="E78" i="7"/>
  <c r="J55" i="7"/>
  <c r="J54" i="7"/>
  <c r="F54" i="7"/>
  <c r="F52" i="7"/>
  <c r="E50" i="7"/>
  <c r="J18" i="7"/>
  <c r="E18" i="7"/>
  <c r="F83" i="7"/>
  <c r="J17" i="7"/>
  <c r="J12" i="7"/>
  <c r="J80" i="7" s="1"/>
  <c r="E7" i="7"/>
  <c r="E76" i="7"/>
  <c r="J37" i="6"/>
  <c r="J36" i="6"/>
  <c r="AY59" i="1"/>
  <c r="J35" i="6"/>
  <c r="AX59" i="1" s="1"/>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8" i="6"/>
  <c r="BH108" i="6"/>
  <c r="BG108" i="6"/>
  <c r="BF108" i="6"/>
  <c r="T108" i="6"/>
  <c r="R108" i="6"/>
  <c r="P108"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1" i="6"/>
  <c r="BH91" i="6"/>
  <c r="BG91" i="6"/>
  <c r="BF91" i="6"/>
  <c r="T91" i="6"/>
  <c r="R91" i="6"/>
  <c r="P91" i="6"/>
  <c r="BI90" i="6"/>
  <c r="BH90" i="6"/>
  <c r="BG90" i="6"/>
  <c r="BF90" i="6"/>
  <c r="T90" i="6"/>
  <c r="R90" i="6"/>
  <c r="P90" i="6"/>
  <c r="BI89" i="6"/>
  <c r="BH89" i="6"/>
  <c r="BG89" i="6"/>
  <c r="BF89" i="6"/>
  <c r="T89" i="6"/>
  <c r="R89" i="6"/>
  <c r="P89" i="6"/>
  <c r="BI88" i="6"/>
  <c r="BH88" i="6"/>
  <c r="BG88" i="6"/>
  <c r="BF88" i="6"/>
  <c r="T88" i="6"/>
  <c r="R88" i="6"/>
  <c r="P88" i="6"/>
  <c r="BI87" i="6"/>
  <c r="BH87" i="6"/>
  <c r="BG87" i="6"/>
  <c r="BF87" i="6"/>
  <c r="T87" i="6"/>
  <c r="R87" i="6"/>
  <c r="P87" i="6"/>
  <c r="BI86" i="6"/>
  <c r="BH86" i="6"/>
  <c r="BG86" i="6"/>
  <c r="BF86" i="6"/>
  <c r="T86" i="6"/>
  <c r="R86" i="6"/>
  <c r="P86" i="6"/>
  <c r="BI85" i="6"/>
  <c r="BH85" i="6"/>
  <c r="BG85" i="6"/>
  <c r="BF85" i="6"/>
  <c r="T85" i="6"/>
  <c r="R85" i="6"/>
  <c r="P85" i="6"/>
  <c r="J80" i="6"/>
  <c r="J79" i="6"/>
  <c r="F79" i="6"/>
  <c r="F77" i="6"/>
  <c r="E75" i="6"/>
  <c r="J55" i="6"/>
  <c r="J54" i="6"/>
  <c r="F54" i="6"/>
  <c r="F52" i="6"/>
  <c r="E50" i="6"/>
  <c r="J18" i="6"/>
  <c r="E18" i="6"/>
  <c r="F55" i="6"/>
  <c r="J17" i="6"/>
  <c r="J12" i="6"/>
  <c r="J52" i="6" s="1"/>
  <c r="E7" i="6"/>
  <c r="E73" i="6"/>
  <c r="J37" i="5"/>
  <c r="J36" i="5"/>
  <c r="AY58" i="1"/>
  <c r="J35" i="5"/>
  <c r="AX58" i="1" s="1"/>
  <c r="BI171" i="5"/>
  <c r="BH171" i="5"/>
  <c r="BG171" i="5"/>
  <c r="BF171" i="5"/>
  <c r="T171" i="5"/>
  <c r="T170" i="5"/>
  <c r="R171" i="5"/>
  <c r="R170" i="5" s="1"/>
  <c r="P171" i="5"/>
  <c r="P170" i="5"/>
  <c r="BI168" i="5"/>
  <c r="BH168" i="5"/>
  <c r="BG168" i="5"/>
  <c r="BF168" i="5"/>
  <c r="T168" i="5"/>
  <c r="R168" i="5"/>
  <c r="P168" i="5"/>
  <c r="BI159" i="5"/>
  <c r="BH159" i="5"/>
  <c r="BG159" i="5"/>
  <c r="BF159" i="5"/>
  <c r="T159" i="5"/>
  <c r="R159" i="5"/>
  <c r="P159" i="5"/>
  <c r="BI155" i="5"/>
  <c r="BH155" i="5"/>
  <c r="BG155" i="5"/>
  <c r="BF155" i="5"/>
  <c r="T155" i="5"/>
  <c r="T154" i="5"/>
  <c r="R155" i="5"/>
  <c r="R154" i="5" s="1"/>
  <c r="P155" i="5"/>
  <c r="P154" i="5"/>
  <c r="BI153" i="5"/>
  <c r="BH153" i="5"/>
  <c r="BG153" i="5"/>
  <c r="BF153" i="5"/>
  <c r="T153" i="5"/>
  <c r="R153" i="5"/>
  <c r="P153" i="5"/>
  <c r="BI152" i="5"/>
  <c r="BH152" i="5"/>
  <c r="BG152" i="5"/>
  <c r="BF152" i="5"/>
  <c r="T152" i="5"/>
  <c r="R152" i="5"/>
  <c r="P152" i="5"/>
  <c r="BI149" i="5"/>
  <c r="BH149" i="5"/>
  <c r="BG149" i="5"/>
  <c r="BF149" i="5"/>
  <c r="T149" i="5"/>
  <c r="R149" i="5"/>
  <c r="P149" i="5"/>
  <c r="BI146" i="5"/>
  <c r="BH146" i="5"/>
  <c r="BG146" i="5"/>
  <c r="BF146" i="5"/>
  <c r="T146" i="5"/>
  <c r="R146" i="5"/>
  <c r="P146" i="5"/>
  <c r="BI143" i="5"/>
  <c r="BH143" i="5"/>
  <c r="BG143" i="5"/>
  <c r="BF143" i="5"/>
  <c r="T143" i="5"/>
  <c r="R143" i="5"/>
  <c r="P143" i="5"/>
  <c r="BI140" i="5"/>
  <c r="BH140" i="5"/>
  <c r="BG140" i="5"/>
  <c r="BF140" i="5"/>
  <c r="T140" i="5"/>
  <c r="R140" i="5"/>
  <c r="P140" i="5"/>
  <c r="BI132" i="5"/>
  <c r="BH132" i="5"/>
  <c r="BG132" i="5"/>
  <c r="BF132" i="5"/>
  <c r="T132" i="5"/>
  <c r="T131" i="5"/>
  <c r="R132" i="5"/>
  <c r="R131" i="5" s="1"/>
  <c r="P132" i="5"/>
  <c r="P131" i="5"/>
  <c r="BI127" i="5"/>
  <c r="BH127" i="5"/>
  <c r="BG127" i="5"/>
  <c r="BF127" i="5"/>
  <c r="T127" i="5"/>
  <c r="R127" i="5"/>
  <c r="P127" i="5"/>
  <c r="BI123" i="5"/>
  <c r="BH123" i="5"/>
  <c r="BG123" i="5"/>
  <c r="BF123" i="5"/>
  <c r="T123" i="5"/>
  <c r="R123" i="5"/>
  <c r="P123" i="5"/>
  <c r="BI119" i="5"/>
  <c r="BH119" i="5"/>
  <c r="BG119" i="5"/>
  <c r="BF119" i="5"/>
  <c r="T119" i="5"/>
  <c r="R119" i="5"/>
  <c r="P119" i="5"/>
  <c r="BI115" i="5"/>
  <c r="BH115" i="5"/>
  <c r="BG115" i="5"/>
  <c r="BF115" i="5"/>
  <c r="T115" i="5"/>
  <c r="R115" i="5"/>
  <c r="P115" i="5"/>
  <c r="BI112" i="5"/>
  <c r="BH112" i="5"/>
  <c r="BG112" i="5"/>
  <c r="BF112" i="5"/>
  <c r="T112" i="5"/>
  <c r="R112" i="5"/>
  <c r="P112" i="5"/>
  <c r="BI109" i="5"/>
  <c r="BH109" i="5"/>
  <c r="BG109" i="5"/>
  <c r="BF109" i="5"/>
  <c r="T109" i="5"/>
  <c r="R109" i="5"/>
  <c r="P109" i="5"/>
  <c r="BI106" i="5"/>
  <c r="BH106" i="5"/>
  <c r="BG106" i="5"/>
  <c r="BF106" i="5"/>
  <c r="T106" i="5"/>
  <c r="R106" i="5"/>
  <c r="P106" i="5"/>
  <c r="BI104" i="5"/>
  <c r="BH104" i="5"/>
  <c r="BG104" i="5"/>
  <c r="BF104" i="5"/>
  <c r="T104" i="5"/>
  <c r="R104" i="5"/>
  <c r="P104" i="5"/>
  <c r="BI101" i="5"/>
  <c r="BH101" i="5"/>
  <c r="BG101" i="5"/>
  <c r="BF101" i="5"/>
  <c r="T101" i="5"/>
  <c r="R101" i="5"/>
  <c r="P101" i="5"/>
  <c r="BI97" i="5"/>
  <c r="BH97" i="5"/>
  <c r="BG97" i="5"/>
  <c r="BF97" i="5"/>
  <c r="T97" i="5"/>
  <c r="R97" i="5"/>
  <c r="P97" i="5"/>
  <c r="BI93" i="5"/>
  <c r="BH93" i="5"/>
  <c r="BG93" i="5"/>
  <c r="BF93" i="5"/>
  <c r="T93" i="5"/>
  <c r="R93" i="5"/>
  <c r="P93" i="5"/>
  <c r="BI91" i="5"/>
  <c r="BH91" i="5"/>
  <c r="BG91" i="5"/>
  <c r="BF91" i="5"/>
  <c r="T91" i="5"/>
  <c r="R91" i="5"/>
  <c r="P91" i="5"/>
  <c r="J85" i="5"/>
  <c r="J84" i="5"/>
  <c r="F84" i="5"/>
  <c r="F82" i="5"/>
  <c r="E80" i="5"/>
  <c r="J55" i="5"/>
  <c r="J54" i="5"/>
  <c r="F54" i="5"/>
  <c r="F52" i="5"/>
  <c r="E50" i="5"/>
  <c r="J18" i="5"/>
  <c r="E18" i="5"/>
  <c r="F85" i="5"/>
  <c r="J17" i="5"/>
  <c r="J12" i="5"/>
  <c r="J52" i="5"/>
  <c r="E7" i="5"/>
  <c r="E78" i="5" s="1"/>
  <c r="J37" i="4"/>
  <c r="J36" i="4"/>
  <c r="AY57" i="1"/>
  <c r="J35" i="4"/>
  <c r="AX57" i="1"/>
  <c r="BI280" i="4"/>
  <c r="BH280" i="4"/>
  <c r="BG280" i="4"/>
  <c r="BF280" i="4"/>
  <c r="T280" i="4"/>
  <c r="T279" i="4"/>
  <c r="R280" i="4"/>
  <c r="R279" i="4"/>
  <c r="P280" i="4"/>
  <c r="P279" i="4"/>
  <c r="BI277" i="4"/>
  <c r="BH277" i="4"/>
  <c r="BG277" i="4"/>
  <c r="BF277" i="4"/>
  <c r="T277" i="4"/>
  <c r="R277" i="4"/>
  <c r="P277" i="4"/>
  <c r="BI263" i="4"/>
  <c r="BH263" i="4"/>
  <c r="BG263" i="4"/>
  <c r="BF263" i="4"/>
  <c r="T263" i="4"/>
  <c r="R263" i="4"/>
  <c r="P263" i="4"/>
  <c r="BI259" i="4"/>
  <c r="BH259" i="4"/>
  <c r="BG259" i="4"/>
  <c r="BF259" i="4"/>
  <c r="T259" i="4"/>
  <c r="T258" i="4"/>
  <c r="R259" i="4"/>
  <c r="R258" i="4"/>
  <c r="P259" i="4"/>
  <c r="P258" i="4"/>
  <c r="BI254" i="4"/>
  <c r="BH254" i="4"/>
  <c r="BG254" i="4"/>
  <c r="BF254" i="4"/>
  <c r="T254" i="4"/>
  <c r="R254" i="4"/>
  <c r="P254" i="4"/>
  <c r="BI248" i="4"/>
  <c r="BH248" i="4"/>
  <c r="BG248" i="4"/>
  <c r="BF248" i="4"/>
  <c r="T248" i="4"/>
  <c r="R248" i="4"/>
  <c r="P248" i="4"/>
  <c r="BI244" i="4"/>
  <c r="BH244" i="4"/>
  <c r="BG244" i="4"/>
  <c r="BF244" i="4"/>
  <c r="T244" i="4"/>
  <c r="R244" i="4"/>
  <c r="P244" i="4"/>
  <c r="BI241" i="4"/>
  <c r="BH241" i="4"/>
  <c r="BG241" i="4"/>
  <c r="BF241" i="4"/>
  <c r="T241" i="4"/>
  <c r="R241" i="4"/>
  <c r="P241" i="4"/>
  <c r="BI239" i="4"/>
  <c r="BH239" i="4"/>
  <c r="BG239" i="4"/>
  <c r="BF239" i="4"/>
  <c r="T239" i="4"/>
  <c r="R239" i="4"/>
  <c r="P239" i="4"/>
  <c r="BI237" i="4"/>
  <c r="BH237" i="4"/>
  <c r="BG237" i="4"/>
  <c r="BF237" i="4"/>
  <c r="T237" i="4"/>
  <c r="R237" i="4"/>
  <c r="P237" i="4"/>
  <c r="BI236" i="4"/>
  <c r="BH236" i="4"/>
  <c r="BG236" i="4"/>
  <c r="BF236" i="4"/>
  <c r="T236" i="4"/>
  <c r="R236" i="4"/>
  <c r="P236" i="4"/>
  <c r="BI234" i="4"/>
  <c r="BH234" i="4"/>
  <c r="BG234" i="4"/>
  <c r="BF234" i="4"/>
  <c r="T234" i="4"/>
  <c r="R234" i="4"/>
  <c r="P234" i="4"/>
  <c r="BI231" i="4"/>
  <c r="BH231" i="4"/>
  <c r="BG231" i="4"/>
  <c r="BF231" i="4"/>
  <c r="T231" i="4"/>
  <c r="R231" i="4"/>
  <c r="P231" i="4"/>
  <c r="BI227" i="4"/>
  <c r="BH227" i="4"/>
  <c r="BG227" i="4"/>
  <c r="BF227" i="4"/>
  <c r="T227" i="4"/>
  <c r="R227" i="4"/>
  <c r="P227" i="4"/>
  <c r="BI217" i="4"/>
  <c r="BH217" i="4"/>
  <c r="BG217" i="4"/>
  <c r="BF217" i="4"/>
  <c r="T217" i="4"/>
  <c r="R217" i="4"/>
  <c r="P217" i="4"/>
  <c r="BI215" i="4"/>
  <c r="BH215" i="4"/>
  <c r="BG215" i="4"/>
  <c r="BF215" i="4"/>
  <c r="T215" i="4"/>
  <c r="R215" i="4"/>
  <c r="P215" i="4"/>
  <c r="BI213" i="4"/>
  <c r="BH213" i="4"/>
  <c r="BG213" i="4"/>
  <c r="BF213" i="4"/>
  <c r="T213" i="4"/>
  <c r="R213" i="4"/>
  <c r="P213" i="4"/>
  <c r="BI211" i="4"/>
  <c r="BH211" i="4"/>
  <c r="BG211" i="4"/>
  <c r="BF211" i="4"/>
  <c r="T211" i="4"/>
  <c r="R211" i="4"/>
  <c r="P211" i="4"/>
  <c r="BI203" i="4"/>
  <c r="BH203" i="4"/>
  <c r="BG203" i="4"/>
  <c r="BF203" i="4"/>
  <c r="T203" i="4"/>
  <c r="R203" i="4"/>
  <c r="P203" i="4"/>
  <c r="BI201" i="4"/>
  <c r="BH201" i="4"/>
  <c r="BG201" i="4"/>
  <c r="BF201" i="4"/>
  <c r="T201" i="4"/>
  <c r="R201" i="4"/>
  <c r="P201" i="4"/>
  <c r="BI197" i="4"/>
  <c r="BH197" i="4"/>
  <c r="BG197" i="4"/>
  <c r="BF197" i="4"/>
  <c r="T197" i="4"/>
  <c r="R197" i="4"/>
  <c r="P197" i="4"/>
  <c r="BI194" i="4"/>
  <c r="BH194" i="4"/>
  <c r="BG194" i="4"/>
  <c r="BF194" i="4"/>
  <c r="T194" i="4"/>
  <c r="R194" i="4"/>
  <c r="P194" i="4"/>
  <c r="BI191" i="4"/>
  <c r="BH191" i="4"/>
  <c r="BG191" i="4"/>
  <c r="BF191" i="4"/>
  <c r="T191" i="4"/>
  <c r="R191" i="4"/>
  <c r="P191" i="4"/>
  <c r="BI187" i="4"/>
  <c r="BH187" i="4"/>
  <c r="BG187" i="4"/>
  <c r="BF187" i="4"/>
  <c r="T187" i="4"/>
  <c r="R187" i="4"/>
  <c r="P187" i="4"/>
  <c r="BI183" i="4"/>
  <c r="BH183" i="4"/>
  <c r="BG183" i="4"/>
  <c r="BF183" i="4"/>
  <c r="T183" i="4"/>
  <c r="R183" i="4"/>
  <c r="P183" i="4"/>
  <c r="BI182" i="4"/>
  <c r="BH182" i="4"/>
  <c r="BG182" i="4"/>
  <c r="BF182" i="4"/>
  <c r="T182" i="4"/>
  <c r="R182" i="4"/>
  <c r="P182" i="4"/>
  <c r="BI178" i="4"/>
  <c r="BH178" i="4"/>
  <c r="BG178" i="4"/>
  <c r="BF178" i="4"/>
  <c r="T178" i="4"/>
  <c r="R178" i="4"/>
  <c r="P178" i="4"/>
  <c r="BI177" i="4"/>
  <c r="BH177" i="4"/>
  <c r="BG177" i="4"/>
  <c r="BF177" i="4"/>
  <c r="T177" i="4"/>
  <c r="R177" i="4"/>
  <c r="P177" i="4"/>
  <c r="BI175" i="4"/>
  <c r="BH175" i="4"/>
  <c r="BG175" i="4"/>
  <c r="BF175" i="4"/>
  <c r="T175" i="4"/>
  <c r="R175" i="4"/>
  <c r="P175" i="4"/>
  <c r="BI171" i="4"/>
  <c r="BH171" i="4"/>
  <c r="BG171" i="4"/>
  <c r="BF171" i="4"/>
  <c r="T171" i="4"/>
  <c r="R171" i="4"/>
  <c r="P171" i="4"/>
  <c r="BI167" i="4"/>
  <c r="BH167" i="4"/>
  <c r="BG167" i="4"/>
  <c r="BF167" i="4"/>
  <c r="T167" i="4"/>
  <c r="T166" i="4"/>
  <c r="R167" i="4"/>
  <c r="R166" i="4" s="1"/>
  <c r="P167" i="4"/>
  <c r="P166" i="4"/>
  <c r="BI164" i="4"/>
  <c r="BH164" i="4"/>
  <c r="BG164" i="4"/>
  <c r="BF164" i="4"/>
  <c r="T164" i="4"/>
  <c r="R164" i="4"/>
  <c r="P164" i="4"/>
  <c r="BI161" i="4"/>
  <c r="BH161" i="4"/>
  <c r="BG161" i="4"/>
  <c r="BF161" i="4"/>
  <c r="T161" i="4"/>
  <c r="R161" i="4"/>
  <c r="P161" i="4"/>
  <c r="BI158" i="4"/>
  <c r="BH158" i="4"/>
  <c r="BG158" i="4"/>
  <c r="BF158" i="4"/>
  <c r="T158" i="4"/>
  <c r="R158" i="4"/>
  <c r="P158" i="4"/>
  <c r="BI156" i="4"/>
  <c r="BH156" i="4"/>
  <c r="BG156" i="4"/>
  <c r="BF156" i="4"/>
  <c r="T156" i="4"/>
  <c r="R156" i="4"/>
  <c r="P156" i="4"/>
  <c r="BI149" i="4"/>
  <c r="BH149" i="4"/>
  <c r="BG149" i="4"/>
  <c r="BF149" i="4"/>
  <c r="T149" i="4"/>
  <c r="R149" i="4"/>
  <c r="P149" i="4"/>
  <c r="BI147" i="4"/>
  <c r="BH147" i="4"/>
  <c r="BG147" i="4"/>
  <c r="BF147" i="4"/>
  <c r="T147" i="4"/>
  <c r="R147" i="4"/>
  <c r="P147" i="4"/>
  <c r="BI141" i="4"/>
  <c r="BH141" i="4"/>
  <c r="BG141" i="4"/>
  <c r="BF141" i="4"/>
  <c r="T141" i="4"/>
  <c r="R141" i="4"/>
  <c r="P141" i="4"/>
  <c r="BI139" i="4"/>
  <c r="BH139" i="4"/>
  <c r="BG139" i="4"/>
  <c r="BF139" i="4"/>
  <c r="T139" i="4"/>
  <c r="R139" i="4"/>
  <c r="P139" i="4"/>
  <c r="BI133" i="4"/>
  <c r="BH133" i="4"/>
  <c r="BG133" i="4"/>
  <c r="BF133" i="4"/>
  <c r="T133" i="4"/>
  <c r="R133" i="4"/>
  <c r="P133" i="4"/>
  <c r="BI127" i="4"/>
  <c r="BH127" i="4"/>
  <c r="BG127" i="4"/>
  <c r="BF127" i="4"/>
  <c r="T127" i="4"/>
  <c r="T126" i="4" s="1"/>
  <c r="R127" i="4"/>
  <c r="R126" i="4"/>
  <c r="P127" i="4"/>
  <c r="P126" i="4" s="1"/>
  <c r="BI124" i="4"/>
  <c r="BH124" i="4"/>
  <c r="BG124" i="4"/>
  <c r="BF124" i="4"/>
  <c r="T124" i="4"/>
  <c r="R124" i="4"/>
  <c r="P124" i="4"/>
  <c r="BI122" i="4"/>
  <c r="BH122" i="4"/>
  <c r="BG122" i="4"/>
  <c r="BF122" i="4"/>
  <c r="T122" i="4"/>
  <c r="R122" i="4"/>
  <c r="P122" i="4"/>
  <c r="BI119" i="4"/>
  <c r="BH119" i="4"/>
  <c r="BG119" i="4"/>
  <c r="BF119" i="4"/>
  <c r="T119" i="4"/>
  <c r="R119" i="4"/>
  <c r="P119" i="4"/>
  <c r="BI117" i="4"/>
  <c r="BH117" i="4"/>
  <c r="BG117" i="4"/>
  <c r="BF117" i="4"/>
  <c r="T117" i="4"/>
  <c r="R117" i="4"/>
  <c r="P117" i="4"/>
  <c r="BI115" i="4"/>
  <c r="BH115" i="4"/>
  <c r="BG115" i="4"/>
  <c r="BF115" i="4"/>
  <c r="T115" i="4"/>
  <c r="R115" i="4"/>
  <c r="P115" i="4"/>
  <c r="BI112" i="4"/>
  <c r="BH112" i="4"/>
  <c r="BG112" i="4"/>
  <c r="BF112" i="4"/>
  <c r="T112" i="4"/>
  <c r="R112" i="4"/>
  <c r="P112" i="4"/>
  <c r="BI109" i="4"/>
  <c r="BH109" i="4"/>
  <c r="BG109" i="4"/>
  <c r="BF109" i="4"/>
  <c r="T109" i="4"/>
  <c r="R109" i="4"/>
  <c r="P109" i="4"/>
  <c r="BI106" i="4"/>
  <c r="BH106" i="4"/>
  <c r="BG106" i="4"/>
  <c r="BF106" i="4"/>
  <c r="T106" i="4"/>
  <c r="R106" i="4"/>
  <c r="P106" i="4"/>
  <c r="BI102" i="4"/>
  <c r="BH102" i="4"/>
  <c r="BG102" i="4"/>
  <c r="BF102" i="4"/>
  <c r="T102" i="4"/>
  <c r="R102" i="4"/>
  <c r="P102" i="4"/>
  <c r="BI98" i="4"/>
  <c r="BH98" i="4"/>
  <c r="BG98" i="4"/>
  <c r="BF98" i="4"/>
  <c r="T98" i="4"/>
  <c r="R98" i="4"/>
  <c r="P98" i="4"/>
  <c r="BI94" i="4"/>
  <c r="BH94" i="4"/>
  <c r="BG94" i="4"/>
  <c r="BF94" i="4"/>
  <c r="T94" i="4"/>
  <c r="R94" i="4"/>
  <c r="P94" i="4"/>
  <c r="J88" i="4"/>
  <c r="J87" i="4"/>
  <c r="F87" i="4"/>
  <c r="F85" i="4"/>
  <c r="E83" i="4"/>
  <c r="J55" i="4"/>
  <c r="J54" i="4"/>
  <c r="F54" i="4"/>
  <c r="F52" i="4"/>
  <c r="E50" i="4"/>
  <c r="J18" i="4"/>
  <c r="E18" i="4"/>
  <c r="F55" i="4"/>
  <c r="J17" i="4"/>
  <c r="J12" i="4"/>
  <c r="J85" i="4" s="1"/>
  <c r="E7" i="4"/>
  <c r="E48" i="4"/>
  <c r="J37" i="3"/>
  <c r="J36" i="3"/>
  <c r="AY56" i="1"/>
  <c r="J35" i="3"/>
  <c r="AX56" i="1" s="1"/>
  <c r="BI141" i="3"/>
  <c r="BH141" i="3"/>
  <c r="BG141" i="3"/>
  <c r="BF141" i="3"/>
  <c r="T141" i="3"/>
  <c r="T140" i="3"/>
  <c r="R141" i="3"/>
  <c r="R140" i="3" s="1"/>
  <c r="P141" i="3"/>
  <c r="P140" i="3"/>
  <c r="BI138" i="3"/>
  <c r="BH138" i="3"/>
  <c r="BG138" i="3"/>
  <c r="BF138" i="3"/>
  <c r="T138" i="3"/>
  <c r="R138" i="3"/>
  <c r="P138" i="3"/>
  <c r="BI136" i="3"/>
  <c r="BH136" i="3"/>
  <c r="BG136" i="3"/>
  <c r="BF136" i="3"/>
  <c r="T136" i="3"/>
  <c r="R136" i="3"/>
  <c r="P136" i="3"/>
  <c r="BI129" i="3"/>
  <c r="BH129" i="3"/>
  <c r="BG129" i="3"/>
  <c r="BF129" i="3"/>
  <c r="T129" i="3"/>
  <c r="R129" i="3"/>
  <c r="P129" i="3"/>
  <c r="BI125" i="3"/>
  <c r="BH125" i="3"/>
  <c r="BG125" i="3"/>
  <c r="BF125" i="3"/>
  <c r="T125" i="3"/>
  <c r="T124" i="3" s="1"/>
  <c r="R125" i="3"/>
  <c r="R124" i="3"/>
  <c r="P125" i="3"/>
  <c r="P124" i="3"/>
  <c r="BI123" i="3"/>
  <c r="BH123" i="3"/>
  <c r="BG123" i="3"/>
  <c r="BF123" i="3"/>
  <c r="T123" i="3"/>
  <c r="R123" i="3"/>
  <c r="P123" i="3"/>
  <c r="BI120" i="3"/>
  <c r="BH120" i="3"/>
  <c r="BG120" i="3"/>
  <c r="BF120" i="3"/>
  <c r="T120" i="3"/>
  <c r="R120" i="3"/>
  <c r="P120" i="3"/>
  <c r="BI117" i="3"/>
  <c r="BH117" i="3"/>
  <c r="BG117" i="3"/>
  <c r="BF117" i="3"/>
  <c r="T117" i="3"/>
  <c r="R117" i="3"/>
  <c r="P117" i="3"/>
  <c r="BI114" i="3"/>
  <c r="BH114" i="3"/>
  <c r="BG114" i="3"/>
  <c r="BF114" i="3"/>
  <c r="T114" i="3"/>
  <c r="R114" i="3"/>
  <c r="P114" i="3"/>
  <c r="BI113" i="3"/>
  <c r="BH113" i="3"/>
  <c r="BG113" i="3"/>
  <c r="BF113" i="3"/>
  <c r="T113" i="3"/>
  <c r="R113" i="3"/>
  <c r="P113" i="3"/>
  <c r="BI104" i="3"/>
  <c r="BH104" i="3"/>
  <c r="BG104" i="3"/>
  <c r="BF104" i="3"/>
  <c r="T104" i="3"/>
  <c r="T103" i="3"/>
  <c r="R104" i="3"/>
  <c r="R103" i="3" s="1"/>
  <c r="P104" i="3"/>
  <c r="P103" i="3"/>
  <c r="BI100" i="3"/>
  <c r="BH100" i="3"/>
  <c r="BG100" i="3"/>
  <c r="BF100" i="3"/>
  <c r="T100" i="3"/>
  <c r="R100" i="3"/>
  <c r="P100" i="3"/>
  <c r="BI98" i="3"/>
  <c r="BH98" i="3"/>
  <c r="BG98" i="3"/>
  <c r="BF98" i="3"/>
  <c r="T98" i="3"/>
  <c r="R98" i="3"/>
  <c r="P98" i="3"/>
  <c r="BI91" i="3"/>
  <c r="BH91" i="3"/>
  <c r="BG91" i="3"/>
  <c r="BF91" i="3"/>
  <c r="T91" i="3"/>
  <c r="R91" i="3"/>
  <c r="P91" i="3"/>
  <c r="J85" i="3"/>
  <c r="J84" i="3"/>
  <c r="F84" i="3"/>
  <c r="F82" i="3"/>
  <c r="E80" i="3"/>
  <c r="J55" i="3"/>
  <c r="J54" i="3"/>
  <c r="F54" i="3"/>
  <c r="F52" i="3"/>
  <c r="E50" i="3"/>
  <c r="J18" i="3"/>
  <c r="E18" i="3"/>
  <c r="F85" i="3" s="1"/>
  <c r="J17" i="3"/>
  <c r="J12" i="3"/>
  <c r="J52" i="3"/>
  <c r="E7" i="3"/>
  <c r="E48" i="3" s="1"/>
  <c r="J37" i="2"/>
  <c r="J36" i="2"/>
  <c r="AY55" i="1" s="1"/>
  <c r="J35" i="2"/>
  <c r="AX55" i="1"/>
  <c r="BI449" i="2"/>
  <c r="BH449" i="2"/>
  <c r="BG449" i="2"/>
  <c r="BF449" i="2"/>
  <c r="T449" i="2"/>
  <c r="T448" i="2" s="1"/>
  <c r="R449" i="2"/>
  <c r="R448" i="2"/>
  <c r="P449" i="2"/>
  <c r="P448" i="2" s="1"/>
  <c r="BI445" i="2"/>
  <c r="BH445" i="2"/>
  <c r="BG445" i="2"/>
  <c r="BF445" i="2"/>
  <c r="T445" i="2"/>
  <c r="R445" i="2"/>
  <c r="P445" i="2"/>
  <c r="BI442" i="2"/>
  <c r="BH442" i="2"/>
  <c r="BG442" i="2"/>
  <c r="BF442" i="2"/>
  <c r="T442" i="2"/>
  <c r="R442" i="2"/>
  <c r="P442" i="2"/>
  <c r="BI434" i="2"/>
  <c r="BH434" i="2"/>
  <c r="BG434" i="2"/>
  <c r="BF434" i="2"/>
  <c r="T434" i="2"/>
  <c r="R434" i="2"/>
  <c r="P434" i="2"/>
  <c r="BI426" i="2"/>
  <c r="BH426" i="2"/>
  <c r="BG426" i="2"/>
  <c r="BF426" i="2"/>
  <c r="T426" i="2"/>
  <c r="R426" i="2"/>
  <c r="P426" i="2"/>
  <c r="BI420" i="2"/>
  <c r="BH420" i="2"/>
  <c r="BG420" i="2"/>
  <c r="BF420" i="2"/>
  <c r="T420" i="2"/>
  <c r="R420" i="2"/>
  <c r="P420" i="2"/>
  <c r="BI412" i="2"/>
  <c r="BH412" i="2"/>
  <c r="BG412" i="2"/>
  <c r="BF412" i="2"/>
  <c r="T412" i="2"/>
  <c r="R412" i="2"/>
  <c r="P412" i="2"/>
  <c r="BI409" i="2"/>
  <c r="BH409" i="2"/>
  <c r="BG409" i="2"/>
  <c r="BF409" i="2"/>
  <c r="T409" i="2"/>
  <c r="R409" i="2"/>
  <c r="P409" i="2"/>
  <c r="BI406" i="2"/>
  <c r="BH406" i="2"/>
  <c r="BG406" i="2"/>
  <c r="BF406" i="2"/>
  <c r="T406" i="2"/>
  <c r="R406" i="2"/>
  <c r="P406" i="2"/>
  <c r="BI403" i="2"/>
  <c r="BH403" i="2"/>
  <c r="BG403" i="2"/>
  <c r="BF403" i="2"/>
  <c r="T403" i="2"/>
  <c r="R403" i="2"/>
  <c r="P403" i="2"/>
  <c r="BI400" i="2"/>
  <c r="BH400" i="2"/>
  <c r="BG400" i="2"/>
  <c r="BF400" i="2"/>
  <c r="T400" i="2"/>
  <c r="R400" i="2"/>
  <c r="P400" i="2"/>
  <c r="BI398" i="2"/>
  <c r="BH398" i="2"/>
  <c r="BG398" i="2"/>
  <c r="BF398" i="2"/>
  <c r="T398" i="2"/>
  <c r="R398" i="2"/>
  <c r="P398" i="2"/>
  <c r="BI396" i="2"/>
  <c r="BH396" i="2"/>
  <c r="BG396" i="2"/>
  <c r="BF396" i="2"/>
  <c r="T396" i="2"/>
  <c r="R396" i="2"/>
  <c r="P396" i="2"/>
  <c r="BI393" i="2"/>
  <c r="BH393" i="2"/>
  <c r="BG393" i="2"/>
  <c r="BF393" i="2"/>
  <c r="T393" i="2"/>
  <c r="R393" i="2"/>
  <c r="P393" i="2"/>
  <c r="BI392" i="2"/>
  <c r="BH392" i="2"/>
  <c r="BG392" i="2"/>
  <c r="BF392" i="2"/>
  <c r="T392" i="2"/>
  <c r="R392" i="2"/>
  <c r="P392" i="2"/>
  <c r="BI385" i="2"/>
  <c r="BH385" i="2"/>
  <c r="BG385" i="2"/>
  <c r="BF385" i="2"/>
  <c r="T385" i="2"/>
  <c r="R385" i="2"/>
  <c r="P385" i="2"/>
  <c r="BI379" i="2"/>
  <c r="BH379" i="2"/>
  <c r="BG379" i="2"/>
  <c r="BF379" i="2"/>
  <c r="T379" i="2"/>
  <c r="R379" i="2"/>
  <c r="P379" i="2"/>
  <c r="BI375" i="2"/>
  <c r="BH375" i="2"/>
  <c r="BG375" i="2"/>
  <c r="BF375" i="2"/>
  <c r="T375" i="2"/>
  <c r="T374" i="2"/>
  <c r="R375" i="2"/>
  <c r="R374" i="2" s="1"/>
  <c r="P375" i="2"/>
  <c r="P374" i="2"/>
  <c r="BI371" i="2"/>
  <c r="BH371" i="2"/>
  <c r="BG371" i="2"/>
  <c r="BF371" i="2"/>
  <c r="T371" i="2"/>
  <c r="R371" i="2"/>
  <c r="P371" i="2"/>
  <c r="BI364" i="2"/>
  <c r="BH364" i="2"/>
  <c r="BG364" i="2"/>
  <c r="BF364" i="2"/>
  <c r="T364" i="2"/>
  <c r="R364" i="2"/>
  <c r="P364" i="2"/>
  <c r="BI361" i="2"/>
  <c r="BH361" i="2"/>
  <c r="BG361" i="2"/>
  <c r="BF361" i="2"/>
  <c r="T361" i="2"/>
  <c r="R361" i="2"/>
  <c r="P361" i="2"/>
  <c r="BI359" i="2"/>
  <c r="BH359" i="2"/>
  <c r="BG359" i="2"/>
  <c r="BF359" i="2"/>
  <c r="T359" i="2"/>
  <c r="R359" i="2"/>
  <c r="P359" i="2"/>
  <c r="BI356" i="2"/>
  <c r="BH356" i="2"/>
  <c r="BG356" i="2"/>
  <c r="BF356" i="2"/>
  <c r="T356" i="2"/>
  <c r="R356" i="2"/>
  <c r="P356" i="2"/>
  <c r="BI354" i="2"/>
  <c r="BH354" i="2"/>
  <c r="BG354" i="2"/>
  <c r="BF354" i="2"/>
  <c r="T354" i="2"/>
  <c r="R354" i="2"/>
  <c r="P354" i="2"/>
  <c r="BI352" i="2"/>
  <c r="BH352" i="2"/>
  <c r="BG352" i="2"/>
  <c r="BF352" i="2"/>
  <c r="T352" i="2"/>
  <c r="R352" i="2"/>
  <c r="P352" i="2"/>
  <c r="BI350" i="2"/>
  <c r="BH350" i="2"/>
  <c r="BG350" i="2"/>
  <c r="BF350" i="2"/>
  <c r="T350" i="2"/>
  <c r="R350" i="2"/>
  <c r="P350" i="2"/>
  <c r="BI342" i="2"/>
  <c r="BH342" i="2"/>
  <c r="BG342" i="2"/>
  <c r="BF342" i="2"/>
  <c r="T342" i="2"/>
  <c r="R342" i="2"/>
  <c r="P342" i="2"/>
  <c r="BI330" i="2"/>
  <c r="BH330" i="2"/>
  <c r="BG330" i="2"/>
  <c r="BF330" i="2"/>
  <c r="T330" i="2"/>
  <c r="R330" i="2"/>
  <c r="P330" i="2"/>
  <c r="BI321" i="2"/>
  <c r="BH321" i="2"/>
  <c r="BG321" i="2"/>
  <c r="BF321" i="2"/>
  <c r="T321" i="2"/>
  <c r="R321" i="2"/>
  <c r="P321" i="2"/>
  <c r="BI314" i="2"/>
  <c r="BH314" i="2"/>
  <c r="BG314" i="2"/>
  <c r="BF314" i="2"/>
  <c r="T314" i="2"/>
  <c r="R314" i="2"/>
  <c r="P314" i="2"/>
  <c r="BI307" i="2"/>
  <c r="BH307" i="2"/>
  <c r="BG307" i="2"/>
  <c r="BF307" i="2"/>
  <c r="T307" i="2"/>
  <c r="R307" i="2"/>
  <c r="P307" i="2"/>
  <c r="BI300" i="2"/>
  <c r="BH300" i="2"/>
  <c r="BG300" i="2"/>
  <c r="BF300" i="2"/>
  <c r="T300" i="2"/>
  <c r="R300" i="2"/>
  <c r="P300" i="2"/>
  <c r="BI293" i="2"/>
  <c r="BH293" i="2"/>
  <c r="BG293" i="2"/>
  <c r="BF293" i="2"/>
  <c r="T293" i="2"/>
  <c r="R293" i="2"/>
  <c r="P293" i="2"/>
  <c r="BI288" i="2"/>
  <c r="BH288" i="2"/>
  <c r="BG288" i="2"/>
  <c r="BF288" i="2"/>
  <c r="T288" i="2"/>
  <c r="R288" i="2"/>
  <c r="P288" i="2"/>
  <c r="BI283" i="2"/>
  <c r="BH283" i="2"/>
  <c r="BG283" i="2"/>
  <c r="BF283" i="2"/>
  <c r="T283" i="2"/>
  <c r="R283" i="2"/>
  <c r="P283" i="2"/>
  <c r="BI274" i="2"/>
  <c r="BH274" i="2"/>
  <c r="BG274" i="2"/>
  <c r="BF274" i="2"/>
  <c r="T274" i="2"/>
  <c r="R274" i="2"/>
  <c r="P274" i="2"/>
  <c r="BI264" i="2"/>
  <c r="BH264" i="2"/>
  <c r="BG264" i="2"/>
  <c r="BF264" i="2"/>
  <c r="T264" i="2"/>
  <c r="R264" i="2"/>
  <c r="P264" i="2"/>
  <c r="BI255" i="2"/>
  <c r="BH255" i="2"/>
  <c r="BG255" i="2"/>
  <c r="BF255" i="2"/>
  <c r="T255" i="2"/>
  <c r="R255" i="2"/>
  <c r="P255" i="2"/>
  <c r="BI248" i="2"/>
  <c r="BH248" i="2"/>
  <c r="BG248" i="2"/>
  <c r="BF248" i="2"/>
  <c r="T248" i="2"/>
  <c r="R248" i="2"/>
  <c r="P248" i="2"/>
  <c r="BI241" i="2"/>
  <c r="BH241" i="2"/>
  <c r="BG241" i="2"/>
  <c r="BF241" i="2"/>
  <c r="T241" i="2"/>
  <c r="R241" i="2"/>
  <c r="P241" i="2"/>
  <c r="BI236" i="2"/>
  <c r="BH236" i="2"/>
  <c r="BG236" i="2"/>
  <c r="BF236" i="2"/>
  <c r="T236" i="2"/>
  <c r="R236" i="2"/>
  <c r="P236" i="2"/>
  <c r="BI230" i="2"/>
  <c r="BH230" i="2"/>
  <c r="BG230" i="2"/>
  <c r="BF230" i="2"/>
  <c r="T230" i="2"/>
  <c r="R230" i="2"/>
  <c r="P230" i="2"/>
  <c r="BI222" i="2"/>
  <c r="BH222" i="2"/>
  <c r="BG222" i="2"/>
  <c r="BF222" i="2"/>
  <c r="T222" i="2"/>
  <c r="R222" i="2"/>
  <c r="P222" i="2"/>
  <c r="BI215" i="2"/>
  <c r="BH215" i="2"/>
  <c r="BG215" i="2"/>
  <c r="BF215" i="2"/>
  <c r="T215" i="2"/>
  <c r="R215" i="2"/>
  <c r="P215" i="2"/>
  <c r="BI207" i="2"/>
  <c r="BH207" i="2"/>
  <c r="BG207" i="2"/>
  <c r="BF207" i="2"/>
  <c r="T207" i="2"/>
  <c r="R207" i="2"/>
  <c r="P207" i="2"/>
  <c r="BI201" i="2"/>
  <c r="BH201" i="2"/>
  <c r="BG201" i="2"/>
  <c r="BF201" i="2"/>
  <c r="T201" i="2"/>
  <c r="R201" i="2"/>
  <c r="P201" i="2"/>
  <c r="BI195" i="2"/>
  <c r="BH195" i="2"/>
  <c r="BG195" i="2"/>
  <c r="BF195" i="2"/>
  <c r="T195" i="2"/>
  <c r="R195" i="2"/>
  <c r="P195" i="2"/>
  <c r="BI189" i="2"/>
  <c r="BH189" i="2"/>
  <c r="BG189" i="2"/>
  <c r="BF189" i="2"/>
  <c r="T189" i="2"/>
  <c r="R189" i="2"/>
  <c r="P189" i="2"/>
  <c r="BI183" i="2"/>
  <c r="BH183" i="2"/>
  <c r="BG183" i="2"/>
  <c r="BF183" i="2"/>
  <c r="T183" i="2"/>
  <c r="R183" i="2"/>
  <c r="P183" i="2"/>
  <c r="BI177" i="2"/>
  <c r="BH177" i="2"/>
  <c r="BG177" i="2"/>
  <c r="BF177" i="2"/>
  <c r="T177" i="2"/>
  <c r="R177" i="2"/>
  <c r="P177" i="2"/>
  <c r="BI172" i="2"/>
  <c r="BH172" i="2"/>
  <c r="BG172" i="2"/>
  <c r="BF172" i="2"/>
  <c r="T172" i="2"/>
  <c r="R172" i="2"/>
  <c r="P172" i="2"/>
  <c r="BI167" i="2"/>
  <c r="BH167" i="2"/>
  <c r="BG167" i="2"/>
  <c r="BF167" i="2"/>
  <c r="T167" i="2"/>
  <c r="R167" i="2"/>
  <c r="P167" i="2"/>
  <c r="BI162" i="2"/>
  <c r="BH162" i="2"/>
  <c r="BG162" i="2"/>
  <c r="BF162" i="2"/>
  <c r="T162" i="2"/>
  <c r="R162" i="2"/>
  <c r="P162" i="2"/>
  <c r="BI159" i="2"/>
  <c r="BH159" i="2"/>
  <c r="BG159" i="2"/>
  <c r="BF159" i="2"/>
  <c r="T159" i="2"/>
  <c r="R159" i="2"/>
  <c r="P159" i="2"/>
  <c r="BI156" i="2"/>
  <c r="BH156" i="2"/>
  <c r="BG156" i="2"/>
  <c r="BF156" i="2"/>
  <c r="T156" i="2"/>
  <c r="R156" i="2"/>
  <c r="P156" i="2"/>
  <c r="BI149" i="2"/>
  <c r="BH149" i="2"/>
  <c r="BG149" i="2"/>
  <c r="BF149" i="2"/>
  <c r="T149" i="2"/>
  <c r="R149" i="2"/>
  <c r="P149" i="2"/>
  <c r="BI146" i="2"/>
  <c r="BH146" i="2"/>
  <c r="BG146" i="2"/>
  <c r="BF146" i="2"/>
  <c r="T146" i="2"/>
  <c r="R146" i="2"/>
  <c r="P146" i="2"/>
  <c r="BI143" i="2"/>
  <c r="BH143" i="2"/>
  <c r="BG143" i="2"/>
  <c r="BF143" i="2"/>
  <c r="T143" i="2"/>
  <c r="R143" i="2"/>
  <c r="P143" i="2"/>
  <c r="BI140" i="2"/>
  <c r="BH140" i="2"/>
  <c r="BG140" i="2"/>
  <c r="BF140" i="2"/>
  <c r="T140" i="2"/>
  <c r="R140" i="2"/>
  <c r="P140" i="2"/>
  <c r="BI138" i="2"/>
  <c r="BH138" i="2"/>
  <c r="BG138" i="2"/>
  <c r="BF138" i="2"/>
  <c r="T138" i="2"/>
  <c r="R138" i="2"/>
  <c r="P138" i="2"/>
  <c r="BI135" i="2"/>
  <c r="BH135" i="2"/>
  <c r="BG135" i="2"/>
  <c r="BF135" i="2"/>
  <c r="T135" i="2"/>
  <c r="R135" i="2"/>
  <c r="P135" i="2"/>
  <c r="BI132" i="2"/>
  <c r="BH132" i="2"/>
  <c r="BG132" i="2"/>
  <c r="BF132" i="2"/>
  <c r="T132" i="2"/>
  <c r="R132" i="2"/>
  <c r="P132" i="2"/>
  <c r="BI130" i="2"/>
  <c r="BH130" i="2"/>
  <c r="BG130" i="2"/>
  <c r="BF130" i="2"/>
  <c r="T130" i="2"/>
  <c r="R130" i="2"/>
  <c r="P130" i="2"/>
  <c r="BI127" i="2"/>
  <c r="BH127" i="2"/>
  <c r="BG127" i="2"/>
  <c r="BF127" i="2"/>
  <c r="T127" i="2"/>
  <c r="R127" i="2"/>
  <c r="P127" i="2"/>
  <c r="BI124" i="2"/>
  <c r="BH124" i="2"/>
  <c r="BG124" i="2"/>
  <c r="BF124" i="2"/>
  <c r="T124" i="2"/>
  <c r="R124" i="2"/>
  <c r="P124" i="2"/>
  <c r="BI122" i="2"/>
  <c r="BH122" i="2"/>
  <c r="BG122" i="2"/>
  <c r="BF122" i="2"/>
  <c r="T122" i="2"/>
  <c r="R122" i="2"/>
  <c r="P122" i="2"/>
  <c r="BI114" i="2"/>
  <c r="BH114" i="2"/>
  <c r="BG114" i="2"/>
  <c r="BF114" i="2"/>
  <c r="T114" i="2"/>
  <c r="R114" i="2"/>
  <c r="P114" i="2"/>
  <c r="BI107" i="2"/>
  <c r="BH107" i="2"/>
  <c r="BG107" i="2"/>
  <c r="BF107" i="2"/>
  <c r="T107" i="2"/>
  <c r="R107" i="2"/>
  <c r="P107" i="2"/>
  <c r="BI100" i="2"/>
  <c r="BH100" i="2"/>
  <c r="BG100" i="2"/>
  <c r="BF100" i="2"/>
  <c r="T100" i="2"/>
  <c r="R100" i="2"/>
  <c r="P100" i="2"/>
  <c r="BI97" i="2"/>
  <c r="BH97" i="2"/>
  <c r="BG97" i="2"/>
  <c r="BF97" i="2"/>
  <c r="T97" i="2"/>
  <c r="R97" i="2"/>
  <c r="P97" i="2"/>
  <c r="BI95" i="2"/>
  <c r="BH95" i="2"/>
  <c r="BG95" i="2"/>
  <c r="BF95" i="2"/>
  <c r="T95" i="2"/>
  <c r="R95" i="2"/>
  <c r="P95" i="2"/>
  <c r="J89" i="2"/>
  <c r="J88" i="2"/>
  <c r="F88" i="2"/>
  <c r="F86" i="2"/>
  <c r="E84" i="2"/>
  <c r="J55" i="2"/>
  <c r="J54" i="2"/>
  <c r="F54" i="2"/>
  <c r="F52" i="2"/>
  <c r="E50" i="2"/>
  <c r="J18" i="2"/>
  <c r="E18" i="2"/>
  <c r="F89" i="2"/>
  <c r="J17" i="2"/>
  <c r="J12" i="2"/>
  <c r="J86" i="2" s="1"/>
  <c r="E7" i="2"/>
  <c r="E82" i="2"/>
  <c r="L50" i="1"/>
  <c r="AM50" i="1"/>
  <c r="AM49" i="1"/>
  <c r="L49" i="1"/>
  <c r="AM47" i="1"/>
  <c r="L47" i="1"/>
  <c r="L45" i="1"/>
  <c r="L44" i="1"/>
  <c r="J162" i="2"/>
  <c r="J409" i="2"/>
  <c r="J359" i="2"/>
  <c r="BK149" i="2"/>
  <c r="BK114" i="3"/>
  <c r="J91" i="3"/>
  <c r="BK177" i="4"/>
  <c r="J213" i="4"/>
  <c r="J237" i="4"/>
  <c r="BK197" i="4"/>
  <c r="J98" i="4"/>
  <c r="J133" i="4"/>
  <c r="J115" i="5"/>
  <c r="BK119" i="5"/>
  <c r="BK171" i="5"/>
  <c r="J151" i="6"/>
  <c r="J120" i="6"/>
  <c r="J100" i="6"/>
  <c r="J133" i="6"/>
  <c r="BK87" i="6"/>
  <c r="BK107" i="6"/>
  <c r="BK86" i="6"/>
  <c r="J111" i="6"/>
  <c r="BK134" i="7"/>
  <c r="BK96" i="7"/>
  <c r="BK162" i="7"/>
  <c r="J189" i="7"/>
  <c r="J127" i="7"/>
  <c r="J109" i="7"/>
  <c r="J156" i="7"/>
  <c r="BK117" i="7"/>
  <c r="BK130" i="8"/>
  <c r="BK106" i="8"/>
  <c r="J84" i="8"/>
  <c r="J120" i="8"/>
  <c r="J97" i="8"/>
  <c r="BK121" i="8"/>
  <c r="BK91" i="8"/>
  <c r="BK96" i="9"/>
  <c r="BK139" i="9"/>
  <c r="J154" i="9"/>
  <c r="J420" i="2"/>
  <c r="BK354" i="2"/>
  <c r="J222" i="2"/>
  <c r="J124" i="2"/>
  <c r="BK412" i="2"/>
  <c r="BK177" i="2"/>
  <c r="J95" i="2"/>
  <c r="BK300" i="2"/>
  <c r="J230" i="2"/>
  <c r="BK255" i="2"/>
  <c r="BK124" i="2"/>
  <c r="BK123" i="3"/>
  <c r="BK98" i="3"/>
  <c r="J217" i="4"/>
  <c r="J158" i="4"/>
  <c r="J254" i="4"/>
  <c r="BK277" i="4"/>
  <c r="J187" i="4"/>
  <c r="BK106" i="4"/>
  <c r="BK149" i="4"/>
  <c r="J143" i="5"/>
  <c r="BK127" i="5"/>
  <c r="BK101" i="5"/>
  <c r="BK148" i="6"/>
  <c r="BK123" i="6"/>
  <c r="BK99" i="6"/>
  <c r="BK131" i="6"/>
  <c r="BK110" i="6"/>
  <c r="J138" i="6"/>
  <c r="J108" i="6"/>
  <c r="BK145" i="6"/>
  <c r="J96" i="6"/>
  <c r="J129" i="7"/>
  <c r="J187" i="7"/>
  <c r="BK164" i="7"/>
  <c r="J131" i="7"/>
  <c r="J105" i="7"/>
  <c r="BK154" i="7"/>
  <c r="BK104" i="7"/>
  <c r="J109" i="8"/>
  <c r="BK86" i="8"/>
  <c r="J132" i="8"/>
  <c r="J105" i="8"/>
  <c r="J123" i="8"/>
  <c r="J85" i="8"/>
  <c r="BK130" i="9"/>
  <c r="J126" i="9"/>
  <c r="J113" i="9"/>
  <c r="BK392" i="2"/>
  <c r="BK230" i="2"/>
  <c r="BK172" i="2"/>
  <c r="J375" i="2"/>
  <c r="BK330" i="2"/>
  <c r="J138" i="2"/>
  <c r="J412" i="2"/>
  <c r="J255" i="2"/>
  <c r="J398" i="2"/>
  <c r="BK132" i="2"/>
  <c r="J138" i="3"/>
  <c r="BK120" i="3"/>
  <c r="J113" i="3"/>
  <c r="J149" i="4"/>
  <c r="BK259" i="4"/>
  <c r="J183" i="4"/>
  <c r="J94" i="4"/>
  <c r="J203" i="4"/>
  <c r="BK147" i="4"/>
  <c r="BK183" i="4"/>
  <c r="BK119" i="4"/>
  <c r="BK91" i="5"/>
  <c r="J171" i="5"/>
  <c r="BK112" i="5"/>
  <c r="J143" i="6"/>
  <c r="J115" i="6"/>
  <c r="J95" i="6"/>
  <c r="BK132" i="6"/>
  <c r="J104" i="6"/>
  <c r="BK154" i="6"/>
  <c r="J109" i="6"/>
  <c r="J136" i="6"/>
  <c r="BK93" i="6"/>
  <c r="J124" i="7"/>
  <c r="J199" i="7"/>
  <c r="BK133" i="7"/>
  <c r="J167" i="7"/>
  <c r="BK118" i="7"/>
  <c r="J179" i="7"/>
  <c r="BK119" i="7"/>
  <c r="J131" i="8"/>
  <c r="BK100" i="8"/>
  <c r="J87" i="8"/>
  <c r="BK85" i="8"/>
  <c r="J108" i="8"/>
  <c r="BK122" i="8"/>
  <c r="J89" i="8"/>
  <c r="BK154" i="9"/>
  <c r="J144" i="9"/>
  <c r="BK161" i="9"/>
  <c r="BK375" i="2"/>
  <c r="BK274" i="2"/>
  <c r="BK162" i="2"/>
  <c r="J342" i="2"/>
  <c r="J172" i="2"/>
  <c r="BK420" i="2"/>
  <c r="BK159" i="2"/>
  <c r="BK146" i="2"/>
  <c r="J97" i="2"/>
  <c r="BK406" i="2"/>
  <c r="J371" i="2"/>
  <c r="BK135" i="2"/>
  <c r="J114" i="3"/>
  <c r="BK244" i="4"/>
  <c r="J178" i="4"/>
  <c r="BK102" i="4"/>
  <c r="J244" i="4"/>
  <c r="BK122" i="4"/>
  <c r="BK194" i="4"/>
  <c r="J141" i="4"/>
  <c r="BK248" i="4"/>
  <c r="BK153" i="5"/>
  <c r="J146" i="5"/>
  <c r="BK132" i="5"/>
  <c r="J152" i="6"/>
  <c r="J125" i="6"/>
  <c r="BK101" i="6"/>
  <c r="BK134" i="6"/>
  <c r="BK109" i="6"/>
  <c r="BK144" i="6"/>
  <c r="BK119" i="6"/>
  <c r="J87" i="6"/>
  <c r="J113" i="6"/>
  <c r="J166" i="7"/>
  <c r="J113" i="7"/>
  <c r="J181" i="7"/>
  <c r="BK124" i="7"/>
  <c r="BK136" i="7"/>
  <c r="J107" i="7"/>
  <c r="J128" i="7"/>
  <c r="BK109" i="7"/>
  <c r="J119" i="8"/>
  <c r="BK95" i="8"/>
  <c r="J95" i="8"/>
  <c r="BK129" i="8"/>
  <c r="BK107" i="8"/>
  <c r="J124" i="8"/>
  <c r="BK90" i="8"/>
  <c r="BK146" i="9"/>
  <c r="J159" i="9"/>
  <c r="J114" i="2"/>
  <c r="BK95" i="2"/>
  <c r="J392" i="2"/>
  <c r="BK215" i="2"/>
  <c r="J98" i="3"/>
  <c r="BK136" i="3"/>
  <c r="BK237" i="4"/>
  <c r="BK117" i="4"/>
  <c r="J119" i="4"/>
  <c r="BK182" i="4"/>
  <c r="BK133" i="4"/>
  <c r="J167" i="4"/>
  <c r="J149" i="5"/>
  <c r="BK149" i="5"/>
  <c r="J127" i="5"/>
  <c r="J141" i="6"/>
  <c r="BK111" i="6"/>
  <c r="J145" i="6"/>
  <c r="J102" i="6"/>
  <c r="J150" i="6"/>
  <c r="BK114" i="6"/>
  <c r="J137" i="6"/>
  <c r="J97" i="6"/>
  <c r="BK125" i="7"/>
  <c r="BK191" i="7"/>
  <c r="J136" i="7"/>
  <c r="J133" i="7"/>
  <c r="J96" i="7"/>
  <c r="J150" i="7"/>
  <c r="BK110" i="7"/>
  <c r="BK120" i="8"/>
  <c r="J99" i="8"/>
  <c r="BK89" i="8"/>
  <c r="BK113" i="8"/>
  <c r="J129" i="8"/>
  <c r="BK110" i="8"/>
  <c r="BK87" i="8"/>
  <c r="BK103" i="9"/>
  <c r="BK171" i="9"/>
  <c r="J124" i="9"/>
  <c r="J146" i="9"/>
  <c r="J393" i="2"/>
  <c r="BK293" i="2"/>
  <c r="BK189" i="2"/>
  <c r="BK371" i="2"/>
  <c r="J264" i="2"/>
  <c r="J135" i="2"/>
  <c r="J283" i="2"/>
  <c r="BK434" i="2"/>
  <c r="J396" i="2"/>
  <c r="BK201" i="2"/>
  <c r="J141" i="3"/>
  <c r="J123" i="3"/>
  <c r="J182" i="4"/>
  <c r="BK94" i="4"/>
  <c r="J215" i="4"/>
  <c r="BK201" i="4"/>
  <c r="BK139" i="4"/>
  <c r="J171" i="4"/>
  <c r="BK159" i="5"/>
  <c r="J168" i="5"/>
  <c r="J140" i="5"/>
  <c r="J153" i="6"/>
  <c r="J131" i="6"/>
  <c r="J107" i="6"/>
  <c r="J135" i="6"/>
  <c r="J114" i="6"/>
  <c r="BK95" i="6"/>
  <c r="BK121" i="6"/>
  <c r="BK98" i="6"/>
  <c r="BK108" i="6"/>
  <c r="BK123" i="7"/>
  <c r="J88" i="7"/>
  <c r="BK156" i="7"/>
  <c r="J125" i="7"/>
  <c r="BK126" i="7"/>
  <c r="J185" i="7"/>
  <c r="BK113" i="7"/>
  <c r="BK117" i="8"/>
  <c r="BK111" i="8"/>
  <c r="J92" i="8"/>
  <c r="BK115" i="8"/>
  <c r="J130" i="8"/>
  <c r="J106" i="8"/>
  <c r="BK151" i="9"/>
  <c r="BK169" i="9"/>
  <c r="BK117" i="9"/>
  <c r="BK400" i="2"/>
  <c r="J300" i="2"/>
  <c r="J195" i="2"/>
  <c r="J146" i="2"/>
  <c r="BK359" i="2"/>
  <c r="J143" i="2"/>
  <c r="J356" i="2"/>
  <c r="BK236" i="2"/>
  <c r="BK403" i="2"/>
  <c r="BK342" i="2"/>
  <c r="J241" i="2"/>
  <c r="BK141" i="3"/>
  <c r="J280" i="4"/>
  <c r="BK168" i="5"/>
  <c r="BK123" i="5"/>
  <c r="J104" i="5"/>
  <c r="J154" i="6"/>
  <c r="BK133" i="6"/>
  <c r="BK90" i="6"/>
  <c r="BK96" i="6"/>
  <c r="J139" i="6"/>
  <c r="J148" i="6"/>
  <c r="J117" i="6"/>
  <c r="J162" i="7"/>
  <c r="J110" i="7"/>
  <c r="BK167" i="7"/>
  <c r="J121" i="7"/>
  <c r="J154" i="7"/>
  <c r="BK108" i="7"/>
  <c r="J158" i="7"/>
  <c r="J115" i="7"/>
  <c r="BK118" i="8"/>
  <c r="J93" i="8"/>
  <c r="BK93" i="8"/>
  <c r="BK134" i="8"/>
  <c r="BK131" i="8"/>
  <c r="BK104" i="8"/>
  <c r="J163" i="9"/>
  <c r="BK111" i="9"/>
  <c r="J118" i="9"/>
  <c r="BK118" i="9"/>
  <c r="J385" i="2"/>
  <c r="J201" i="2"/>
  <c r="J140" i="2"/>
  <c r="BK361" i="2"/>
  <c r="BK130" i="2"/>
  <c r="BK352" i="2"/>
  <c r="J288" i="2"/>
  <c r="BK127" i="2"/>
  <c r="J442" i="2"/>
  <c r="BK356" i="2"/>
  <c r="J177" i="2"/>
  <c r="J100" i="3"/>
  <c r="BK234" i="4"/>
  <c r="J161" i="4"/>
  <c r="J263" i="4"/>
  <c r="J231" i="4"/>
  <c r="BK109" i="4"/>
  <c r="BK178" i="4"/>
  <c r="BK124" i="4"/>
  <c r="BK156" i="4"/>
  <c r="BK140" i="5"/>
  <c r="J109" i="5"/>
  <c r="J93" i="5"/>
  <c r="BK130" i="6"/>
  <c r="BK104" i="6"/>
  <c r="BK151" i="6"/>
  <c r="J121" i="6"/>
  <c r="J88" i="6"/>
  <c r="BK113" i="6"/>
  <c r="BK147" i="6"/>
  <c r="J98" i="6"/>
  <c r="J152" i="7"/>
  <c r="J104" i="7"/>
  <c r="BK146" i="7"/>
  <c r="BK166" i="7"/>
  <c r="J112" i="7"/>
  <c r="J160" i="7"/>
  <c r="BK120" i="7"/>
  <c r="BK123" i="8"/>
  <c r="BK105" i="8"/>
  <c r="BK83" i="8"/>
  <c r="J86" i="8"/>
  <c r="J112" i="8"/>
  <c r="BK127" i="8"/>
  <c r="J103" i="8"/>
  <c r="BK124" i="9"/>
  <c r="J117" i="9"/>
  <c r="J149" i="9"/>
  <c r="BK442" i="2"/>
  <c r="J403" i="2"/>
  <c r="BK321" i="2"/>
  <c r="BK100" i="2"/>
  <c r="J125" i="3"/>
  <c r="J120" i="3"/>
  <c r="J194" i="4"/>
  <c r="J234" i="4"/>
  <c r="J127" i="4"/>
  <c r="J227" i="4"/>
  <c r="BK171" i="4"/>
  <c r="BK254" i="4"/>
  <c r="J115" i="4"/>
  <c r="J123" i="5"/>
  <c r="BK104" i="5"/>
  <c r="J132" i="6"/>
  <c r="J106" i="6"/>
  <c r="BK139" i="6"/>
  <c r="J118" i="6"/>
  <c r="J122" i="6"/>
  <c r="BK118" i="6"/>
  <c r="J99" i="6"/>
  <c r="J134" i="6"/>
  <c r="J89" i="6"/>
  <c r="BK114" i="7"/>
  <c r="J123" i="7"/>
  <c r="BK158" i="7"/>
  <c r="BK116" i="7"/>
  <c r="BK187" i="7"/>
  <c r="BK131" i="7"/>
  <c r="J134" i="8"/>
  <c r="BK112" i="8"/>
  <c r="BK84" i="8"/>
  <c r="BK94" i="8"/>
  <c r="J127" i="8"/>
  <c r="J104" i="8"/>
  <c r="BK108" i="8"/>
  <c r="J169" i="9"/>
  <c r="J121" i="9"/>
  <c r="J166" i="9"/>
  <c r="BK115" i="9"/>
  <c r="BK121" i="9"/>
  <c r="J379" i="2"/>
  <c r="BK167" i="2"/>
  <c r="BK143" i="2"/>
  <c r="BK97" i="2"/>
  <c r="BK288" i="2"/>
  <c r="J122" i="2"/>
  <c r="J350" i="2"/>
  <c r="BK385" i="2"/>
  <c r="J330" i="2"/>
  <c r="BK156" i="2"/>
  <c r="BK91" i="3"/>
  <c r="BK113" i="3"/>
  <c r="BK236" i="4"/>
  <c r="J164" i="4"/>
  <c r="BK211" i="4"/>
  <c r="J112" i="4"/>
  <c r="BK231" i="4"/>
  <c r="J177" i="4"/>
  <c r="J259" i="4"/>
  <c r="J117" i="4"/>
  <c r="BK106" i="5"/>
  <c r="J91" i="5"/>
  <c r="BK137" i="6"/>
  <c r="J112" i="6"/>
  <c r="BK85" i="6"/>
  <c r="BK116" i="6"/>
  <c r="J86" i="6"/>
  <c r="J142" i="6"/>
  <c r="J116" i="6"/>
  <c r="BK88" i="6"/>
  <c r="BK125" i="6"/>
  <c r="BK180" i="7"/>
  <c r="J106" i="7"/>
  <c r="J191" i="7"/>
  <c r="BK144" i="7"/>
  <c r="J193" i="7"/>
  <c r="J134" i="7"/>
  <c r="BK133" i="8"/>
  <c r="BK96" i="8"/>
  <c r="J88" i="8"/>
  <c r="J118" i="8"/>
  <c r="J101" i="8"/>
  <c r="BK119" i="8"/>
  <c r="J168" i="9"/>
  <c r="J172" i="9"/>
  <c r="J139" i="9"/>
  <c r="BK398" i="2"/>
  <c r="BK350" i="2"/>
  <c r="J100" i="2"/>
  <c r="J434" i="2"/>
  <c r="J274" i="2"/>
  <c r="J127" i="2"/>
  <c r="J321" i="2"/>
  <c r="BK426" i="2"/>
  <c r="J189" i="2"/>
  <c r="BK100" i="3"/>
  <c r="J104" i="3"/>
  <c r="J239" i="4"/>
  <c r="J191" i="4"/>
  <c r="J124" i="4"/>
  <c r="J241" i="4"/>
  <c r="J201" i="4"/>
  <c r="BK115" i="4"/>
  <c r="BK191" i="4"/>
  <c r="BK127" i="4"/>
  <c r="J109" i="4"/>
  <c r="BK152" i="5"/>
  <c r="BK115" i="5"/>
  <c r="BK97" i="5"/>
  <c r="BK129" i="6"/>
  <c r="J105" i="6"/>
  <c r="J144" i="6"/>
  <c r="BK112" i="6"/>
  <c r="J147" i="6"/>
  <c r="BK117" i="6"/>
  <c r="J93" i="6"/>
  <c r="BK105" i="6"/>
  <c r="J132" i="7"/>
  <c r="BK105" i="7"/>
  <c r="BK150" i="7"/>
  <c r="J114" i="7"/>
  <c r="BK132" i="7"/>
  <c r="BK88" i="7"/>
  <c r="BK152" i="7"/>
  <c r="J122" i="8"/>
  <c r="BK97" i="8"/>
  <c r="BK101" i="8"/>
  <c r="J117" i="8"/>
  <c r="BK125" i="8"/>
  <c r="BK172" i="9"/>
  <c r="BK126" i="9"/>
  <c r="J130" i="9"/>
  <c r="BK144" i="9"/>
  <c r="BK449" i="2"/>
  <c r="J352" i="2"/>
  <c r="J149" i="2"/>
  <c r="J426" i="2"/>
  <c r="J207" i="2"/>
  <c r="BK114" i="2"/>
  <c r="BK307" i="2"/>
  <c r="J248" i="2"/>
  <c r="J130" i="2"/>
  <c r="J449" i="2"/>
  <c r="J400" i="2"/>
  <c r="BK264" i="2"/>
  <c r="AS54" i="1"/>
  <c r="BK112" i="4"/>
  <c r="J97" i="5"/>
  <c r="J155" i="5"/>
  <c r="J106" i="5"/>
  <c r="BK140" i="6"/>
  <c r="J110" i="6"/>
  <c r="BK141" i="6"/>
  <c r="J101" i="6"/>
  <c r="J140" i="6"/>
  <c r="BK106" i="6"/>
  <c r="BK135" i="6"/>
  <c r="BK91" i="6"/>
  <c r="J122" i="7"/>
  <c r="BK198" i="7"/>
  <c r="BK130" i="7"/>
  <c r="J111" i="7"/>
  <c r="J119" i="7"/>
  <c r="BK181" i="7"/>
  <c r="J116" i="7"/>
  <c r="BK98" i="8"/>
  <c r="J107" i="8"/>
  <c r="J116" i="8"/>
  <c r="J133" i="8"/>
  <c r="BK114" i="8"/>
  <c r="J83" i="8"/>
  <c r="J88" i="9"/>
  <c r="BK113" i="9"/>
  <c r="J128" i="9"/>
  <c r="BK445" i="2"/>
  <c r="BK248" i="2"/>
  <c r="J117" i="3"/>
  <c r="BK117" i="3"/>
  <c r="J147" i="4"/>
  <c r="J277" i="4"/>
  <c r="J248" i="4"/>
  <c r="J197" i="4"/>
  <c r="J156" i="4"/>
  <c r="J211" i="4"/>
  <c r="J102" i="4"/>
  <c r="BK155" i="5"/>
  <c r="J159" i="5"/>
  <c r="J112" i="5"/>
  <c r="BK126" i="6"/>
  <c r="J91" i="6"/>
  <c r="J129" i="6"/>
  <c r="J94" i="6"/>
  <c r="BK143" i="6"/>
  <c r="J90" i="6"/>
  <c r="BK122" i="6"/>
  <c r="BK178" i="7"/>
  <c r="J108" i="7"/>
  <c r="J180" i="7"/>
  <c r="BK127" i="7"/>
  <c r="J117" i="7"/>
  <c r="J198" i="7"/>
  <c r="BK121" i="7"/>
  <c r="J115" i="8"/>
  <c r="J96" i="8"/>
  <c r="J90" i="8"/>
  <c r="J100" i="8"/>
  <c r="J110" i="8"/>
  <c r="BK124" i="8"/>
  <c r="BK99" i="8"/>
  <c r="BK159" i="9"/>
  <c r="J171" i="9"/>
  <c r="BK149" i="9"/>
  <c r="BK163" i="9"/>
  <c r="J96" i="9"/>
  <c r="J314" i="2"/>
  <c r="BK195" i="2"/>
  <c r="J156" i="2"/>
  <c r="J354" i="2"/>
  <c r="BK140" i="2"/>
  <c r="BK409" i="2"/>
  <c r="BK241" i="2"/>
  <c r="J215" i="2"/>
  <c r="J406" i="2"/>
  <c r="J364" i="2"/>
  <c r="J129" i="3"/>
  <c r="BK129" i="3"/>
  <c r="BK263" i="4"/>
  <c r="J122" i="4"/>
  <c r="BK239" i="4"/>
  <c r="BK164" i="4"/>
  <c r="BK158" i="4"/>
  <c r="BK215" i="4"/>
  <c r="J106" i="4"/>
  <c r="J101" i="5"/>
  <c r="BK93" i="5"/>
  <c r="J119" i="5"/>
  <c r="BK146" i="5"/>
  <c r="BK127" i="6"/>
  <c r="J103" i="6"/>
  <c r="BK142" i="6"/>
  <c r="BK115" i="6"/>
  <c r="BK103" i="6"/>
  <c r="J149" i="6"/>
  <c r="BK152" i="6"/>
  <c r="BK120" i="6"/>
  <c r="BK160" i="7"/>
  <c r="BK112" i="7"/>
  <c r="BK179" i="7"/>
  <c r="J144" i="7"/>
  <c r="BK115" i="7"/>
  <c r="BK111" i="7"/>
  <c r="J178" i="7"/>
  <c r="BK122" i="7"/>
  <c r="J125" i="8"/>
  <c r="BK92" i="8"/>
  <c r="BK102" i="8"/>
  <c r="J111" i="8"/>
  <c r="J126" i="8"/>
  <c r="J98" i="8"/>
  <c r="J156" i="9"/>
  <c r="BK156" i="9"/>
  <c r="BK88" i="9"/>
  <c r="J151" i="9"/>
  <c r="BK364" i="2"/>
  <c r="BK207" i="2"/>
  <c r="J159" i="2"/>
  <c r="BK138" i="2"/>
  <c r="J183" i="2"/>
  <c r="J107" i="2"/>
  <c r="J293" i="2"/>
  <c r="J167" i="2"/>
  <c r="BK379" i="2"/>
  <c r="BK314" i="2"/>
  <c r="J136" i="3"/>
  <c r="BK125" i="3"/>
  <c r="BK227" i="4"/>
  <c r="BK167" i="4"/>
  <c r="BK98" i="4"/>
  <c r="BK217" i="4"/>
  <c r="J236" i="4"/>
  <c r="J175" i="4"/>
  <c r="BK241" i="4"/>
  <c r="J139" i="4"/>
  <c r="J152" i="5"/>
  <c r="J132" i="5"/>
  <c r="BK143" i="5"/>
  <c r="BK150" i="6"/>
  <c r="BK124" i="6"/>
  <c r="BK102" i="6"/>
  <c r="BK138" i="6"/>
  <c r="J126" i="6"/>
  <c r="BK89" i="6"/>
  <c r="BK136" i="6"/>
  <c r="BK100" i="6"/>
  <c r="J124" i="6"/>
  <c r="BK193" i="7"/>
  <c r="J120" i="7"/>
  <c r="BK185" i="7"/>
  <c r="J126" i="7"/>
  <c r="BK128" i="7"/>
  <c r="BK189" i="7"/>
  <c r="BK129" i="7"/>
  <c r="BK106" i="7"/>
  <c r="J113" i="8"/>
  <c r="BK116" i="8"/>
  <c r="BK126" i="8"/>
  <c r="BK103" i="8"/>
  <c r="J94" i="8"/>
  <c r="J115" i="9"/>
  <c r="BK168" i="9"/>
  <c r="J111" i="9"/>
  <c r="BK396" i="2"/>
  <c r="J307" i="2"/>
  <c r="BK183" i="2"/>
  <c r="BK107" i="2"/>
  <c r="BK283" i="2"/>
  <c r="J132" i="2"/>
  <c r="J361" i="2"/>
  <c r="BK222" i="2"/>
  <c r="BK122" i="2"/>
  <c r="J445" i="2"/>
  <c r="BK393" i="2"/>
  <c r="J236" i="2"/>
  <c r="BK138" i="3"/>
  <c r="BK104" i="3"/>
  <c r="BK203" i="4"/>
  <c r="BK141" i="4"/>
  <c r="BK187" i="4"/>
  <c r="BK213" i="4"/>
  <c r="BK161" i="4"/>
  <c r="BK280" i="4"/>
  <c r="BK175" i="4"/>
  <c r="J153" i="5"/>
  <c r="BK109" i="5"/>
  <c r="BK149" i="6"/>
  <c r="J119" i="6"/>
  <c r="BK94" i="6"/>
  <c r="J130" i="6"/>
  <c r="BK153" i="6"/>
  <c r="J127" i="6"/>
  <c r="BK97" i="6"/>
  <c r="J123" i="6"/>
  <c r="J85" i="6"/>
  <c r="BK107" i="7"/>
  <c r="J164" i="7"/>
  <c r="J118" i="7"/>
  <c r="J130" i="7"/>
  <c r="BK199" i="7"/>
  <c r="J146" i="7"/>
  <c r="BK132" i="8"/>
  <c r="J114" i="8"/>
  <c r="BK88" i="8"/>
  <c r="J91" i="8"/>
  <c r="J121" i="8"/>
  <c r="J102" i="8"/>
  <c r="BK109" i="8"/>
  <c r="BK166" i="9"/>
  <c r="J161" i="9"/>
  <c r="BK128" i="9"/>
  <c r="J103" i="9"/>
  <c r="P158" i="9" l="1"/>
  <c r="P87" i="7"/>
  <c r="T158" i="5"/>
  <c r="T157" i="5"/>
  <c r="P158" i="5"/>
  <c r="P157" i="5"/>
  <c r="R87" i="7"/>
  <c r="R158" i="5"/>
  <c r="R157" i="5" s="1"/>
  <c r="T87" i="7"/>
  <c r="R94" i="2"/>
  <c r="R121" i="2"/>
  <c r="BK351" i="2"/>
  <c r="J351" i="2"/>
  <c r="J63" i="2"/>
  <c r="P378" i="2"/>
  <c r="BK395" i="2"/>
  <c r="J395" i="2"/>
  <c r="J67" i="2"/>
  <c r="R402" i="2"/>
  <c r="T408" i="2"/>
  <c r="T441" i="2"/>
  <c r="T440" i="2"/>
  <c r="BK90" i="3"/>
  <c r="J90" i="3" s="1"/>
  <c r="J61" i="3" s="1"/>
  <c r="T112" i="3"/>
  <c r="R116" i="3"/>
  <c r="T128" i="3"/>
  <c r="T127" i="3"/>
  <c r="T93" i="4"/>
  <c r="R132" i="4"/>
  <c r="T160" i="4"/>
  <c r="T170" i="4"/>
  <c r="T238" i="4"/>
  <c r="BK262" i="4"/>
  <c r="J262" i="4" s="1"/>
  <c r="J70" i="4" s="1"/>
  <c r="T90" i="5"/>
  <c r="P114" i="5"/>
  <c r="P89" i="5" s="1"/>
  <c r="P88" i="5" s="1"/>
  <c r="AU58" i="1" s="1"/>
  <c r="T139" i="5"/>
  <c r="T84" i="6"/>
  <c r="P92" i="6"/>
  <c r="P128" i="6"/>
  <c r="P83" i="6" s="1"/>
  <c r="AU59" i="1" s="1"/>
  <c r="P146" i="6"/>
  <c r="R103" i="7"/>
  <c r="P143" i="7"/>
  <c r="R186" i="7"/>
  <c r="P197" i="7"/>
  <c r="BK82" i="8"/>
  <c r="J82" i="8"/>
  <c r="J60" i="8"/>
  <c r="BK128" i="8"/>
  <c r="J128" i="8"/>
  <c r="J61" i="8"/>
  <c r="P87" i="9"/>
  <c r="BK120" i="9"/>
  <c r="J120" i="9"/>
  <c r="J61" i="9"/>
  <c r="R120" i="9"/>
  <c r="P127" i="9"/>
  <c r="T148" i="9"/>
  <c r="T94" i="2"/>
  <c r="T121" i="2"/>
  <c r="P351" i="2"/>
  <c r="T378" i="2"/>
  <c r="T395" i="2"/>
  <c r="T402" i="2"/>
  <c r="R408" i="2"/>
  <c r="R441" i="2"/>
  <c r="R440" i="2"/>
  <c r="R90" i="3"/>
  <c r="P112" i="3"/>
  <c r="BK116" i="3"/>
  <c r="J116" i="3"/>
  <c r="J64" i="3"/>
  <c r="P128" i="3"/>
  <c r="P127" i="3"/>
  <c r="R93" i="4"/>
  <c r="P132" i="4"/>
  <c r="R160" i="4"/>
  <c r="P170" i="4"/>
  <c r="R238" i="4"/>
  <c r="T262" i="4"/>
  <c r="T261" i="4" s="1"/>
  <c r="BK90" i="5"/>
  <c r="BK114" i="5"/>
  <c r="J114" i="5"/>
  <c r="J62" i="5" s="1"/>
  <c r="P139" i="5"/>
  <c r="BK84" i="6"/>
  <c r="BK83" i="6" s="1"/>
  <c r="J83" i="6" s="1"/>
  <c r="J30" i="6" s="1"/>
  <c r="J84" i="6"/>
  <c r="J60" i="6" s="1"/>
  <c r="R92" i="6"/>
  <c r="R128" i="6"/>
  <c r="R83" i="6" s="1"/>
  <c r="R146" i="6"/>
  <c r="BK103" i="7"/>
  <c r="J103" i="7"/>
  <c r="J61" i="7"/>
  <c r="T143" i="7"/>
  <c r="BK186" i="7"/>
  <c r="J186" i="7"/>
  <c r="J65" i="7"/>
  <c r="T197" i="7"/>
  <c r="T82" i="8"/>
  <c r="R128" i="8"/>
  <c r="T87" i="9"/>
  <c r="BK127" i="9"/>
  <c r="J127" i="9" s="1"/>
  <c r="J62" i="9" s="1"/>
  <c r="T127" i="9"/>
  <c r="P148" i="9"/>
  <c r="P153" i="9"/>
  <c r="P94" i="2"/>
  <c r="P121" i="2"/>
  <c r="T351" i="2"/>
  <c r="R378" i="2"/>
  <c r="P395" i="2"/>
  <c r="BK402" i="2"/>
  <c r="J402" i="2"/>
  <c r="J68" i="2" s="1"/>
  <c r="BK408" i="2"/>
  <c r="J408" i="2"/>
  <c r="J69" i="2"/>
  <c r="P441" i="2"/>
  <c r="P440" i="2"/>
  <c r="P90" i="3"/>
  <c r="BK112" i="3"/>
  <c r="J112" i="3" s="1"/>
  <c r="J63" i="3" s="1"/>
  <c r="P116" i="3"/>
  <c r="R128" i="3"/>
  <c r="R127" i="3" s="1"/>
  <c r="P93" i="4"/>
  <c r="BK132" i="4"/>
  <c r="J132" i="4"/>
  <c r="J63" i="4" s="1"/>
  <c r="BK160" i="4"/>
  <c r="J160" i="4"/>
  <c r="J64" i="4"/>
  <c r="R170" i="4"/>
  <c r="P238" i="4"/>
  <c r="P262" i="4"/>
  <c r="P261" i="4"/>
  <c r="P90" i="5"/>
  <c r="R114" i="5"/>
  <c r="BK139" i="5"/>
  <c r="J139" i="5"/>
  <c r="J64" i="5"/>
  <c r="R84" i="6"/>
  <c r="T92" i="6"/>
  <c r="T128" i="6"/>
  <c r="T146" i="6"/>
  <c r="T103" i="7"/>
  <c r="BK143" i="7"/>
  <c r="J143" i="7"/>
  <c r="J63" i="7" s="1"/>
  <c r="P186" i="7"/>
  <c r="BK197" i="7"/>
  <c r="J197" i="7"/>
  <c r="J66" i="7" s="1"/>
  <c r="P82" i="8"/>
  <c r="T128" i="8"/>
  <c r="BK94" i="2"/>
  <c r="J94" i="2" s="1"/>
  <c r="J61" i="2" s="1"/>
  <c r="BK121" i="2"/>
  <c r="J121" i="2"/>
  <c r="J62" i="2" s="1"/>
  <c r="R351" i="2"/>
  <c r="BK378" i="2"/>
  <c r="J378" i="2"/>
  <c r="J66" i="2" s="1"/>
  <c r="R395" i="2"/>
  <c r="P402" i="2"/>
  <c r="P408" i="2"/>
  <c r="BK441" i="2"/>
  <c r="J441" i="2"/>
  <c r="J71" i="2"/>
  <c r="T90" i="3"/>
  <c r="R112" i="3"/>
  <c r="T116" i="3"/>
  <c r="BK128" i="3"/>
  <c r="J128" i="3"/>
  <c r="J67" i="3" s="1"/>
  <c r="BK93" i="4"/>
  <c r="J93" i="4"/>
  <c r="J61" i="4"/>
  <c r="T132" i="4"/>
  <c r="P160" i="4"/>
  <c r="BK170" i="4"/>
  <c r="J170" i="4"/>
  <c r="J66" i="4" s="1"/>
  <c r="BK238" i="4"/>
  <c r="J238" i="4"/>
  <c r="J67" i="4"/>
  <c r="R262" i="4"/>
  <c r="R261" i="4"/>
  <c r="R90" i="5"/>
  <c r="T114" i="5"/>
  <c r="R139" i="5"/>
  <c r="P84" i="6"/>
  <c r="BK92" i="6"/>
  <c r="J92" i="6"/>
  <c r="J61" i="6"/>
  <c r="BK128" i="6"/>
  <c r="J128" i="6" s="1"/>
  <c r="J62" i="6" s="1"/>
  <c r="BK146" i="6"/>
  <c r="J146" i="6"/>
  <c r="J63" i="6" s="1"/>
  <c r="P103" i="7"/>
  <c r="P86" i="7"/>
  <c r="AU60" i="1"/>
  <c r="R143" i="7"/>
  <c r="T186" i="7"/>
  <c r="R197" i="7"/>
  <c r="R82" i="8"/>
  <c r="R81" i="8" s="1"/>
  <c r="P128" i="8"/>
  <c r="BK87" i="9"/>
  <c r="J87" i="9"/>
  <c r="J60" i="9" s="1"/>
  <c r="R87" i="9"/>
  <c r="P120" i="9"/>
  <c r="T120" i="9"/>
  <c r="R127" i="9"/>
  <c r="BK148" i="9"/>
  <c r="J148" i="9"/>
  <c r="J63" i="9"/>
  <c r="R148" i="9"/>
  <c r="BK153" i="9"/>
  <c r="J153" i="9"/>
  <c r="J64" i="9"/>
  <c r="R153" i="9"/>
  <c r="T153" i="9"/>
  <c r="BK158" i="9"/>
  <c r="J158" i="9"/>
  <c r="J65" i="9" s="1"/>
  <c r="R158" i="9"/>
  <c r="T158" i="9"/>
  <c r="BK165" i="9"/>
  <c r="J165" i="9" s="1"/>
  <c r="J66" i="9" s="1"/>
  <c r="P165" i="9"/>
  <c r="R165" i="9"/>
  <c r="T165" i="9"/>
  <c r="BK279" i="4"/>
  <c r="J279" i="4"/>
  <c r="J71" i="4"/>
  <c r="BK103" i="3"/>
  <c r="J103" i="3"/>
  <c r="J62" i="3"/>
  <c r="BK124" i="3"/>
  <c r="J124" i="3" s="1"/>
  <c r="J65" i="3" s="1"/>
  <c r="BK131" i="5"/>
  <c r="J131" i="5"/>
  <c r="J63" i="5" s="1"/>
  <c r="BK154" i="5"/>
  <c r="J154" i="5"/>
  <c r="J65" i="5"/>
  <c r="BK158" i="5"/>
  <c r="J158" i="5"/>
  <c r="J67" i="5"/>
  <c r="BK135" i="7"/>
  <c r="J135" i="7" s="1"/>
  <c r="J62" i="7" s="1"/>
  <c r="BK140" i="3"/>
  <c r="J140" i="3"/>
  <c r="J68" i="3" s="1"/>
  <c r="BK166" i="4"/>
  <c r="J166" i="4"/>
  <c r="J65" i="4"/>
  <c r="BK87" i="7"/>
  <c r="J87" i="7"/>
  <c r="J60" i="7"/>
  <c r="BK374" i="2"/>
  <c r="J374" i="2" s="1"/>
  <c r="J64" i="2" s="1"/>
  <c r="BK448" i="2"/>
  <c r="J448" i="2"/>
  <c r="J72" i="2" s="1"/>
  <c r="BK126" i="4"/>
  <c r="J126" i="4"/>
  <c r="J62" i="4"/>
  <c r="BK258" i="4"/>
  <c r="J258" i="4"/>
  <c r="J68" i="4"/>
  <c r="BK170" i="5"/>
  <c r="J170" i="5" s="1"/>
  <c r="J68" i="5" s="1"/>
  <c r="BK184" i="7"/>
  <c r="J184" i="7"/>
  <c r="J64" i="7" s="1"/>
  <c r="J80" i="9"/>
  <c r="BE117" i="9"/>
  <c r="BE124" i="9"/>
  <c r="BE128" i="9"/>
  <c r="BE130" i="9"/>
  <c r="BE166" i="9"/>
  <c r="BE169" i="9"/>
  <c r="BE171" i="9"/>
  <c r="E48" i="9"/>
  <c r="F55" i="9"/>
  <c r="BE96" i="9"/>
  <c r="BE144" i="9"/>
  <c r="BE151" i="9"/>
  <c r="BE161" i="9"/>
  <c r="BE103" i="9"/>
  <c r="BE121" i="9"/>
  <c r="BE139" i="9"/>
  <c r="BE159" i="9"/>
  <c r="BE163" i="9"/>
  <c r="BE168" i="9"/>
  <c r="BE172" i="9"/>
  <c r="BE88" i="9"/>
  <c r="BE111" i="9"/>
  <c r="BE113" i="9"/>
  <c r="BE115" i="9"/>
  <c r="BE118" i="9"/>
  <c r="BE126" i="9"/>
  <c r="BE146" i="9"/>
  <c r="BE149" i="9"/>
  <c r="BE154" i="9"/>
  <c r="BE156" i="9"/>
  <c r="E48" i="8"/>
  <c r="F78" i="8"/>
  <c r="BE86" i="8"/>
  <c r="BE91" i="8"/>
  <c r="BE92" i="8"/>
  <c r="BE93" i="8"/>
  <c r="BE96" i="8"/>
  <c r="BE100" i="8"/>
  <c r="BE101" i="8"/>
  <c r="BE111" i="8"/>
  <c r="BE112" i="8"/>
  <c r="BE115" i="8"/>
  <c r="BE117" i="8"/>
  <c r="BE120" i="8"/>
  <c r="BE122" i="8"/>
  <c r="BE124" i="8"/>
  <c r="BE126" i="8"/>
  <c r="BE127" i="8"/>
  <c r="BE129" i="8"/>
  <c r="BE130" i="8"/>
  <c r="BE132" i="8"/>
  <c r="BE99" i="8"/>
  <c r="BE105" i="8"/>
  <c r="BE109" i="8"/>
  <c r="BE114" i="8"/>
  <c r="BE123" i="8"/>
  <c r="BE125" i="8"/>
  <c r="BE133" i="8"/>
  <c r="J52" i="8"/>
  <c r="BE84" i="8"/>
  <c r="BE88" i="8"/>
  <c r="BE90" i="8"/>
  <c r="BE98" i="8"/>
  <c r="BE103" i="8"/>
  <c r="BE108" i="8"/>
  <c r="BE113" i="8"/>
  <c r="BE118" i="8"/>
  <c r="BE83" i="8"/>
  <c r="BE85" i="8"/>
  <c r="BE87" i="8"/>
  <c r="BE89" i="8"/>
  <c r="BE94" i="8"/>
  <c r="BE95" i="8"/>
  <c r="BE97" i="8"/>
  <c r="BE102" i="8"/>
  <c r="BE104" i="8"/>
  <c r="BE106" i="8"/>
  <c r="BE107" i="8"/>
  <c r="BE110" i="8"/>
  <c r="BE116" i="8"/>
  <c r="BE119" i="8"/>
  <c r="BE121" i="8"/>
  <c r="BE131" i="8"/>
  <c r="BE134" i="8"/>
  <c r="E48" i="7"/>
  <c r="J52" i="7"/>
  <c r="BE88" i="7"/>
  <c r="BE96" i="7"/>
  <c r="BE105" i="7"/>
  <c r="BE110" i="7"/>
  <c r="BE111" i="7"/>
  <c r="BE114" i="7"/>
  <c r="BE123" i="7"/>
  <c r="BE124" i="7"/>
  <c r="BE125" i="7"/>
  <c r="BE132" i="7"/>
  <c r="BE133" i="7"/>
  <c r="BE134" i="7"/>
  <c r="BE136" i="7"/>
  <c r="BE162" i="7"/>
  <c r="BE166" i="7"/>
  <c r="BE179" i="7"/>
  <c r="BE199" i="7"/>
  <c r="F55" i="7"/>
  <c r="BE107" i="7"/>
  <c r="BE109" i="7"/>
  <c r="BE119" i="7"/>
  <c r="BE129" i="7"/>
  <c r="BE146" i="7"/>
  <c r="BE160" i="7"/>
  <c r="BE167" i="7"/>
  <c r="BE178" i="7"/>
  <c r="BE180" i="7"/>
  <c r="BE191" i="7"/>
  <c r="BE112" i="7"/>
  <c r="BE113" i="7"/>
  <c r="BE116" i="7"/>
  <c r="BE118" i="7"/>
  <c r="BE121" i="7"/>
  <c r="BE122" i="7"/>
  <c r="BE128" i="7"/>
  <c r="BE131" i="7"/>
  <c r="BE158" i="7"/>
  <c r="BE164" i="7"/>
  <c r="BE193" i="7"/>
  <c r="BE104" i="7"/>
  <c r="BE106" i="7"/>
  <c r="BE108" i="7"/>
  <c r="BE115" i="7"/>
  <c r="BE117" i="7"/>
  <c r="BE120" i="7"/>
  <c r="BE126" i="7"/>
  <c r="BE127" i="7"/>
  <c r="BE130" i="7"/>
  <c r="BE144" i="7"/>
  <c r="BE150" i="7"/>
  <c r="BE152" i="7"/>
  <c r="BE154" i="7"/>
  <c r="BE156" i="7"/>
  <c r="BE181" i="7"/>
  <c r="BE185" i="7"/>
  <c r="BE187" i="7"/>
  <c r="BE189" i="7"/>
  <c r="BE198" i="7"/>
  <c r="J90" i="5"/>
  <c r="J61" i="5"/>
  <c r="J77" i="6"/>
  <c r="BE85" i="6"/>
  <c r="BE86" i="6"/>
  <c r="BE89" i="6"/>
  <c r="BE93" i="6"/>
  <c r="BE94" i="6"/>
  <c r="BE95" i="6"/>
  <c r="BE99" i="6"/>
  <c r="BE100" i="6"/>
  <c r="BE101" i="6"/>
  <c r="BE103" i="6"/>
  <c r="BE104" i="6"/>
  <c r="BE105" i="6"/>
  <c r="BE106" i="6"/>
  <c r="BE109" i="6"/>
  <c r="BE111" i="6"/>
  <c r="BE113" i="6"/>
  <c r="BE117" i="6"/>
  <c r="BE118" i="6"/>
  <c r="BE126" i="6"/>
  <c r="BE127" i="6"/>
  <c r="BE131" i="6"/>
  <c r="BE133" i="6"/>
  <c r="BE136" i="6"/>
  <c r="BE137" i="6"/>
  <c r="BE140" i="6"/>
  <c r="BE141" i="6"/>
  <c r="BE143" i="6"/>
  <c r="BE149" i="6"/>
  <c r="BE151" i="6"/>
  <c r="BE153" i="6"/>
  <c r="BE90" i="6"/>
  <c r="BE91" i="6"/>
  <c r="BE102" i="6"/>
  <c r="BE110" i="6"/>
  <c r="BE112" i="6"/>
  <c r="BE115" i="6"/>
  <c r="BE123" i="6"/>
  <c r="BE125" i="6"/>
  <c r="BE129" i="6"/>
  <c r="BE130" i="6"/>
  <c r="BE132" i="6"/>
  <c r="BE145" i="6"/>
  <c r="BE147" i="6"/>
  <c r="BE152" i="6"/>
  <c r="BE154" i="6"/>
  <c r="E48" i="6"/>
  <c r="F80" i="6"/>
  <c r="BE97" i="6"/>
  <c r="BE98" i="6"/>
  <c r="BE107" i="6"/>
  <c r="BE122" i="6"/>
  <c r="BE124" i="6"/>
  <c r="BE139" i="6"/>
  <c r="BE148" i="6"/>
  <c r="BE150" i="6"/>
  <c r="BE87" i="6"/>
  <c r="BE88" i="6"/>
  <c r="BE96" i="6"/>
  <c r="BE108" i="6"/>
  <c r="BE114" i="6"/>
  <c r="BE116" i="6"/>
  <c r="BE119" i="6"/>
  <c r="BE120" i="6"/>
  <c r="BE121" i="6"/>
  <c r="BE134" i="6"/>
  <c r="BE135" i="6"/>
  <c r="BE138" i="6"/>
  <c r="BE142" i="6"/>
  <c r="BE144" i="6"/>
  <c r="E48" i="5"/>
  <c r="F55" i="5"/>
  <c r="J82" i="5"/>
  <c r="BE140" i="5"/>
  <c r="BE149" i="5"/>
  <c r="BE152" i="5"/>
  <c r="BE153" i="5"/>
  <c r="BE91" i="5"/>
  <c r="BE93" i="5"/>
  <c r="BE119" i="5"/>
  <c r="BE123" i="5"/>
  <c r="BE146" i="5"/>
  <c r="BE159" i="5"/>
  <c r="BE97" i="5"/>
  <c r="BE101" i="5"/>
  <c r="BE104" i="5"/>
  <c r="BE106" i="5"/>
  <c r="BE112" i="5"/>
  <c r="BE132" i="5"/>
  <c r="BE168" i="5"/>
  <c r="BE171" i="5"/>
  <c r="BE109" i="5"/>
  <c r="BE115" i="5"/>
  <c r="BE127" i="5"/>
  <c r="BE143" i="5"/>
  <c r="BE155" i="5"/>
  <c r="E81" i="4"/>
  <c r="F88" i="4"/>
  <c r="BE94" i="4"/>
  <c r="BE115" i="4"/>
  <c r="BE122" i="4"/>
  <c r="BE139" i="4"/>
  <c r="BE141" i="4"/>
  <c r="BE158" i="4"/>
  <c r="BE161" i="4"/>
  <c r="BE177" i="4"/>
  <c r="BE178" i="4"/>
  <c r="BE183" i="4"/>
  <c r="BE187" i="4"/>
  <c r="BE191" i="4"/>
  <c r="BE194" i="4"/>
  <c r="BE197" i="4"/>
  <c r="BE217" i="4"/>
  <c r="BE227" i="4"/>
  <c r="BE236" i="4"/>
  <c r="BE277" i="4"/>
  <c r="BE280" i="4"/>
  <c r="BE98" i="4"/>
  <c r="BE106" i="4"/>
  <c r="BE109" i="4"/>
  <c r="BE117" i="4"/>
  <c r="BE149" i="4"/>
  <c r="BE164" i="4"/>
  <c r="BE215" i="4"/>
  <c r="BE239" i="4"/>
  <c r="BE241" i="4"/>
  <c r="BE244" i="4"/>
  <c r="BE254" i="4"/>
  <c r="BE102" i="4"/>
  <c r="BE127" i="4"/>
  <c r="BE156" i="4"/>
  <c r="BE167" i="4"/>
  <c r="BE175" i="4"/>
  <c r="BE182" i="4"/>
  <c r="BE231" i="4"/>
  <c r="BE234" i="4"/>
  <c r="BE237" i="4"/>
  <c r="J52" i="4"/>
  <c r="BE112" i="4"/>
  <c r="BE119" i="4"/>
  <c r="BE124" i="4"/>
  <c r="BE133" i="4"/>
  <c r="BE147" i="4"/>
  <c r="BE171" i="4"/>
  <c r="BE201" i="4"/>
  <c r="BE203" i="4"/>
  <c r="BE211" i="4"/>
  <c r="BE213" i="4"/>
  <c r="BE248" i="4"/>
  <c r="BE259" i="4"/>
  <c r="BE263" i="4"/>
  <c r="BK93" i="2"/>
  <c r="J93" i="2" s="1"/>
  <c r="J60" i="2" s="1"/>
  <c r="BE98" i="3"/>
  <c r="BE114" i="3"/>
  <c r="BE120" i="3"/>
  <c r="BE129" i="3"/>
  <c r="BE138" i="3"/>
  <c r="BE141" i="3"/>
  <c r="E78" i="3"/>
  <c r="F55" i="3"/>
  <c r="J82" i="3"/>
  <c r="BE91" i="3"/>
  <c r="BE100" i="3"/>
  <c r="BE136" i="3"/>
  <c r="BE104" i="3"/>
  <c r="BE113" i="3"/>
  <c r="BE117" i="3"/>
  <c r="BE123" i="3"/>
  <c r="BE125" i="3"/>
  <c r="BE95" i="2"/>
  <c r="BE97" i="2"/>
  <c r="BE107" i="2"/>
  <c r="BE114" i="2"/>
  <c r="BE124" i="2"/>
  <c r="BE140" i="2"/>
  <c r="BE159" i="2"/>
  <c r="BE172" i="2"/>
  <c r="BE177" i="2"/>
  <c r="BE207" i="2"/>
  <c r="BE215" i="2"/>
  <c r="BE222" i="2"/>
  <c r="BE236" i="2"/>
  <c r="BE274" i="2"/>
  <c r="BE288" i="2"/>
  <c r="BE350" i="2"/>
  <c r="BE361" i="2"/>
  <c r="BE375" i="2"/>
  <c r="BE385" i="2"/>
  <c r="BE392" i="2"/>
  <c r="BE393" i="2"/>
  <c r="BE400" i="2"/>
  <c r="BE403" i="2"/>
  <c r="BE406" i="2"/>
  <c r="BE442" i="2"/>
  <c r="BE445" i="2"/>
  <c r="BE100" i="2"/>
  <c r="BE135" i="2"/>
  <c r="BE138" i="2"/>
  <c r="BE143" i="2"/>
  <c r="BE162" i="2"/>
  <c r="BE189" i="2"/>
  <c r="BE201" i="2"/>
  <c r="BE264" i="2"/>
  <c r="BE293" i="2"/>
  <c r="BE321" i="2"/>
  <c r="BE354" i="2"/>
  <c r="BE356" i="2"/>
  <c r="BE359" i="2"/>
  <c r="BE409" i="2"/>
  <c r="BE434" i="2"/>
  <c r="E48" i="2"/>
  <c r="J52" i="2"/>
  <c r="BE146" i="2"/>
  <c r="BE149" i="2"/>
  <c r="BE156" i="2"/>
  <c r="BE167" i="2"/>
  <c r="BE183" i="2"/>
  <c r="BE195" i="2"/>
  <c r="BE230" i="2"/>
  <c r="BE300" i="2"/>
  <c r="BE342" i="2"/>
  <c r="BE352" i="2"/>
  <c r="BE364" i="2"/>
  <c r="BE379" i="2"/>
  <c r="BE412" i="2"/>
  <c r="BE420" i="2"/>
  <c r="BE426" i="2"/>
  <c r="F55" i="2"/>
  <c r="BE122" i="2"/>
  <c r="BE127" i="2"/>
  <c r="BE130" i="2"/>
  <c r="BE132" i="2"/>
  <c r="BE241" i="2"/>
  <c r="BE248" i="2"/>
  <c r="BE255" i="2"/>
  <c r="BE283" i="2"/>
  <c r="BE307" i="2"/>
  <c r="BE314" i="2"/>
  <c r="BE330" i="2"/>
  <c r="BE371" i="2"/>
  <c r="BE396" i="2"/>
  <c r="BE398" i="2"/>
  <c r="BE449" i="2"/>
  <c r="F34" i="4"/>
  <c r="BA57" i="1"/>
  <c r="F37" i="7"/>
  <c r="BD60" i="1" s="1"/>
  <c r="F34" i="3"/>
  <c r="BA56" i="1"/>
  <c r="F37" i="3"/>
  <c r="BD56" i="1" s="1"/>
  <c r="F36" i="6"/>
  <c r="BC59" i="1"/>
  <c r="F37" i="8"/>
  <c r="BD61" i="1" s="1"/>
  <c r="F36" i="3"/>
  <c r="BC56" i="1"/>
  <c r="J34" i="7"/>
  <c r="AW60" i="1" s="1"/>
  <c r="J34" i="9"/>
  <c r="AW62" i="1"/>
  <c r="J34" i="5"/>
  <c r="AW58" i="1"/>
  <c r="F35" i="5"/>
  <c r="BB58" i="1"/>
  <c r="F35" i="7"/>
  <c r="BB60" i="1"/>
  <c r="F35" i="2"/>
  <c r="BB55" i="1"/>
  <c r="F36" i="2"/>
  <c r="BC55" i="1" s="1"/>
  <c r="F34" i="7"/>
  <c r="BA60" i="1"/>
  <c r="J34" i="4"/>
  <c r="AW57" i="1" s="1"/>
  <c r="F36" i="7"/>
  <c r="BC60" i="1"/>
  <c r="F35" i="3"/>
  <c r="BB56" i="1" s="1"/>
  <c r="F35" i="6"/>
  <c r="BB59" i="1"/>
  <c r="J34" i="8"/>
  <c r="AW61" i="1" s="1"/>
  <c r="F34" i="9"/>
  <c r="BA62" i="1"/>
  <c r="F35" i="9"/>
  <c r="BB62" i="1" s="1"/>
  <c r="F34" i="2"/>
  <c r="BA55" i="1"/>
  <c r="F37" i="9"/>
  <c r="BD62" i="1" s="1"/>
  <c r="F37" i="5"/>
  <c r="BD58" i="1"/>
  <c r="F34" i="6"/>
  <c r="BA59" i="1" s="1"/>
  <c r="F35" i="8"/>
  <c r="BB61" i="1" s="1"/>
  <c r="J34" i="2"/>
  <c r="AW55" i="1"/>
  <c r="F37" i="6"/>
  <c r="BD59" i="1" s="1"/>
  <c r="J34" i="3"/>
  <c r="AW56" i="1"/>
  <c r="F35" i="4"/>
  <c r="BB57" i="1" s="1"/>
  <c r="F36" i="8"/>
  <c r="BC61" i="1"/>
  <c r="F34" i="5"/>
  <c r="BA58" i="1" s="1"/>
  <c r="F36" i="5"/>
  <c r="BC58" i="1"/>
  <c r="J34" i="6"/>
  <c r="AW59" i="1" s="1"/>
  <c r="F34" i="8"/>
  <c r="BA61" i="1"/>
  <c r="F37" i="4"/>
  <c r="BD57" i="1" s="1"/>
  <c r="F36" i="9"/>
  <c r="BC62" i="1"/>
  <c r="F36" i="4"/>
  <c r="BC57" i="1" s="1"/>
  <c r="F37" i="2"/>
  <c r="BD55" i="1"/>
  <c r="BK86" i="7" l="1"/>
  <c r="J86" i="7" s="1"/>
  <c r="J30" i="7" s="1"/>
  <c r="T86" i="7"/>
  <c r="R89" i="5"/>
  <c r="R88" i="5"/>
  <c r="R86" i="7"/>
  <c r="R86" i="9"/>
  <c r="P92" i="4"/>
  <c r="P91" i="4"/>
  <c r="AU57" i="1" s="1"/>
  <c r="P93" i="2"/>
  <c r="T86" i="9"/>
  <c r="R92" i="4"/>
  <c r="R91" i="4" s="1"/>
  <c r="P377" i="2"/>
  <c r="P86" i="9"/>
  <c r="AU62" i="1"/>
  <c r="T83" i="6"/>
  <c r="T89" i="3"/>
  <c r="T88" i="3"/>
  <c r="P89" i="3"/>
  <c r="P88" i="3" s="1"/>
  <c r="AU56" i="1" s="1"/>
  <c r="T81" i="8"/>
  <c r="R89" i="3"/>
  <c r="R88" i="3" s="1"/>
  <c r="T93" i="2"/>
  <c r="T89" i="5"/>
  <c r="T88" i="5"/>
  <c r="P81" i="8"/>
  <c r="AU61" i="1"/>
  <c r="R377" i="2"/>
  <c r="BK89" i="5"/>
  <c r="J89" i="5" s="1"/>
  <c r="J60" i="5" s="1"/>
  <c r="T377" i="2"/>
  <c r="T92" i="4"/>
  <c r="T91" i="4" s="1"/>
  <c r="R93" i="2"/>
  <c r="R92" i="2"/>
  <c r="BK92" i="4"/>
  <c r="J92" i="4" s="1"/>
  <c r="J60" i="4" s="1"/>
  <c r="BK157" i="5"/>
  <c r="J157" i="5"/>
  <c r="J66" i="5" s="1"/>
  <c r="BK86" i="9"/>
  <c r="J86" i="9"/>
  <c r="J59" i="9"/>
  <c r="BK89" i="3"/>
  <c r="J89" i="3"/>
  <c r="J60" i="3"/>
  <c r="BK127" i="3"/>
  <c r="J127" i="3" s="1"/>
  <c r="J66" i="3" s="1"/>
  <c r="BK81" i="8"/>
  <c r="J81" i="8"/>
  <c r="J59" i="8" s="1"/>
  <c r="BK377" i="2"/>
  <c r="J377" i="2"/>
  <c r="J65" i="2"/>
  <c r="BK440" i="2"/>
  <c r="J440" i="2"/>
  <c r="J70" i="2"/>
  <c r="BK261" i="4"/>
  <c r="J261" i="4" s="1"/>
  <c r="J69" i="4" s="1"/>
  <c r="AG60" i="1"/>
  <c r="J59" i="7"/>
  <c r="AG59" i="1"/>
  <c r="J59" i="6"/>
  <c r="BK92" i="2"/>
  <c r="J92" i="2"/>
  <c r="J59" i="2" s="1"/>
  <c r="F33" i="3"/>
  <c r="AZ56" i="1"/>
  <c r="F33" i="9"/>
  <c r="AZ62" i="1" s="1"/>
  <c r="J33" i="8"/>
  <c r="AV61" i="1"/>
  <c r="AT61" i="1"/>
  <c r="F33" i="5"/>
  <c r="AZ58" i="1"/>
  <c r="F33" i="2"/>
  <c r="AZ55" i="1"/>
  <c r="F33" i="8"/>
  <c r="AZ61" i="1"/>
  <c r="J33" i="4"/>
  <c r="AV57" i="1"/>
  <c r="AT57" i="1" s="1"/>
  <c r="BC54" i="1"/>
  <c r="AY54" i="1"/>
  <c r="BD54" i="1"/>
  <c r="W33" i="1" s="1"/>
  <c r="BA54" i="1"/>
  <c r="W30" i="1"/>
  <c r="BB54" i="1"/>
  <c r="AX54" i="1" s="1"/>
  <c r="J33" i="5"/>
  <c r="AV58" i="1"/>
  <c r="AT58" i="1"/>
  <c r="J33" i="7"/>
  <c r="AV60" i="1"/>
  <c r="AT60" i="1"/>
  <c r="AN60" i="1"/>
  <c r="F33" i="4"/>
  <c r="AZ57" i="1" s="1"/>
  <c r="F33" i="7"/>
  <c r="AZ60" i="1"/>
  <c r="J33" i="9"/>
  <c r="AV62" i="1" s="1"/>
  <c r="AT62" i="1" s="1"/>
  <c r="F33" i="6"/>
  <c r="AZ59" i="1" s="1"/>
  <c r="J33" i="3"/>
  <c r="AV56" i="1"/>
  <c r="AT56" i="1"/>
  <c r="J33" i="6"/>
  <c r="AV59" i="1" s="1"/>
  <c r="AT59" i="1" s="1"/>
  <c r="AN59" i="1" s="1"/>
  <c r="J33" i="2"/>
  <c r="AV55" i="1" s="1"/>
  <c r="AT55" i="1" s="1"/>
  <c r="T92" i="2" l="1"/>
  <c r="P92" i="2"/>
  <c r="AU55" i="1"/>
  <c r="AU54" i="1" s="1"/>
  <c r="BK88" i="5"/>
  <c r="J88" i="5" s="1"/>
  <c r="J59" i="5" s="1"/>
  <c r="BK88" i="3"/>
  <c r="J88" i="3"/>
  <c r="J59" i="3" s="1"/>
  <c r="BK91" i="4"/>
  <c r="J91" i="4"/>
  <c r="J39" i="7"/>
  <c r="J39" i="6"/>
  <c r="J30" i="9"/>
  <c r="AG62" i="1"/>
  <c r="J30" i="8"/>
  <c r="AG61" i="1"/>
  <c r="J30" i="2"/>
  <c r="AG55" i="1"/>
  <c r="AW54" i="1"/>
  <c r="AK30" i="1"/>
  <c r="W31" i="1"/>
  <c r="J30" i="4"/>
  <c r="AG57" i="1" s="1"/>
  <c r="W32" i="1"/>
  <c r="AZ54" i="1"/>
  <c r="AV54" i="1"/>
  <c r="AK29" i="1" s="1"/>
  <c r="J39" i="9" l="1"/>
  <c r="J39" i="4"/>
  <c r="J39" i="8"/>
  <c r="J59" i="4"/>
  <c r="J39" i="2"/>
  <c r="AN55" i="1"/>
  <c r="AN57" i="1"/>
  <c r="AN61" i="1"/>
  <c r="AN62" i="1"/>
  <c r="J30" i="3"/>
  <c r="AG56" i="1"/>
  <c r="AT54" i="1"/>
  <c r="J30" i="5"/>
  <c r="AG58" i="1"/>
  <c r="AN58" i="1"/>
  <c r="W29" i="1"/>
  <c r="J39" i="5" l="1"/>
  <c r="J39" i="3"/>
  <c r="AN56" i="1"/>
  <c r="AG54" i="1"/>
  <c r="AK26" i="1" s="1"/>
  <c r="AK35" i="1" s="1"/>
  <c r="AN54" i="1" l="1"/>
</calcChain>
</file>

<file path=xl/sharedStrings.xml><?xml version="1.0" encoding="utf-8"?>
<sst xmlns="http://schemas.openxmlformats.org/spreadsheetml/2006/main" count="11112" uniqueCount="1761">
  <si>
    <t>Export Komplet</t>
  </si>
  <si>
    <t>VZ</t>
  </si>
  <si>
    <t>2.0</t>
  </si>
  <si>
    <t>ZAMOK</t>
  </si>
  <si>
    <t>False</t>
  </si>
  <si>
    <t>{01b51b8f-de2b-44f9-b5f2-2aa67726ab29}</t>
  </si>
  <si>
    <t>0,01</t>
  </si>
  <si>
    <t>21</t>
  </si>
  <si>
    <t>12</t>
  </si>
  <si>
    <t>REKAPITULACE STAVBY</t>
  </si>
  <si>
    <t>v ---  níže se nacházejí doplnkové a pomocné údaje k sestavám  --- v</t>
  </si>
  <si>
    <t>Návod na vyplnění</t>
  </si>
  <si>
    <t>0,001</t>
  </si>
  <si>
    <t>Kód:</t>
  </si>
  <si>
    <t>2117/DPSb_R02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</si>
  <si>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</si>
  <si>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</si>
  <si>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Modernizace přístupu do Polikliniky / Část III. - nový přístup do Polikliniky</t>
  </si>
  <si>
    <t>KSO:</t>
  </si>
  <si>
    <t>801 11</t>
  </si>
  <si>
    <t>CC-CZ:</t>
  </si>
  <si>
    <t>1264</t>
  </si>
  <si>
    <t>Místo:</t>
  </si>
  <si>
    <t>Nemocnice Česká Lípa</t>
  </si>
  <si>
    <t>Datum:</t>
  </si>
  <si>
    <t>31. 8. 2024</t>
  </si>
  <si>
    <t>CZ-CPV:</t>
  </si>
  <si>
    <t>45000000-7</t>
  </si>
  <si>
    <t>CZ-CPA:</t>
  </si>
  <si>
    <t>41.00.48</t>
  </si>
  <si>
    <t>Zadavatel:</t>
  </si>
  <si>
    <t>IČ:</t>
  </si>
  <si>
    <t>27283518</t>
  </si>
  <si>
    <t xml:space="preserve">Nemocnice s poliklinikou Česká Lípa, a.s. </t>
  </si>
  <si>
    <t>DIČ:</t>
  </si>
  <si>
    <t>CZ27283518</t>
  </si>
  <si>
    <t>Uchazeč:</t>
  </si>
  <si>
    <t>Vyplň údaj</t>
  </si>
  <si>
    <t>Projektant:</t>
  </si>
  <si>
    <t>25410482</t>
  </si>
  <si>
    <t>STORING spol. s r.o.</t>
  </si>
  <si>
    <t>CZ25410482</t>
  </si>
  <si>
    <t>True</t>
  </si>
  <si>
    <t>Zpracovatel:</t>
  </si>
  <si>
    <t>2540482</t>
  </si>
  <si>
    <t xml:space="preserve">STORING spol. s ro.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</si>
  <si>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</si>
  <si>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</si>
  <si>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</si>
  <si>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</si>
  <si>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</si>
  <si>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</si>
  <si>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</si>
  <si>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</si>
  <si>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</si>
  <si>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</si>
  <si>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</si>
  <si>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</si>
  <si>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</si>
  <si>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</si>
  <si>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</si>
  <si>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</si>
  <si>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</si>
  <si>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</si>
  <si>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</si>
  <si>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</si>
  <si>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</si>
  <si>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</si>
  <si>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</si>
  <si>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</si>
  <si>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</si>
  <si>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</si>
  <si>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</si>
  <si>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</si>
  <si>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</si>
  <si>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</si>
  <si>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</si>
  <si>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</si>
  <si>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</si>
  <si>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</si>
  <si>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</si>
  <si>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</si>
  <si>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</si>
  <si>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</si>
  <si>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</si>
  <si>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</si>
  <si>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</si>
  <si>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</si>
  <si>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D1.01.100_SO 02</t>
  </si>
  <si>
    <t>Propojovací lávka a rekonstrukce stávající</t>
  </si>
  <si>
    <t>STA</t>
  </si>
  <si>
    <t>1</t>
  </si>
  <si>
    <t>{68998b6f-792f-4f59-9dc7-9c3f02d54fa3}</t>
  </si>
  <si>
    <t>2</t>
  </si>
  <si>
    <t>D1.01.100_SO 03</t>
  </si>
  <si>
    <t>Vnější schodiště do lékárny</t>
  </si>
  <si>
    <t>{d509edc8-1fc3-425f-a6d5-155942f8ba81}</t>
  </si>
  <si>
    <t>D1.01.100_SO 05</t>
  </si>
  <si>
    <t>Chodníky a rekultivace prostoru</t>
  </si>
  <si>
    <t>{cffa50a3-47cd-430d-99b0-401df7a3a613}</t>
  </si>
  <si>
    <t>D1.01.100_SO 06</t>
  </si>
  <si>
    <t>Nadzemní chodník</t>
  </si>
  <si>
    <t>{5b617dbb-bfec-4d38-ae37-65c6f7ab954b}</t>
  </si>
  <si>
    <t>D1.04.700</t>
  </si>
  <si>
    <t>Silnoproudá a slaboproudá elektrotechnika</t>
  </si>
  <si>
    <t>{41a90277-4d50-4904-a3e9-9eb29f40de28}</t>
  </si>
  <si>
    <t>D1.07.000</t>
  </si>
  <si>
    <t>Dendrologie a sadové úpravy</t>
  </si>
  <si>
    <t>{cdb2c005-6f6e-4e28-922a-9ca4eefc4757}</t>
  </si>
  <si>
    <t>D2.01.500</t>
  </si>
  <si>
    <t>Veřejné osvětlení</t>
  </si>
  <si>
    <t>{62fcb101-f426-463a-81a9-6e6436592de4}</t>
  </si>
  <si>
    <t>VORN</t>
  </si>
  <si>
    <t>Vedlejší a ostatní rozpočtové náklady</t>
  </si>
  <si>
    <t>{ea3b0b97-4300-4e82-9117-813269c6fc58}</t>
  </si>
  <si>
    <t>X05</t>
  </si>
  <si>
    <t>uzavírací nátěr</t>
  </si>
  <si>
    <t>m2</t>
  </si>
  <si>
    <t>99,742</t>
  </si>
  <si>
    <t>KRYCÍ LIST SOUPISU PRACÍ</t>
  </si>
  <si>
    <t>Objekt:</t>
  </si>
  <si>
    <t>D1.01.100_SO 02 - Propojovací lávka a rekonstrukce stávající</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</si>
  <si>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</si>
  <si>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</si>
  <si>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</si>
  <si>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</si>
  <si>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</si>
  <si>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</si>
  <si>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</si>
  <si>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</si>
  <si>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</si>
  <si>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</si>
  <si>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</si>
  <si>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764 - Konstrukce klempířské</t>
  </si>
  <si>
    <t xml:space="preserve">    767 - Konstrukce zámečnické</t>
  </si>
  <si>
    <t xml:space="preserve">    783 - Dokončovací práce - nátěry</t>
  </si>
  <si>
    <t>M - Práce a dodávky M</t>
  </si>
  <si>
    <t xml:space="preserve">    43-M - Montáž ocelových konstrukcí</t>
  </si>
  <si>
    <t>OST - Ostatní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</si>
  <si>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</si>
  <si>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</si>
  <si>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</si>
  <si>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</si>
  <si>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</si>
  <si>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</si>
  <si>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</si>
  <si>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</si>
  <si>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</si>
  <si>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</si>
  <si>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</si>
  <si>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</si>
  <si>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</si>
  <si>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</si>
  <si>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</si>
  <si>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</si>
  <si>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</si>
  <si>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</si>
  <si>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</si>
  <si>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622143003</t>
  </si>
  <si>
    <t>Montáž omítkových profilů plastových, pozinkovaných nebo dřevěných upevněných vtlačením do podkladní vrstvy nebo přibitím rohových s tkaninou</t>
  </si>
  <si>
    <t>m</t>
  </si>
  <si>
    <t>4</t>
  </si>
  <si>
    <t>653369841</t>
  </si>
  <si>
    <t>Online PSC</t>
  </si>
  <si>
    <t>https://podminky.urs.cz/item/CS_URS_2024_02/622143003</t>
  </si>
  <si>
    <t>M</t>
  </si>
  <si>
    <t>28318797</t>
  </si>
  <si>
    <t>profil ukončovací Al tvar U s okapničkou přírodní š 10mm</t>
  </si>
  <si>
    <t>8</t>
  </si>
  <si>
    <t>937223517</t>
  </si>
  <si>
    <t>VV</t>
  </si>
  <si>
    <t xml:space="preserve">     15,50+18,49+16,51+4,84+17,28</t>
  </si>
  <si>
    <t>72,62*1,05 'Přepočtené koeficientem množství</t>
  </si>
  <si>
    <t>3</t>
  </si>
  <si>
    <t>631311214</t>
  </si>
  <si>
    <t>Mazanina z betonu prostého se zvýšenými nároky na prostředí tl. přes 50 do 80 mm tř. C 25/30</t>
  </si>
  <si>
    <t>m3</t>
  </si>
  <si>
    <t>1418248101</t>
  </si>
  <si>
    <t>https://podminky.urs.cz/item/CS_URS_2024_02/631311214</t>
  </si>
  <si>
    <t>"mostovka" X05*0,08</t>
  </si>
  <si>
    <t>Součet</t>
  </si>
  <si>
    <t>FIG</t>
  </si>
  <si>
    <t>Rozpad figury: X05</t>
  </si>
  <si>
    <t>"X05"</t>
  </si>
  <si>
    <t xml:space="preserve">  16,51*3,24   +18,50*2,50</t>
  </si>
  <si>
    <t>631362021</t>
  </si>
  <si>
    <t>Výztuž mazanin ze svařovaných sítí z drátů typu KARI</t>
  </si>
  <si>
    <t>t</t>
  </si>
  <si>
    <t>944882317</t>
  </si>
  <si>
    <t>https://podminky.urs.cz/item/CS_URS_2024_02/631362021</t>
  </si>
  <si>
    <t>"mostovka" X05*6,50/1000</t>
  </si>
  <si>
    <t>5</t>
  </si>
  <si>
    <t>632453451</t>
  </si>
  <si>
    <t>Potěr průmyslový samonivelační ze suchých směsí krycí pro středně těžký provoz, tl. do 5 mm</t>
  </si>
  <si>
    <t>-56629385</t>
  </si>
  <si>
    <t>https://podminky.urs.cz/item/CS_URS_2024_02/632453451</t>
  </si>
  <si>
    <t>"mostovka + detaily 15% navíc" X05*1,15</t>
  </si>
  <si>
    <t>9</t>
  </si>
  <si>
    <t>Ostatní konstrukce a práce, bourání</t>
  </si>
  <si>
    <t>931994132</t>
  </si>
  <si>
    <t>Těsnění spáry betonové konstrukce pásy, profily, tmely tmelem silikonovým spáry dilatační do 4,0 cm2</t>
  </si>
  <si>
    <t>447814215</t>
  </si>
  <si>
    <t>https://podminky.urs.cz/item/CS_URS_2024_02/931994132</t>
  </si>
  <si>
    <t>7</t>
  </si>
  <si>
    <t>943211111</t>
  </si>
  <si>
    <t>Lešení prostorové rámové lehké pracovní s podlahami s provozním zatížením tř. 3 do 200 kg/m2 výšky do 10 m montáž</t>
  </si>
  <si>
    <t>1060794880</t>
  </si>
  <si>
    <t>https://podminky.urs.cz/item/CS_URS_2024_02/943211111</t>
  </si>
  <si>
    <t xml:space="preserve">   ((3,40+1,20)*(16,51+3,00)   +(2,57+1,20)*19,00)*2,00</t>
  </si>
  <si>
    <t>943211211</t>
  </si>
  <si>
    <t>Lešení prostorové rámové lehké pracovní s podlahami s provozním zatížením tř. 3 do 200 kg/m2 výšky do 10 m příplatek k ceně za každý den použití</t>
  </si>
  <si>
    <t>-36263788</t>
  </si>
  <si>
    <t>https://podminky.urs.cz/item/CS_URS_2024_02/943211211</t>
  </si>
  <si>
    <t xml:space="preserve">   322,725*60</t>
  </si>
  <si>
    <t>943211811</t>
  </si>
  <si>
    <t>Lešení prostorové rámové lehké pracovní s podlahami s provozním zatížením tř. 3 do 200 kg/m2 výšky do 10 m demontáž</t>
  </si>
  <si>
    <t>1001542641</t>
  </si>
  <si>
    <t>https://podminky.urs.cz/item/CS_URS_2024_02/943211811</t>
  </si>
  <si>
    <t>10</t>
  </si>
  <si>
    <t>944121121</t>
  </si>
  <si>
    <t>Zábradlí ochranné dílcové vnitřní na lešeňových konstrukcích jednotyčové montáž</t>
  </si>
  <si>
    <t>-1225407952</t>
  </si>
  <si>
    <t>https://podminky.urs.cz/item/CS_URS_2024_02/944121121</t>
  </si>
  <si>
    <t xml:space="preserve">   15,50+2,00+18,50+17,30+4,80+16,50+9,00</t>
  </si>
  <si>
    <t>11</t>
  </si>
  <si>
    <t>944121221</t>
  </si>
  <si>
    <t>Zábradlí ochranné dílcové vnitřní na lešeňových konstrukcích jednotyčové příplatek k ceně za každý den použití</t>
  </si>
  <si>
    <t>632307517</t>
  </si>
  <si>
    <t>https://podminky.urs.cz/item/CS_URS_2024_02/944121221</t>
  </si>
  <si>
    <t xml:space="preserve">   83,60*60</t>
  </si>
  <si>
    <t>944121821</t>
  </si>
  <si>
    <t>Zábradlí ochranné dílcové vnitřní na lešeňových konstrukcích jednotyčové demontáž</t>
  </si>
  <si>
    <t>1143363041</t>
  </si>
  <si>
    <t>https://podminky.urs.cz/item/CS_URS_2024_02/944121821</t>
  </si>
  <si>
    <t>13</t>
  </si>
  <si>
    <t>95396-M12</t>
  </si>
  <si>
    <t>D + M Chemické kotvy M 12 - hl.180 mm - HILTI HIT HY 200</t>
  </si>
  <si>
    <t>kus</t>
  </si>
  <si>
    <t>1968150030</t>
  </si>
  <si>
    <t>"D1.02.100-251 - ocelové schodiště"   4,0</t>
  </si>
  <si>
    <t>14</t>
  </si>
  <si>
    <t>95396-M16-1</t>
  </si>
  <si>
    <t>D + M Chemické kotvy M 16 - hl.180 mm - HILTI HIT HY 200</t>
  </si>
  <si>
    <t>1619981999</t>
  </si>
  <si>
    <t>"D1.02.100-251 - ocelové schodiště"  4,0</t>
  </si>
  <si>
    <t>15</t>
  </si>
  <si>
    <t>962051115</t>
  </si>
  <si>
    <t>Bourání příček železobetonových tloušťky do 100 mm</t>
  </si>
  <si>
    <t>-839681916</t>
  </si>
  <si>
    <t>https://podminky.urs.cz/item/CS_URS_2024_02/962051115</t>
  </si>
  <si>
    <t xml:space="preserve">   (8,30+5,86+6,00*2+4,38+5,40)*1,20</t>
  </si>
  <si>
    <t>16</t>
  </si>
  <si>
    <t>965042141</t>
  </si>
  <si>
    <t>Bourání mazanin betonových nebo z litého asfaltu tl. do 100 mm, plochy přes 4 m2</t>
  </si>
  <si>
    <t>1458618510</t>
  </si>
  <si>
    <t>https://podminky.urs.cz/item/CS_URS_2024_02/965042141</t>
  </si>
  <si>
    <t>"mostovka vrchní" X05*0,08</t>
  </si>
  <si>
    <t>17</t>
  </si>
  <si>
    <t>966075211</t>
  </si>
  <si>
    <t>Demontáž částí ocelového zábradlí mostů svařovaného nebo šroubovaného, hmotnosti do 50 kg</t>
  </si>
  <si>
    <t>kg</t>
  </si>
  <si>
    <t>-2042067766</t>
  </si>
  <si>
    <t>https://podminky.urs.cz/item/CS_URS_2024_02/966075211</t>
  </si>
  <si>
    <t xml:space="preserve">   (7,20+2,00+6,00*2+5,30+4,84+6,73)*45</t>
  </si>
  <si>
    <t>18</t>
  </si>
  <si>
    <t>977211111</t>
  </si>
  <si>
    <t>Řezání konstrukcí stěnovou pilou betonových nebo železobetonových průměru řezané výztuže do 16 mm hloubka řezu do 200 mm</t>
  </si>
  <si>
    <t>-388102316</t>
  </si>
  <si>
    <t>https://podminky.urs.cz/item/CS_URS_2024_02/977211111</t>
  </si>
  <si>
    <t xml:space="preserve">   8,30+5,86+6,00*2+4,38+5,40</t>
  </si>
  <si>
    <t>19</t>
  </si>
  <si>
    <t>985112111</t>
  </si>
  <si>
    <t>Odsekání degradovaného betonu stěn, tloušťky do 10 mm</t>
  </si>
  <si>
    <t>1570084499</t>
  </si>
  <si>
    <t>https://podminky.urs.cz/item/CS_URS_2024_02/985112111</t>
  </si>
  <si>
    <t>"boky"   (15,50+18,49+16,51+4,84+17,28)*0,24*0,0</t>
  </si>
  <si>
    <t>"sloupy"  PI*0,500*3,50*7*0,60</t>
  </si>
  <si>
    <t>20</t>
  </si>
  <si>
    <t>985112112</t>
  </si>
  <si>
    <t>Odsekání degradovaného betonu stěn, tloušťky přes 10 do 30 mm</t>
  </si>
  <si>
    <t>-1537058798</t>
  </si>
  <si>
    <t>https://podminky.urs.cz/item/CS_URS_2024_02/985112112</t>
  </si>
  <si>
    <t>"boky"   ((15,50+18,49+16,51+4,84+17,28)*0,24)*0,80</t>
  </si>
  <si>
    <t>"sloupy" ( PI*0,500*3,50*7)*0,30</t>
  </si>
  <si>
    <t>985112113</t>
  </si>
  <si>
    <t>Odsekání degradovaného betonu stěn, tloušťky přes 30 do 50 mm</t>
  </si>
  <si>
    <t>-835890526</t>
  </si>
  <si>
    <t>https://podminky.urs.cz/item/CS_URS_2024_02/985112113</t>
  </si>
  <si>
    <t>"boky"   ((15,50+18,49+16,51+4,84+17,28)*0,24)*0,20</t>
  </si>
  <si>
    <t>"sloupy" ( PI*0,500*3,50*7)*0,10</t>
  </si>
  <si>
    <t>22</t>
  </si>
  <si>
    <t>985112122</t>
  </si>
  <si>
    <t>Odsekání degradovaného betonu líce kleneb a podhledů, tloušťky přes 10 do 30 mm</t>
  </si>
  <si>
    <t>-604641602</t>
  </si>
  <si>
    <t>https://podminky.urs.cz/item/CS_URS_2024_02/985112122</t>
  </si>
  <si>
    <t>X05*0,80</t>
  </si>
  <si>
    <t>23</t>
  </si>
  <si>
    <t>985112123</t>
  </si>
  <si>
    <t>Odsekání degradovaného betonu líce kleneb a podhledů, tloušťky přes 30 do 50 mm</t>
  </si>
  <si>
    <t>1452224678</t>
  </si>
  <si>
    <t>https://podminky.urs.cz/item/CS_URS_2024_02/985112123</t>
  </si>
  <si>
    <t>X05*0,20</t>
  </si>
  <si>
    <t>24</t>
  </si>
  <si>
    <t>985112131</t>
  </si>
  <si>
    <t>Odsekání degradovaného betonu rubu kleneb a podlah, tloušťky do 10 mm</t>
  </si>
  <si>
    <t>265756248</t>
  </si>
  <si>
    <t>https://podminky.urs.cz/item/CS_URS_2024_02/985112131</t>
  </si>
  <si>
    <t>X05*0,10</t>
  </si>
  <si>
    <t>25</t>
  </si>
  <si>
    <t>985112132</t>
  </si>
  <si>
    <t>Odsekání degradovaného betonu rubu kleneb a podlah, tloušťky přes 10 do 30 mm</t>
  </si>
  <si>
    <t>1864693472</t>
  </si>
  <si>
    <t>https://podminky.urs.cz/item/CS_URS_2024_02/985112132</t>
  </si>
  <si>
    <t>X05*0,70</t>
  </si>
  <si>
    <t>26</t>
  </si>
  <si>
    <t>985112133</t>
  </si>
  <si>
    <t>Odsekání degradovaného betonu rubu kleneb a podlah, tloušťky přes 30 do 50 mm</t>
  </si>
  <si>
    <t>-762988635</t>
  </si>
  <si>
    <t>https://podminky.urs.cz/item/CS_URS_2024_02/985112133</t>
  </si>
  <si>
    <t>27</t>
  </si>
  <si>
    <t>985121101</t>
  </si>
  <si>
    <t>Tryskání degradovaného betonu stěn, rubu kleneb a podlah křemičitým pískem sušeným</t>
  </si>
  <si>
    <t>-1713579633</t>
  </si>
  <si>
    <t>https://podminky.urs.cz/item/CS_URS_2024_02/985121101</t>
  </si>
  <si>
    <t>"mostovka vrchní - rub" X05</t>
  </si>
  <si>
    <t>"boky"   (15,50+18,49+16,51+4,84+17,28)*0,24</t>
  </si>
  <si>
    <t>28</t>
  </si>
  <si>
    <t>985121201</t>
  </si>
  <si>
    <t>Tryskání degradovaného betonu líce kleneb a podhledů křemičitým pískem sušeným</t>
  </si>
  <si>
    <t>-1617046707</t>
  </si>
  <si>
    <t>https://podminky.urs.cz/item/CS_URS_2024_02/985121201</t>
  </si>
  <si>
    <t>"mostovka spodní - líc" X05</t>
  </si>
  <si>
    <t>29</t>
  </si>
  <si>
    <t>985131111</t>
  </si>
  <si>
    <t>Očištění ploch stěn, rubu kleneb a podlah tlakovou vodou</t>
  </si>
  <si>
    <t>-2032444853</t>
  </si>
  <si>
    <t>https://podminky.urs.cz/item/CS_URS_2024_02/985131111</t>
  </si>
  <si>
    <t>30</t>
  </si>
  <si>
    <t>985132111</t>
  </si>
  <si>
    <t>Očištění ploch líce kleneb a podhledů tlakovou vodou</t>
  </si>
  <si>
    <t>2073949342</t>
  </si>
  <si>
    <t>https://podminky.urs.cz/item/CS_URS_2024_02/985132111</t>
  </si>
  <si>
    <t>31</t>
  </si>
  <si>
    <t>985311111</t>
  </si>
  <si>
    <t>Reprofilace betonu sanačními maltami na cementové bázi ručně stěn, tloušťky do 10 mm</t>
  </si>
  <si>
    <t>1269178895</t>
  </si>
  <si>
    <t>https://podminky.urs.cz/item/CS_URS_2024_02/985311111</t>
  </si>
  <si>
    <t>"sloupy"  PI*0,500*3,50*7</t>
  </si>
  <si>
    <t>32</t>
  </si>
  <si>
    <t>985311211</t>
  </si>
  <si>
    <t>Reprofilace betonu sanačními maltami na cementové bázi ručně líce kleneb a podhledů, tloušťky do 10 mm</t>
  </si>
  <si>
    <t>742654157</t>
  </si>
  <si>
    <t>https://podminky.urs.cz/item/CS_URS_2024_02/985311211</t>
  </si>
  <si>
    <t>33</t>
  </si>
  <si>
    <t>985311311</t>
  </si>
  <si>
    <t>Reprofilace betonu sanačními maltami na cementové bázi ručně rubu kleneb a podlah, tloušťky do 10 mm</t>
  </si>
  <si>
    <t>-1463301607</t>
  </si>
  <si>
    <t>https://podminky.urs.cz/item/CS_URS_2024_02/985311311</t>
  </si>
  <si>
    <t>34</t>
  </si>
  <si>
    <t>985321112</t>
  </si>
  <si>
    <t>Ochranný nátěr betonářské výztuže 1 vrstva tloušťky 1 mm na cementové bázi rubu kleneb a podlah</t>
  </si>
  <si>
    <t>2131256185</t>
  </si>
  <si>
    <t>https://podminky.urs.cz/item/CS_URS_2024_02/985321112</t>
  </si>
  <si>
    <t>"mostovka spodní" X05*(0,80+0,20)</t>
  </si>
  <si>
    <t>"mostovka vrchní" X05*(0,70+0,20)</t>
  </si>
  <si>
    <t>"boky"   (15,50+18,49+16,51+4,84+17,28)*0,24*(0,80+0,20)</t>
  </si>
  <si>
    <t>35</t>
  </si>
  <si>
    <t>985323112</t>
  </si>
  <si>
    <t>Spojovací můstek reprofilovaného betonu na cementové bázi, tloušťky 2 mm</t>
  </si>
  <si>
    <t>-705272139</t>
  </si>
  <si>
    <t>https://podminky.urs.cz/item/CS_URS_2024_02/985323112</t>
  </si>
  <si>
    <t>"mostovka spodní" X05</t>
  </si>
  <si>
    <t>"mostovka vrchní" X05</t>
  </si>
  <si>
    <t>36</t>
  </si>
  <si>
    <t>985324211</t>
  </si>
  <si>
    <t>Ochranný nátěr betonu akrylátový dvojnásobný s impregnací S2 (OS-B)</t>
  </si>
  <si>
    <t>-626367519</t>
  </si>
  <si>
    <t>https://podminky.urs.cz/item/CS_URS_2024_02/985324211</t>
  </si>
  <si>
    <t>37</t>
  </si>
  <si>
    <t>985511111</t>
  </si>
  <si>
    <t>Stříkaný beton ze suché směsi pevnosti v tlaku min. 25 MPa (tř. R3) stěn, jedné vrstvy tloušťky 30 mm</t>
  </si>
  <si>
    <t>414875705</t>
  </si>
  <si>
    <t>https://podminky.urs.cz/item/CS_URS_2024_02/985511111</t>
  </si>
  <si>
    <t>"boky"   (15,50+18,49+16,51+4,84+17,28)*0,24*0,80</t>
  </si>
  <si>
    <t>"sloupy"  PI*0,500*3,50*7*0,30</t>
  </si>
  <si>
    <t>38</t>
  </si>
  <si>
    <t>985511113</t>
  </si>
  <si>
    <t>Stříkaný beton ze suché směsi pevnosti v tlaku min. 25 MPa (tř. R3) stěn, jedné vrstvy tloušťky 50 mm</t>
  </si>
  <si>
    <t>-394854374</t>
  </si>
  <si>
    <t>https://podminky.urs.cz/item/CS_URS_2024_02/985511113</t>
  </si>
  <si>
    <t>"boky"   (15,50+18,49+16,51+4,84+17,28)*0,24*0,20</t>
  </si>
  <si>
    <t>"sloupy"  PI*0,500*3,50*7*0,10</t>
  </si>
  <si>
    <t>39</t>
  </si>
  <si>
    <t>985511211</t>
  </si>
  <si>
    <t>Stříkaný beton ze suché směsi pevnosti v tlaku min. 25 MPa (tř. R3) líce kleneb a podhledů, jedné vrstvy tloušťky 30 mm</t>
  </si>
  <si>
    <t>-1221047663</t>
  </si>
  <si>
    <t>https://podminky.urs.cz/item/CS_URS_2024_02/985511211</t>
  </si>
  <si>
    <t>40</t>
  </si>
  <si>
    <t>985511213</t>
  </si>
  <si>
    <t>Stříkaný beton ze suché směsi pevnosti v tlaku min. 25 MPa (tř. R3) líce kleneb a podhledů, jedné vrstvy tloušťky 50 mm</t>
  </si>
  <si>
    <t>-1860755606</t>
  </si>
  <si>
    <t>https://podminky.urs.cz/item/CS_URS_2024_02/985511213</t>
  </si>
  <si>
    <t>41</t>
  </si>
  <si>
    <t>985511311</t>
  </si>
  <si>
    <t>Stříkaný beton ze suché směsi pevnosti v tlaku min. 25 MPa (tř. R3) rubu kleneb a podlah, jedné vrstvy tloušťky 30 mm</t>
  </si>
  <si>
    <t>2029024043</t>
  </si>
  <si>
    <t>https://podminky.urs.cz/item/CS_URS_2024_02/985511311</t>
  </si>
  <si>
    <t>42</t>
  </si>
  <si>
    <t>985511313</t>
  </si>
  <si>
    <t>Stříkaný beton ze suché směsi pevnosti v tlaku min. 25 MPa (tř. R3) rubu kleneb a podlah, jedné vrstvy tloušťky 50 mm</t>
  </si>
  <si>
    <t>-810156484</t>
  </si>
  <si>
    <t>https://podminky.urs.cz/item/CS_URS_2024_02/985511313</t>
  </si>
  <si>
    <t>43</t>
  </si>
  <si>
    <t>985561323</t>
  </si>
  <si>
    <t>Výztuž stříkaného betonu z betonářské oceli rubu kleneb a podlah z oceli 10 505 (R) nebo BSt 500, průměru prutů přes 10 do 16 mm</t>
  </si>
  <si>
    <t>495666053</t>
  </si>
  <si>
    <t>https://podminky.urs.cz/item/CS_URS_2024_02/985561323</t>
  </si>
  <si>
    <t>"mostovka spodní - líc" X05*8/1000</t>
  </si>
  <si>
    <t>"mostovka vrchní - rub" X05*5/1000</t>
  </si>
  <si>
    <t>"mostovka boky"   (15,50+18,49+16,51+4,84+17,28)*0,24*8/1000</t>
  </si>
  <si>
    <t>44</t>
  </si>
  <si>
    <t>985-01</t>
  </si>
  <si>
    <t>Nedestruktivní zkouška pevnosti betonu Schmidtovým kladívkem</t>
  </si>
  <si>
    <t>ks</t>
  </si>
  <si>
    <t>1200090863</t>
  </si>
  <si>
    <t>Lávka - ověření zdravého jádra</t>
  </si>
  <si>
    <t>"mostovka spodní" 15</t>
  </si>
  <si>
    <t>"mostovka vrchní" 15</t>
  </si>
  <si>
    <t>"mostovka boky" 10</t>
  </si>
  <si>
    <t>"sloupy" 10</t>
  </si>
  <si>
    <t>Lávka - ověření kvality torkretu</t>
  </si>
  <si>
    <t>45</t>
  </si>
  <si>
    <t>988-01</t>
  </si>
  <si>
    <t>Očištění odhalených částí výztuže drátěným kartáčem</t>
  </si>
  <si>
    <t>1910994920</t>
  </si>
  <si>
    <t>46</t>
  </si>
  <si>
    <t>999-01</t>
  </si>
  <si>
    <t>Nepředvídatelné práce</t>
  </si>
  <si>
    <t>hod</t>
  </si>
  <si>
    <t>512</t>
  </si>
  <si>
    <t>2100139602</t>
  </si>
  <si>
    <t>997</t>
  </si>
  <si>
    <t>Přesun sutě</t>
  </si>
  <si>
    <t>47</t>
  </si>
  <si>
    <t>997013151</t>
  </si>
  <si>
    <t>Vnitrostaveništní doprava suti a vybouraných hmot vodorovně do 50 m s naložením s omezením mechanizace pro budovy a haly výšky do 6 m</t>
  </si>
  <si>
    <t>2139202269</t>
  </si>
  <si>
    <t>https://podminky.urs.cz/item/CS_URS_2024_02/997013151</t>
  </si>
  <si>
    <t>48</t>
  </si>
  <si>
    <t>997013501</t>
  </si>
  <si>
    <t>Odvoz suti a vybouraných hmot na skládku nebo meziskládku se složením, na vzdálenost do 1 km</t>
  </si>
  <si>
    <t>1367583475</t>
  </si>
  <si>
    <t>https://podminky.urs.cz/item/CS_URS_2024_02/997013501</t>
  </si>
  <si>
    <t>49</t>
  </si>
  <si>
    <t>997013509</t>
  </si>
  <si>
    <t>Odvoz suti a vybouraných hmot na skládku nebo meziskládku se složením, na vzdálenost Příplatek k ceně za každý další započatý 1 km přes 1 km</t>
  </si>
  <si>
    <t>-138046562</t>
  </si>
  <si>
    <t>https://podminky.urs.cz/item/CS_URS_2024_02/997013509</t>
  </si>
  <si>
    <t>76,692*19 'Přepočtené koeficientem množství</t>
  </si>
  <si>
    <t>50</t>
  </si>
  <si>
    <t>997013602</t>
  </si>
  <si>
    <t>Poplatek za uložení stavebního odpadu na skládce (skládkovné) z armovaného betonu zatříděného do Katalogu odpadů pod kódem 17 01 01</t>
  </si>
  <si>
    <t>635437786</t>
  </si>
  <si>
    <t>https://podminky.urs.cz/item/CS_URS_2024_02/997013602</t>
  </si>
  <si>
    <t>51</t>
  </si>
  <si>
    <t>997013609</t>
  </si>
  <si>
    <t>Poplatek za uložení stavebního odpadu na skládce (skládkovné) ze směsí nebo oddělených frakcí betonu, cihel a keramických výrobků zatříděného do Katalogu odpadů pod kódem 17 01 07</t>
  </si>
  <si>
    <t>244538824</t>
  </si>
  <si>
    <t>https://podminky.urs.cz/item/CS_URS_2024_02/997013609</t>
  </si>
  <si>
    <t xml:space="preserve">   62,728-51,657</t>
  </si>
  <si>
    <t>52</t>
  </si>
  <si>
    <t>997013631</t>
  </si>
  <si>
    <t>Poplatek za uložení stavebního odpadu na skládce (skládkovné) směsného stavebního a demoličního zatříděného do Katalogu odpadů pod kódem 17 09 04</t>
  </si>
  <si>
    <t>-1321682520</t>
  </si>
  <si>
    <t>https://podminky.urs.cz/item/CS_URS_2024_02/997013631</t>
  </si>
  <si>
    <t xml:space="preserve">   62,728</t>
  </si>
  <si>
    <t>"beton"        -11,071</t>
  </si>
  <si>
    <t>"ŽB"                -7,246</t>
  </si>
  <si>
    <t>"tryskání"   -29,288</t>
  </si>
  <si>
    <t>53</t>
  </si>
  <si>
    <t>997013841</t>
  </si>
  <si>
    <t>Poplatek za uložení stavebního odpadu na skládce (skládkovné) odpadního materiálu po otryskávání bez obsahu nebezpečných látek zatříděného do Katalogu odpadů pod kódem 12 01 17</t>
  </si>
  <si>
    <t>940359403</t>
  </si>
  <si>
    <t>https://podminky.urs.cz/item/CS_URS_2024_02/997013841</t>
  </si>
  <si>
    <t>15,632+13,656</t>
  </si>
  <si>
    <t>998</t>
  </si>
  <si>
    <t>Přesun hmot</t>
  </si>
  <si>
    <t>54</t>
  </si>
  <si>
    <t>998011001</t>
  </si>
  <si>
    <t>Přesun hmot pro budovy občanské výstavby, bydlení, výrobu a služby s nosnou svislou konstrukcí zděnou z cihel, tvárnic nebo kamene vodorovná dopravní vzdálenost do 100 m základní pro budovy výšky do 6 m</t>
  </si>
  <si>
    <t>2066918107</t>
  </si>
  <si>
    <t>https://podminky.urs.cz/item/CS_URS_2024_02/998011001</t>
  </si>
  <si>
    <t>PSV</t>
  </si>
  <si>
    <t>Práce a dodávky PSV</t>
  </si>
  <si>
    <t>711</t>
  </si>
  <si>
    <t>Izolace proti vodě, vlhkosti a plynům</t>
  </si>
  <si>
    <t>55</t>
  </si>
  <si>
    <t>711131812</t>
  </si>
  <si>
    <t>Odstranění izolace proti vodě, vlhkosti a plynům z pásů na sucho samolepicích asfaltových z plochy vodorovné V</t>
  </si>
  <si>
    <t>-1638757021</t>
  </si>
  <si>
    <t>https://podminky.urs.cz/item/CS_URS_2024_02/711131812</t>
  </si>
  <si>
    <t>56</t>
  </si>
  <si>
    <t>711191201</t>
  </si>
  <si>
    <t>Provedení izolace proti zemní vlhkosti hydroizolační stěrkou na ploše vodorovné V dvouvrstvá na betonu</t>
  </si>
  <si>
    <t>447025747</t>
  </si>
  <si>
    <t>https://podminky.urs.cz/item/CS_URS_2024_02/711191201</t>
  </si>
  <si>
    <t>"mostovka vrchní - rub + detaily 15%" X05*1,15</t>
  </si>
  <si>
    <t>57</t>
  </si>
  <si>
    <t>24551030</t>
  </si>
  <si>
    <t>stěrka hydroizolační dvousložková cemento-polymerová vlákny vyztužená proti zemní vlhkosti</t>
  </si>
  <si>
    <t>1371742285</t>
  </si>
  <si>
    <t>58</t>
  </si>
  <si>
    <t>998711103</t>
  </si>
  <si>
    <t>Přesun hmot pro izolace proti vodě, vlhkosti a plynům stanovený z hmotnosti přesunovaného materiálu vodorovná dopravní vzdálenost do 50 m základní v objektech výšky přes 12 do 60 m</t>
  </si>
  <si>
    <t>-436793340</t>
  </si>
  <si>
    <t>https://podminky.urs.cz/item/CS_URS_2024_02/998711103</t>
  </si>
  <si>
    <t>764</t>
  </si>
  <si>
    <t>Konstrukce klempířské</t>
  </si>
  <si>
    <t>59</t>
  </si>
  <si>
    <t>764011423</t>
  </si>
  <si>
    <t>Dilatační lišta z pozinkovaného plechu připojovací, včetně tmelení rš 150 mm</t>
  </si>
  <si>
    <t>-747574626</t>
  </si>
  <si>
    <t>https://podminky.urs.cz/item/CS_URS_2024_02/764011423</t>
  </si>
  <si>
    <t>60</t>
  </si>
  <si>
    <t>764-K13</t>
  </si>
  <si>
    <t>D + M Klempířský prvek , pozinkovaný plech tl. 1,5 mm, rš. 345 mm - podrobný popis viz. Výpis klempířských prvků ozn. K13</t>
  </si>
  <si>
    <t>51910239</t>
  </si>
  <si>
    <t>15,50+18,49+16,51+4,84+17,28</t>
  </si>
  <si>
    <t>61</t>
  </si>
  <si>
    <t>998764111</t>
  </si>
  <si>
    <t>Přesun hmot pro konstrukce klempířské stanovený z hmotnosti přesunovaného materiálu vodorovná dopravní vzdálenost do 50 m s omezením mechanizace v objektech výšky do 6 m</t>
  </si>
  <si>
    <t>184241665</t>
  </si>
  <si>
    <t>https://podminky.urs.cz/item/CS_URS_2024_02/998764111</t>
  </si>
  <si>
    <t>767</t>
  </si>
  <si>
    <t>Konstrukce zámečnické</t>
  </si>
  <si>
    <t>62</t>
  </si>
  <si>
    <t>767-01</t>
  </si>
  <si>
    <t>D + M Zábradlí vč kotvení - žárově zinkováno</t>
  </si>
  <si>
    <t>644071743</t>
  </si>
  <si>
    <t>" Oprava lávky - nový stav SO02-D1.01.100.201a"  3246,50</t>
  </si>
  <si>
    <t>63</t>
  </si>
  <si>
    <t>998767111</t>
  </si>
  <si>
    <t>Přesun hmot pro zámečnické konstrukce stanovený z hmotnosti přesunovaného materiálu vodorovná dopravní vzdálenost do 50 m s omezením mechanizace v objektech výšky do 6 m</t>
  </si>
  <si>
    <t>-1734607234</t>
  </si>
  <si>
    <t>https://podminky.urs.cz/item/CS_URS_2024_02/998767111</t>
  </si>
  <si>
    <t>783</t>
  </si>
  <si>
    <t>Dokončovací práce - nátěry</t>
  </si>
  <si>
    <t>64</t>
  </si>
  <si>
    <t>783442101</t>
  </si>
  <si>
    <t>Tmelení klempířských konstrukcí šířky spáry do 2 mm, tmelem polyuretanovým</t>
  </si>
  <si>
    <t>-369330209</t>
  </si>
  <si>
    <t>https://podminky.urs.cz/item/CS_URS_2024_02/783442101</t>
  </si>
  <si>
    <t>65</t>
  </si>
  <si>
    <t>783933161</t>
  </si>
  <si>
    <t>Penetrační nátěr betonových podlah pórovitých ( např. z cihelné dlažby, betonu apod.) epoxidový</t>
  </si>
  <si>
    <t>542145483</t>
  </si>
  <si>
    <t>https://podminky.urs.cz/item/CS_URS_2024_02/783933161</t>
  </si>
  <si>
    <t>66</t>
  </si>
  <si>
    <t>783947153</t>
  </si>
  <si>
    <t>Krycí (uzavírací) nátěr betonových podlah jednonásobný polyuretanový rozpouštědlový</t>
  </si>
  <si>
    <t>-1247109866</t>
  </si>
  <si>
    <t>https://podminky.urs.cz/item/CS_URS_2024_02/783947153</t>
  </si>
  <si>
    <t>67</t>
  </si>
  <si>
    <t>783947163</t>
  </si>
  <si>
    <t>Krycí (uzavírací) nátěr betonových podlah dvojnásobný polyuretanový rozpouštědlový</t>
  </si>
  <si>
    <t>37948031</t>
  </si>
  <si>
    <t>https://podminky.urs.cz/item/CS_URS_2024_02/783947163</t>
  </si>
  <si>
    <t>"vodotěsná membrána"   X05</t>
  </si>
  <si>
    <t>68</t>
  </si>
  <si>
    <t>783997151</t>
  </si>
  <si>
    <t>Krycí (uzavírací) nátěr betonových podlah Příplatek k cenám za protiskluznou vrstvu prosypem křemičitým pískem nebo skleněnými kuličkami</t>
  </si>
  <si>
    <t>786618457</t>
  </si>
  <si>
    <t>https://podminky.urs.cz/item/CS_URS_2024_02/783997151</t>
  </si>
  <si>
    <t>Práce a dodávky M</t>
  </si>
  <si>
    <t>43-M</t>
  </si>
  <si>
    <t>Montáž ocelových konstrukcí</t>
  </si>
  <si>
    <t>69</t>
  </si>
  <si>
    <t>430-01</t>
  </si>
  <si>
    <t>D + M Ocelová konstrukce lávky - žárově zinkováno</t>
  </si>
  <si>
    <t xml:space="preserve">kg </t>
  </si>
  <si>
    <t>-179520818</t>
  </si>
  <si>
    <t>"Propojovací ovelová lávka D1.02.100-251"   335,93+83,98</t>
  </si>
  <si>
    <t>70</t>
  </si>
  <si>
    <t>430-02</t>
  </si>
  <si>
    <t>D + M Ocelová konstrukce - rošt XP 330 - 33 - 11 - žárově zinkováno</t>
  </si>
  <si>
    <t>-104541930</t>
  </si>
  <si>
    <t>"A1    ROŠT XP 430 - 33 - 11"   4,905</t>
  </si>
  <si>
    <t>OST</t>
  </si>
  <si>
    <t>Ostatní</t>
  </si>
  <si>
    <t>71</t>
  </si>
  <si>
    <t>OST.012</t>
  </si>
  <si>
    <t>Dokumentace skutečného provedení části /DSkP/ ve 4 vyhotoveních (3x tištěná forma + 1x digitální forma ve formátech PDF a zdrojových) včetně vyznačení změn proti dokumentaci pro realizaci stavby</t>
  </si>
  <si>
    <t>262144</t>
  </si>
  <si>
    <t>-1891540883</t>
  </si>
  <si>
    <t>D1.01.100_SO 03 - Vnější schodiště do lékárny</t>
  </si>
  <si>
    <t xml:space="preserve">    1 - Zemní práce</t>
  </si>
  <si>
    <t xml:space="preserve">    2 - Zakládání</t>
  </si>
  <si>
    <t>Zemní práce</t>
  </si>
  <si>
    <t>133212811</t>
  </si>
  <si>
    <t>Hloubení nezapažených šachet ručně v horninách třídy těžitelnosti I skupiny 3, půdorysná plocha výkopu do 4 m2</t>
  </si>
  <si>
    <t>-226803270</t>
  </si>
  <si>
    <t>https://podminky.urs.cz/item/CS_URS_2024_02/133212811</t>
  </si>
  <si>
    <t>"VÝKRES TVARU ZÁKLADOVÝCH PATEK"</t>
  </si>
  <si>
    <t xml:space="preserve">   0,50*0,50*1,00*7</t>
  </si>
  <si>
    <t xml:space="preserve">   0,50*0,605*1,00</t>
  </si>
  <si>
    <t xml:space="preserve">   0,50*0,35*1,00</t>
  </si>
  <si>
    <t>162251102</t>
  </si>
  <si>
    <t>Vodorovné přemístění výkopku nebo sypaniny po suchu na obvyklém dopravním prostředku, bez naložení výkopku, avšak se složením bez rozhrnutí z horniny třídy těžitelnosti I skupiny 1 až 3 na vzdálenost přes 20 do 50 m</t>
  </si>
  <si>
    <t>1524012976</t>
  </si>
  <si>
    <t>https://podminky.urs.cz/item/CS_URS_2024_02/162251102</t>
  </si>
  <si>
    <t>171251201</t>
  </si>
  <si>
    <t>Uložení sypaniny na skládky nebo meziskládky bez hutnění s upravením uložené sypaniny do předepsaného tvaru</t>
  </si>
  <si>
    <t>1469292737</t>
  </si>
  <si>
    <t>https://podminky.urs.cz/item/CS_URS_2024_02/171251201</t>
  </si>
  <si>
    <t xml:space="preserve">   2,228*2</t>
  </si>
  <si>
    <t>Zakládání</t>
  </si>
  <si>
    <t>275313811</t>
  </si>
  <si>
    <t>Základy z betonu prostého patky a bloky z betonu kamenem neprokládaného tř. C 25/30</t>
  </si>
  <si>
    <t>60857526</t>
  </si>
  <si>
    <t>https://podminky.urs.cz/item/CS_URS_2024_02/275313811</t>
  </si>
  <si>
    <t>"VÝKRES TVARU STŘEŠNÍ A STROPNÍCH DESEK - 301"</t>
  </si>
  <si>
    <t>62288-01</t>
  </si>
  <si>
    <t>Vyříznutí otvorů v zateplovacím systému pro kotvení OK s odstraněním</t>
  </si>
  <si>
    <t>-836108966</t>
  </si>
  <si>
    <t>62288-02</t>
  </si>
  <si>
    <t>Vyříznutí otvorů v zateplovacím systému pro kotvení OK s opravou</t>
  </si>
  <si>
    <t>-1327477324</t>
  </si>
  <si>
    <t xml:space="preserve">   5,00</t>
  </si>
  <si>
    <t>95396-12-150</t>
  </si>
  <si>
    <t>D + M Chemické kotvy M 12 - hl.150 mm - HILTI HIT HY 200</t>
  </si>
  <si>
    <t>-531237462</t>
  </si>
  <si>
    <t>"Ocelový nadzemní chodník - č.v. 651"</t>
  </si>
  <si>
    <t>"M12 - hl.150 mm - HILTI HIT HY 200"     80,00</t>
  </si>
  <si>
    <t>95396-16-180</t>
  </si>
  <si>
    <t>-1461685789</t>
  </si>
  <si>
    <t>"M16- hl.180 mm - HILTI HIT HY 200"    4,00</t>
  </si>
  <si>
    <t>-2125095989</t>
  </si>
  <si>
    <t>998011008</t>
  </si>
  <si>
    <t>Přesun hmot pro budovy občanské výstavby, bydlení, výrobu a služby s nosnou svislou konstrukcí zděnou z cihel, tvárnic nebo kamene vodorovná dopravní vzdálenost do 100 m s omezením mechanizace pro budovy výšky do 6 m</t>
  </si>
  <si>
    <t>427080497</t>
  </si>
  <si>
    <t>https://podminky.urs.cz/item/CS_URS_2024_02/998011008</t>
  </si>
  <si>
    <t>Ocelová konstrukce schodiště -žárově zinkováno</t>
  </si>
  <si>
    <t>-1344529293</t>
  </si>
  <si>
    <t>"Ocelové schodiště  - v.č. 351 - Výkaz oceli schodiště</t>
  </si>
  <si>
    <t>"schodiště" 560,66+614,45+364,98</t>
  </si>
  <si>
    <t>"opláštění" 1105,30</t>
  </si>
  <si>
    <t>"zábradlí" 728,71</t>
  </si>
  <si>
    <t>"plechy, spoj materiál, prořezy, ..." 404,892+202,446+236,187</t>
  </si>
  <si>
    <t>Ocelová konstrukce - rošt XP 330 - 33 - 11 - žárově zinkováno</t>
  </si>
  <si>
    <t>298661463</t>
  </si>
  <si>
    <t>"A1    ROŠT XP 330 - 33 - 11"    15,10</t>
  </si>
  <si>
    <t>430-03</t>
  </si>
  <si>
    <t>D + M Fasádní pevné slunolamy z hliníkových lamel typu F</t>
  </si>
  <si>
    <t>892349452</t>
  </si>
  <si>
    <t>"pohledy"    44,58+19,19+20,79</t>
  </si>
  <si>
    <t>1521746625</t>
  </si>
  <si>
    <t>D1.01.100_SO 05 - Chodníky a rekultivace prostoru</t>
  </si>
  <si>
    <t xml:space="preserve">    3 - Svislé a kompletní konstrukce</t>
  </si>
  <si>
    <t xml:space="preserve">    5 - Komunikace pozemní</t>
  </si>
  <si>
    <t xml:space="preserve">    8 - Trubní vedení</t>
  </si>
  <si>
    <t>113107171</t>
  </si>
  <si>
    <t>Odstranění podkladů nebo krytů strojně plochy jednotlivě přes 50 m2 do 200 m2 s přemístěním hmot na skládku na vzdálenost do 20 m nebo s naložením na dopravní prostředek z betonu prostého, o tl. vrstvy přes 100 do 150 mm</t>
  </si>
  <si>
    <t>1011496205</t>
  </si>
  <si>
    <t>https://podminky.urs.cz/item/CS_URS_2024_02/113107171</t>
  </si>
  <si>
    <t>"stávající chodník" 33,0*3,0</t>
  </si>
  <si>
    <t>113107181</t>
  </si>
  <si>
    <t>Odstranění podkladů nebo krytů strojně plochy jednotlivě přes 50 m2 do 200 m2 s přemístěním hmot na skládku na vzdálenost do 20 m nebo s naložením na dopravní prostředek živičných, o tl. vrstvy do 50 mm</t>
  </si>
  <si>
    <t>-1974752287</t>
  </si>
  <si>
    <t>https://podminky.urs.cz/item/CS_URS_2024_02/113107181</t>
  </si>
  <si>
    <t>113204111</t>
  </si>
  <si>
    <t>Vytrhání obrub s vybouráním lože, s přemístěním hmot na skládku na vzdálenost do 3 m nebo s naložením na dopravní prostředek záhonových</t>
  </si>
  <si>
    <t>-1768264687</t>
  </si>
  <si>
    <t>https://podminky.urs.cz/item/CS_URS_2024_02/113204111</t>
  </si>
  <si>
    <t>"stávající chodník" 33,0*2</t>
  </si>
  <si>
    <t>121103111</t>
  </si>
  <si>
    <t>Skrývka zemin schopných zúrodnění v rovině a ve sklonu do 1:5</t>
  </si>
  <si>
    <t>-992599577</t>
  </si>
  <si>
    <t>https://podminky.urs.cz/item/CS_URS_2024_02/121103111</t>
  </si>
  <si>
    <t>"Niveleta chodníků - v.č.  503"    150,00</t>
  </si>
  <si>
    <t>122252203</t>
  </si>
  <si>
    <t>Odkopávky a prokopávky nezapažené pro silnice a dálnice strojně v hornině třídy těžitelnosti I do 100 m3</t>
  </si>
  <si>
    <t>-1816891524</t>
  </si>
  <si>
    <t>https://podminky.urs.cz/item/CS_URS_2024_02/122252203</t>
  </si>
  <si>
    <t>"Niveleta chodníků - v.č.  503"   25,23</t>
  </si>
  <si>
    <t>132312131</t>
  </si>
  <si>
    <t>Hloubení nezapažených rýh šířky do 800 mm ručně s urovnáním dna do předepsaného profilu a spádu v hornině třídy těžitelnosti II skupiny 4 soudržných</t>
  </si>
  <si>
    <t>1751942942</t>
  </si>
  <si>
    <t>https://podminky.urs.cz/item/CS_URS_2024_02/132312131</t>
  </si>
  <si>
    <t xml:space="preserve">   0,50*11,00*0,60</t>
  </si>
  <si>
    <t>139001101</t>
  </si>
  <si>
    <t>Příplatek k cenám hloubených vykopávek za ztížení vykopávky v blízkosti podzemního vedení nebo výbušnin pro jakoukoliv třídu horniny</t>
  </si>
  <si>
    <t>1143858043</t>
  </si>
  <si>
    <t>https://podminky.urs.cz/item/CS_URS_2024_02/139001101</t>
  </si>
  <si>
    <t>-1006738513</t>
  </si>
  <si>
    <t>171152101</t>
  </si>
  <si>
    <t>Uložení sypaniny do zhutněných násypů pro silnice, dálnice a letiště s rozprostřením sypaniny ve vrstvách, s hrubým urovnáním a uzavřením povrchu násypu z hornin soudržných</t>
  </si>
  <si>
    <t>1843101281</t>
  </si>
  <si>
    <t>https://podminky.urs.cz/item/CS_URS_2024_02/171152101</t>
  </si>
  <si>
    <t>"Niveleta chodníků - v.č.  503"   39,11</t>
  </si>
  <si>
    <t>174111101</t>
  </si>
  <si>
    <t>Zásyp sypaninou z jakékoliv horniny ručně s uložením výkopku ve vrstvách se zhutněním jam, šachet, rýh nebo kolem objektů v těchto vykopávkách</t>
  </si>
  <si>
    <t>-1717105188</t>
  </si>
  <si>
    <t>https://podminky.urs.cz/item/CS_URS_2024_02/174111101</t>
  </si>
  <si>
    <t>181951112</t>
  </si>
  <si>
    <t>Úprava pláně vyrovnáním výškových rozdílů strojně v hornině třídy těžitelnosti I, skupiny 1 až 3 se zhutněním</t>
  </si>
  <si>
    <t>-341424280</t>
  </si>
  <si>
    <t>https://podminky.urs.cz/item/CS_URS_2024_02/181951112</t>
  </si>
  <si>
    <t>Svislé a kompletní konstrukce</t>
  </si>
  <si>
    <t>327112111</t>
  </si>
  <si>
    <t>Opěrné zdi nebo dělicí stěny z betonových bloků ukládaných na pero a drážku tloušťky 600 mm</t>
  </si>
  <si>
    <t>-333627424</t>
  </si>
  <si>
    <t>https://podminky.urs.cz/item/CS_URS_2024_02/327112111</t>
  </si>
  <si>
    <t>"stěna 1" 1,98*0,80</t>
  </si>
  <si>
    <t>"stěna 2" 1,90*0,80</t>
  </si>
  <si>
    <t>Komunikace pozemní</t>
  </si>
  <si>
    <t>564710001</t>
  </si>
  <si>
    <t>Podklad nebo kryt z kameniva hrubého drceného vel. 8-16 mm s rozprostřením a zhutněním plochy jednotlivě do 100 m2, po zhutnění tl. 50 mm</t>
  </si>
  <si>
    <t>-789660784</t>
  </si>
  <si>
    <t>https://podminky.urs.cz/item/CS_URS_2024_02/564710001</t>
  </si>
  <si>
    <t>"chodník podél polikliniky"ž33</t>
  </si>
  <si>
    <t>"chodník nový k LIberecké" 106</t>
  </si>
  <si>
    <t>"chodník podél Centra zdraví" 39</t>
  </si>
  <si>
    <t>564831011</t>
  </si>
  <si>
    <t>Podklad ze štěrkodrti ŠD s rozprostřením a zhutněním plochy jednotlivě do 100 m2, po zhutnění tl. 100 mm</t>
  </si>
  <si>
    <t>-622647973</t>
  </si>
  <si>
    <t>https://podminky.urs.cz/item/CS_URS_2024_02/564831011</t>
  </si>
  <si>
    <t>596211120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</si>
  <si>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B, pro plochy do 50 m2</t>
  </si>
  <si>
    <t>-856012006</t>
  </si>
  <si>
    <t>https://podminky.urs.cz/item/CS_URS_2024_02/596211120</t>
  </si>
  <si>
    <t>59245015</t>
  </si>
  <si>
    <t>dlažba zámková betonová tvaru I 200x165mm tl 60mm přírodní</t>
  </si>
  <si>
    <t>1416686263</t>
  </si>
  <si>
    <t>145*1,03 'Přepočtené koeficientem množství</t>
  </si>
  <si>
    <t>596841120</t>
  </si>
  <si>
    <t>Kladení dlažby z betonových nebo kameninových dlaždic komunikací pro pěší s vyplněním spár a se smetením přebytečného materiálu na vzdálenost do 3 m s ložem z cementové malty tl. do 30 mm velikosti dlaždic do 0,09 m2 (bez zámku), pro plochy do 50 m2</t>
  </si>
  <si>
    <t>1292551245</t>
  </si>
  <si>
    <t>https://podminky.urs.cz/item/CS_URS_2024_02/596841120</t>
  </si>
  <si>
    <t>"Venkovní betonové schodiště - bourací výkres - 501b"</t>
  </si>
  <si>
    <t>"podesty"         2,40*2,40*2</t>
  </si>
  <si>
    <t>"nástupnice"    1,81*2,40*2</t>
  </si>
  <si>
    <t>"podstupnice" 2,40*0,17*14</t>
  </si>
  <si>
    <t>59247494</t>
  </si>
  <si>
    <t>dlaždice teracová tryskaná impregnovaná protiskluzná 400x400x35mm</t>
  </si>
  <si>
    <t>-1995445391</t>
  </si>
  <si>
    <t>25,92*1,1 'Přepočtené koeficientem množství</t>
  </si>
  <si>
    <t>59299-01</t>
  </si>
  <si>
    <t>Příplatek za řezání a montáž podstupnice</t>
  </si>
  <si>
    <t>1941586568</t>
  </si>
  <si>
    <t xml:space="preserve">   2,40*14</t>
  </si>
  <si>
    <t>622143001</t>
  </si>
  <si>
    <t>Montáž omítkových profilů plastových, pozinkovaných nebo dřevěných upevněných vtlačením do podkladní vrstvy nebo přibitím soklových</t>
  </si>
  <si>
    <t>-2146445852</t>
  </si>
  <si>
    <t>https://podminky.urs.cz/item/CS_URS_2024_02/622143001</t>
  </si>
  <si>
    <t xml:space="preserve">   8,43*2</t>
  </si>
  <si>
    <t>55343010</t>
  </si>
  <si>
    <t>profil soklový Pz+PVC pro vnější omítky tl 14mm</t>
  </si>
  <si>
    <t>-907608368</t>
  </si>
  <si>
    <t>P</t>
  </si>
  <si>
    <t>Poznámka k položce:_x000D_
s nepřiznanou okapničkou</t>
  </si>
  <si>
    <t>Trubní vedení</t>
  </si>
  <si>
    <t>899623141</t>
  </si>
  <si>
    <t>Obetonování potrubí nebo zdiva stok betonem prostým v otevřeném výkopu, betonem tř. C 12/15</t>
  </si>
  <si>
    <t>-1275028592</t>
  </si>
  <si>
    <t>https://podminky.urs.cz/item/CS_URS_2024_02/899623141</t>
  </si>
  <si>
    <t xml:space="preserve">   0,50*2,00*0,35</t>
  </si>
  <si>
    <t>916231212</t>
  </si>
  <si>
    <t>Osazení chodníkového obrubníku betonového se zřízením lože, s vyplněním a zatřením spár cementovou maltou stojatého bez boční opěry, do lože z betonu prostého</t>
  </si>
  <si>
    <t>-87881621</t>
  </si>
  <si>
    <t>https://podminky.urs.cz/item/CS_URS_2024_02/916231212</t>
  </si>
  <si>
    <t>"CAD" 45+115+387</t>
  </si>
  <si>
    <t>59217017</t>
  </si>
  <si>
    <t>obrubník betonový chodníkový 1000x100x250mm</t>
  </si>
  <si>
    <t>969282110</t>
  </si>
  <si>
    <t>547*1,02 'Přepočtené koeficientem množství</t>
  </si>
  <si>
    <t>936-01</t>
  </si>
  <si>
    <t xml:space="preserve">Odpadkový koš ocelový s vyjímatelnou vložkou a víkem na ocelovém sloupku, min objem 80 l, žárově zinkovaná konstrukce s krycím lakem, barva antracit, včetně zemních kotev. </t>
  </si>
  <si>
    <t>-871757695</t>
  </si>
  <si>
    <t>936104213</t>
  </si>
  <si>
    <t>Montáž odpadkového koše přichycením kotevními šrouby</t>
  </si>
  <si>
    <t>-1757476170</t>
  </si>
  <si>
    <t>https://podminky.urs.cz/item/CS_URS_2024_02/936104213</t>
  </si>
  <si>
    <t>"celkem" 6</t>
  </si>
  <si>
    <t>936-02</t>
  </si>
  <si>
    <t xml:space="preserve">Lavička parková dl. 1800 mm s opěrákem, ocelová žárově zinkovaná konstrukce s krycím lakem, barva antracit, sedák a opěradlo dřevěný dub nebo exotické dřevo, lakovaný, šrouby skyrté. Včetně zemních kotev. </t>
  </si>
  <si>
    <t>-1985958040</t>
  </si>
  <si>
    <t>936124113</t>
  </si>
  <si>
    <t>Montáž lavičky parkové stabilní přichycené kotevními šrouby</t>
  </si>
  <si>
    <t>555263866</t>
  </si>
  <si>
    <t>https://podminky.urs.cz/item/CS_URS_2024_02/936124113</t>
  </si>
  <si>
    <t>D + M Chemické kotvy M 10 - hl.150 mm - HILTI HIT HY 200</t>
  </si>
  <si>
    <t>-1367780552</t>
  </si>
  <si>
    <t>"Venkovní betonové schodiště - nový stav - č.v. 501"</t>
  </si>
  <si>
    <t>"Detail kotvení zábradlí"</t>
  </si>
  <si>
    <t>"M10 - hl.150 mm - HILTI HIT HY 200"     4,00*11*2</t>
  </si>
  <si>
    <t>961055111</t>
  </si>
  <si>
    <t>Bourání základů z betonu železového</t>
  </si>
  <si>
    <t>1268914167</t>
  </si>
  <si>
    <t>https://podminky.urs.cz/item/CS_URS_2024_02/961055111</t>
  </si>
  <si>
    <t>"betonová patka VO"   1,20*0,80*1,50</t>
  </si>
  <si>
    <t>962052211</t>
  </si>
  <si>
    <t>Bourání zdiva železobetonového nadzákladového, objemu přes 1 m3</t>
  </si>
  <si>
    <t>-506041129</t>
  </si>
  <si>
    <t>https://podminky.urs.cz/item/CS_URS_2024_02/962052211</t>
  </si>
  <si>
    <t xml:space="preserve">   0,50*3,00*2,50</t>
  </si>
  <si>
    <t>976071111</t>
  </si>
  <si>
    <t>Vybourání kovových madel, zábradlí, dvířek, zděří, kotevních želez madel a zábradlí</t>
  </si>
  <si>
    <t>-1834614934</t>
  </si>
  <si>
    <t>https://podminky.urs.cz/item/CS_URS_2024_02/976071111</t>
  </si>
  <si>
    <t xml:space="preserve">  (1,81+2,40+1,81+2,40)*2</t>
  </si>
  <si>
    <t>977211114</t>
  </si>
  <si>
    <t>Řezání konstrukcí stěnovou pilou betonových nebo železobetonových průměru řezané výztuže do 16 mm hloubka řezu přes 420 do 520 mm</t>
  </si>
  <si>
    <t>279190429</t>
  </si>
  <si>
    <t>https://podminky.urs.cz/item/CS_URS_2024_02/977211114</t>
  </si>
  <si>
    <t>-1169934619</t>
  </si>
  <si>
    <t>"boky"               8,42*0,25*2</t>
  </si>
  <si>
    <t>985112193</t>
  </si>
  <si>
    <t>Odsekání degradovaného betonu Příplatek k cenám za plochu do 10 m2 jednotlivě</t>
  </si>
  <si>
    <t>-700487220</t>
  </si>
  <si>
    <t>https://podminky.urs.cz/item/CS_URS_2024_02/985112193</t>
  </si>
  <si>
    <t>-1238914067</t>
  </si>
  <si>
    <t>985131311</t>
  </si>
  <si>
    <t>Očištění ploch stěn, rubu kleneb a podlah ruční dočištění ocelovými kartáči</t>
  </si>
  <si>
    <t>-934088323</t>
  </si>
  <si>
    <t>https://podminky.urs.cz/item/CS_URS_2024_02/985131311</t>
  </si>
  <si>
    <t>985311314</t>
  </si>
  <si>
    <t>Reprofilace betonu sanačními maltami na cementové bázi ručně rubu kleneb a podlah, tloušťky přes 30 do 40 mm</t>
  </si>
  <si>
    <t>756953795</t>
  </si>
  <si>
    <t>https://podminky.urs.cz/item/CS_URS_2024_02/985311314</t>
  </si>
  <si>
    <t>Mezisoučet</t>
  </si>
  <si>
    <t>"2.vrstva"      30,130</t>
  </si>
  <si>
    <t>985312114</t>
  </si>
  <si>
    <t>Stěrka k vyrovnání ploch reprofilovaného betonu stěn, tloušťky do 5 mm</t>
  </si>
  <si>
    <t>-1036289330</t>
  </si>
  <si>
    <t>https://podminky.urs.cz/item/CS_URS_2024_02/985312114</t>
  </si>
  <si>
    <t>-1198808738</t>
  </si>
  <si>
    <t xml:space="preserve">   4,00*2</t>
  </si>
  <si>
    <t>985323111</t>
  </si>
  <si>
    <t>Spojovací můstek reprofilovaného betonu na cementové bázi, tloušťky 1 mm</t>
  </si>
  <si>
    <t>1098255611</t>
  </si>
  <si>
    <t>https://podminky.urs.cz/item/CS_URS_2024_02/985323111</t>
  </si>
  <si>
    <t>D + M Půlená HDPE chránička DN 100</t>
  </si>
  <si>
    <t>1015481017</t>
  </si>
  <si>
    <t>1965314786</t>
  </si>
  <si>
    <t>1796485330</t>
  </si>
  <si>
    <t>-749112402</t>
  </si>
  <si>
    <t>60,91*19 'Přepočtené koeficientem množství</t>
  </si>
  <si>
    <t>997013869</t>
  </si>
  <si>
    <t>Poplatek za uložení stavebního odpadu na recyklační skládce (skládkovné) ze směsí nebo oddělených frakcí betonu, cihel a keramických výrobků zatříděného do Katalogu odpadů pod kódem 17 01 07</t>
  </si>
  <si>
    <t>-1944642848</t>
  </si>
  <si>
    <t>https://podminky.urs.cz/item/CS_URS_2024_02/997013869</t>
  </si>
  <si>
    <t>"směs" 1,0</t>
  </si>
  <si>
    <t>997221861</t>
  </si>
  <si>
    <t>Poplatek za uložení stavebního odpadu na recyklační skládce (skládkovné) z prostého betonu zatříděného do Katalogu odpadů pod kódem 17 01 01</t>
  </si>
  <si>
    <t>-1808143407</t>
  </si>
  <si>
    <t>https://podminky.urs.cz/item/CS_URS_2024_02/997221861</t>
  </si>
  <si>
    <t>"celkem" 60,910</t>
  </si>
  <si>
    <t>"asfalty" -9,702</t>
  </si>
  <si>
    <t>"směs" -1,0</t>
  </si>
  <si>
    <t>997221875</t>
  </si>
  <si>
    <t>Poplatek za uložení stavebního odpadu na recyklační skládce (skládkovné) asfaltového bez obsahu dehtu zatříděného do Katalogu odpadů pod kódem 17 03 02</t>
  </si>
  <si>
    <t>-1600678566</t>
  </si>
  <si>
    <t>https://podminky.urs.cz/item/CS_URS_2024_02/997221875</t>
  </si>
  <si>
    <t>"ASFALTY" 9,702</t>
  </si>
  <si>
    <t>-609497052</t>
  </si>
  <si>
    <t>Ocelová konstrukce - venkovní zábradlí schodiště</t>
  </si>
  <si>
    <t>-817167753</t>
  </si>
  <si>
    <t>"Výkaz oceli"</t>
  </si>
  <si>
    <t>"1   JEKL  40x3 (sloupky)"    3,30*0,93*14</t>
  </si>
  <si>
    <t>"2   JEKL  40x3 (sloupky)"    3,30*0,99*8</t>
  </si>
  <si>
    <t>"3   JEKL  40x20x2,5"             1,68*8,84*4</t>
  </si>
  <si>
    <t>"4   JEKL  30x20x3"                2,07*0,80*126</t>
  </si>
  <si>
    <t>"5   TR 40x3"                           2,82*9,47*4</t>
  </si>
  <si>
    <t>"Styčníkové plechy, vložky, podložky"   35,50</t>
  </si>
  <si>
    <t>"Spojovací materiál (šrouby, svary)"       17,80</t>
  </si>
  <si>
    <t>"Prořezy plechů, profilů"                             13,30+0,015</t>
  </si>
  <si>
    <t>-1453086468</t>
  </si>
  <si>
    <t>598177899</t>
  </si>
  <si>
    <t>D1.01.100_SO 06 - Nadzemní chodník</t>
  </si>
  <si>
    <t>119001401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</si>
  <si>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</si>
  <si>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1660509917</t>
  </si>
  <si>
    <t>https://podminky.urs.cz/item/CS_URS_2024_02/119001401</t>
  </si>
  <si>
    <t>132251252</t>
  </si>
  <si>
    <t>Hloubení nezapažených rýh šířky přes 800 do 2 000 mm strojně s urovnáním dna do předepsaného profilu a spádu v hornině třídy těžitelnosti I skupiny 3 přes 20 do 50 m3</t>
  </si>
  <si>
    <t>-164132918</t>
  </si>
  <si>
    <t>https://podminky.urs.cz/item/CS_URS_2024_02/132251252</t>
  </si>
  <si>
    <t>"ocelový nadzemní chodník - č.v.651"</t>
  </si>
  <si>
    <t xml:space="preserve">   1,00*1,80*1,20*11</t>
  </si>
  <si>
    <t>132212131</t>
  </si>
  <si>
    <t>Hloubení nezapažených rýh šířky do 800 mm ručně s urovnáním dna do předepsaného profilu a spádu v hornině třídy těžitelnosti I skupiny 3 soudržných</t>
  </si>
  <si>
    <t>33457124</t>
  </si>
  <si>
    <t>https://podminky.urs.cz/item/CS_URS_2024_02/132212131</t>
  </si>
  <si>
    <t xml:space="preserve">   0,60*(1,00*2+2,306)*0,80</t>
  </si>
  <si>
    <t>636227950</t>
  </si>
  <si>
    <t xml:space="preserve">   0,50*40,00*1,20</t>
  </si>
  <si>
    <t>-1989999595</t>
  </si>
  <si>
    <t>576118604</t>
  </si>
  <si>
    <t xml:space="preserve">   23,76+2,067</t>
  </si>
  <si>
    <t>1185793181</t>
  </si>
  <si>
    <t xml:space="preserve">   25,827*2</t>
  </si>
  <si>
    <t>-596929406</t>
  </si>
  <si>
    <t>274321511</t>
  </si>
  <si>
    <t>Základy z betonu železového (bez výztuže) pasy z betonu bez zvláštních nároků na prostředí tř. C 25/30</t>
  </si>
  <si>
    <t>-1936672042</t>
  </si>
  <si>
    <t>https://podminky.urs.cz/item/CS_URS_2024_02/274321511</t>
  </si>
  <si>
    <t xml:space="preserve">   0,60*(1,00*2+2,306)*1,00</t>
  </si>
  <si>
    <t>274361821</t>
  </si>
  <si>
    <t>Výztuž základů pasů z betonářské oceli 10 505 (R) nebo BSt 500</t>
  </si>
  <si>
    <t>1596307659</t>
  </si>
  <si>
    <t>https://podminky.urs.cz/item/CS_URS_2024_02/274361821</t>
  </si>
  <si>
    <t>"Výkres výztuže základů - č.v. 602"</t>
  </si>
  <si>
    <t>"tabulka výztuže - základový pas"    39,392*0,001</t>
  </si>
  <si>
    <t>275321511</t>
  </si>
  <si>
    <t>Základy z betonu železového (bez výztuže) patky z betonu bez zvláštních nároků na prostředí tř. C 25/30</t>
  </si>
  <si>
    <t>1756827048</t>
  </si>
  <si>
    <t>https://podminky.urs.cz/item/CS_URS_2024_02/275321511</t>
  </si>
  <si>
    <t>275361821</t>
  </si>
  <si>
    <t>Výztuž základů patek z betonářské oceli 10 505 (R)</t>
  </si>
  <si>
    <t>-1482489456</t>
  </si>
  <si>
    <t>https://podminky.urs.cz/item/CS_URS_2024_02/275361821</t>
  </si>
  <si>
    <t>"tabulka výztuže - základové patky"    384,904*0,001</t>
  </si>
  <si>
    <t>631311116</t>
  </si>
  <si>
    <t>Mazanina z betonu prostého bez zvýšených nároků na prostředí tl. přes 50 do 80 mm tř. C 25/30</t>
  </si>
  <si>
    <t>960692978</t>
  </si>
  <si>
    <t>https://podminky.urs.cz/item/CS_URS_2024_02/631311116</t>
  </si>
  <si>
    <t>"podkladní beton - patky"</t>
  </si>
  <si>
    <t xml:space="preserve">   0,70*(1,00*2+2,306)*0,05</t>
  </si>
  <si>
    <t xml:space="preserve">   1,10*1,90*0,05*11</t>
  </si>
  <si>
    <t>478483500</t>
  </si>
  <si>
    <t>"M12 - hl.150 mm - HILTI HIT HY 200"     8,00</t>
  </si>
  <si>
    <t>269224701</t>
  </si>
  <si>
    <t>95396-16-200</t>
  </si>
  <si>
    <t>D + M Chemické kotvy M 16 - hl.200 mm - HILTI HIT HY 200</t>
  </si>
  <si>
    <t>-1644230695</t>
  </si>
  <si>
    <t>"M16 - hl.200 mm - HILTI HIT HY 200"    4,00</t>
  </si>
  <si>
    <t>95396-30-300</t>
  </si>
  <si>
    <t>D + M Chemické kotvy M 30 - hl.300 mm - HILTI HIT HY 200</t>
  </si>
  <si>
    <t>2079230435</t>
  </si>
  <si>
    <t>"M30 - hl.300 mm - HILTI HIT HY 200"    44</t>
  </si>
  <si>
    <t>-1301154714</t>
  </si>
  <si>
    <t>17059590</t>
  </si>
  <si>
    <t>-2070313102</t>
  </si>
  <si>
    <t>Ocelová konstrukce - nadzemní chodník - žárově zinkováno</t>
  </si>
  <si>
    <t>209630924</t>
  </si>
  <si>
    <t>Ocelový nadzemní chodník - č.v. 651</t>
  </si>
  <si>
    <t>"VÝKAZ OCELI NADZEMNÍHO OCELOVÉHO CHODNÍKU" 6528,1</t>
  </si>
  <si>
    <t>"VÝKAZ OCELI ZÁBRADLÍ" 2759,5</t>
  </si>
  <si>
    <t>"STYČNÍKOVÉ PLECHY, VLOŽKY, PODLOŽKY"     1114,50</t>
  </si>
  <si>
    <t>"SPOJOVACÍ MATERIÁL (ŠROUBY, SVARY)"           557,30</t>
  </si>
  <si>
    <t>"PROŘEZY PLECHŮ, PROFILŮ"                                     650,10</t>
  </si>
  <si>
    <t>Ocelová konstrukce - rošt XP 530 - 33 - 11 - žárově zinkováno</t>
  </si>
  <si>
    <t>-799075214</t>
  </si>
  <si>
    <t>"A1    ROŠT XP 530 - 33 - 11"    93,06</t>
  </si>
  <si>
    <t>985365091</t>
  </si>
  <si>
    <t>D1.04.700 - Silnoproudá a slaboproudá elektrotechnika</t>
  </si>
  <si>
    <t xml:space="preserve">741.001 - Svítidla včetně zdrojů, poplatku za recyklaci a montáže_x000D_
</t>
  </si>
  <si>
    <t>741.002 - Elektroinstalace - materiál a montáže</t>
  </si>
  <si>
    <t>741.004 - Uzemnění a pospojení ocelových konstrukcí - materiál a montáže</t>
  </si>
  <si>
    <t>OST - ESIL+ESLB - ostatní</t>
  </si>
  <si>
    <t>741.001</t>
  </si>
  <si>
    <t xml:space="preserve">Svítidla včetně zdrojů, poplatku za recyklaci a montáže_x000D_
</t>
  </si>
  <si>
    <t>741001.003</t>
  </si>
  <si>
    <t>Index A2 - Plastové průmyslové LED svítidlo do venkovních prostor, s difuzorem z translucentního polykarbonátu. Přisazené na ocelovou konstrukci. Průběžná montáž. IP66, 26W, 4040lm, délka 1170mm, cena včetně montážního materiálu.</t>
  </si>
  <si>
    <t>741001.004</t>
  </si>
  <si>
    <t>Montáž a připojení přisazeného svítidla na ocelovou konstrukci</t>
  </si>
  <si>
    <t>741001.005</t>
  </si>
  <si>
    <t>Index N1 - Univerzální nouzové svítidlo (do podhledu/přisazené), plastové LED svítidlo s autotestem s krytím IP 42  nástěnné, s difuzorem z opalizovaného polykarbonátu, 2W/230V. Svítidlo s piktogramem se směrem úniku. Rozpoznávací vzdálenost: 20 m.</t>
  </si>
  <si>
    <t>741001.007</t>
  </si>
  <si>
    <t>Index N3 - Nouzové svítidlo přisazené s plošnou optikou, 6W bílé. IP65 vhodné do venkovního prostředí.</t>
  </si>
  <si>
    <t>741001.008</t>
  </si>
  <si>
    <t>Montáž nouzového svítidla</t>
  </si>
  <si>
    <t>741001.009</t>
  </si>
  <si>
    <t>Demontáž a likvidace stávajících svítidel</t>
  </si>
  <si>
    <t>741001.010</t>
  </si>
  <si>
    <t>Přesun materiálu</t>
  </si>
  <si>
    <t>kpl</t>
  </si>
  <si>
    <t>741.002</t>
  </si>
  <si>
    <t>Elektroinstalace - materiál a montáže</t>
  </si>
  <si>
    <t>741002.01</t>
  </si>
  <si>
    <t>Přístrojová instalační krabice plastová, universální (montáž do dutých stěn i pod omítku)</t>
  </si>
  <si>
    <t>741002.02</t>
  </si>
  <si>
    <t>Instalace přístrojové instalační plastové krabice 68 mm do do dutých stěn i pod omítku</t>
  </si>
  <si>
    <t>741002.05</t>
  </si>
  <si>
    <t>Rozvodná krabice nástěná IP54 pro svorkování a odbočování kabelů typu CYKY, se svorkovnicí a průchodkami.</t>
  </si>
  <si>
    <t>741002.06</t>
  </si>
  <si>
    <t>Instalace nástěnné rozvodné krabice IP54</t>
  </si>
  <si>
    <t>741002.07</t>
  </si>
  <si>
    <t>Spínač jednopólový v provedení pod omítku, 10A/230V, barva bílá, plastové provedení, samozhášivé, zapojení 1, krytí IP20</t>
  </si>
  <si>
    <t>741002.08</t>
  </si>
  <si>
    <t>Instalace vypínače s řazením "1" v provedení pod omítku</t>
  </si>
  <si>
    <t>741002.09</t>
  </si>
  <si>
    <t>Infrapasivní automatiký spínač 360 stupňů IP44</t>
  </si>
  <si>
    <t>741002.10</t>
  </si>
  <si>
    <t>Infrapasivní automatiký spínač 360 stupňů IP44 venkovní provedení</t>
  </si>
  <si>
    <t>741002.11</t>
  </si>
  <si>
    <t>Montáž a zapojení automatického spínače</t>
  </si>
  <si>
    <t>741002.12</t>
  </si>
  <si>
    <t>Zásuvka jednonásobná jednofázová s ochranným kolíkem v provedení pod omítku, 16A/230V, barva bílá, plastové krytí IP 40</t>
  </si>
  <si>
    <t>741002.17</t>
  </si>
  <si>
    <t>Kabel CXKH-R-J 3x1,5 B2S1D0</t>
  </si>
  <si>
    <t>741002.22</t>
  </si>
  <si>
    <t>Instalace kabelu do 5x4mm2 pevně</t>
  </si>
  <si>
    <t>741002.25</t>
  </si>
  <si>
    <t>Protipožární prostup E60 ve stavební konstrukci včetně atestu</t>
  </si>
  <si>
    <t>741002.26</t>
  </si>
  <si>
    <t>Instalace protipožárního prostupu E60 ve stavební konstrukci včetně atestu</t>
  </si>
  <si>
    <t>72</t>
  </si>
  <si>
    <t>741002.27</t>
  </si>
  <si>
    <t>Příchytky samozhášivé provedení, pro použití v mezistropech s hmoždinkou a šroubem max. pro 8 kabelů 3x2,5mm²</t>
  </si>
  <si>
    <t>74</t>
  </si>
  <si>
    <t>741002.28</t>
  </si>
  <si>
    <t>Instalace příchytky pro 8 kabelů</t>
  </si>
  <si>
    <t>76</t>
  </si>
  <si>
    <t>741002.29</t>
  </si>
  <si>
    <t>Nosníková kabelová příchytka natloukací pro kabel 3x1,5 až 5x1,5</t>
  </si>
  <si>
    <t>78</t>
  </si>
  <si>
    <t>741002.30</t>
  </si>
  <si>
    <t>Montáž nosníkové příchytky.</t>
  </si>
  <si>
    <t>80</t>
  </si>
  <si>
    <t>741002.31</t>
  </si>
  <si>
    <t>Stahovací pásek 2,6mm/200</t>
  </si>
  <si>
    <t>82</t>
  </si>
  <si>
    <t>741002.32</t>
  </si>
  <si>
    <t>Instalace stahovací pásky</t>
  </si>
  <si>
    <t>84</t>
  </si>
  <si>
    <t>741002.33</t>
  </si>
  <si>
    <t>Svorka na spojování vodičů 2x1-2,5</t>
  </si>
  <si>
    <t>86</t>
  </si>
  <si>
    <t>741002.34</t>
  </si>
  <si>
    <t>Svorka na spojování vodičů 3x1-2,5</t>
  </si>
  <si>
    <t>88</t>
  </si>
  <si>
    <t>741002.35</t>
  </si>
  <si>
    <t>Instalace svorky na spojování vodičů</t>
  </si>
  <si>
    <t>90</t>
  </si>
  <si>
    <t>741002.36</t>
  </si>
  <si>
    <t>Hmoždinka HM8 + vrut</t>
  </si>
  <si>
    <t>92</t>
  </si>
  <si>
    <t>741002.37</t>
  </si>
  <si>
    <t>Montáž hmoždinky HM8 + vrutu</t>
  </si>
  <si>
    <t>94</t>
  </si>
  <si>
    <t>741002.38</t>
  </si>
  <si>
    <t>Drobný pomocný materiál včetně montáže</t>
  </si>
  <si>
    <t>96</t>
  </si>
  <si>
    <t>741002.39</t>
  </si>
  <si>
    <t>Ukončení drátu do 6mm2</t>
  </si>
  <si>
    <t>98</t>
  </si>
  <si>
    <t>741002.40</t>
  </si>
  <si>
    <t>Ukončení drátu do 35mm2</t>
  </si>
  <si>
    <t>100</t>
  </si>
  <si>
    <t>741002.41</t>
  </si>
  <si>
    <t>Ukončení kabelu do 3x4mm2</t>
  </si>
  <si>
    <t>102</t>
  </si>
  <si>
    <t>741002.42</t>
  </si>
  <si>
    <t>Ukončení kabelu do 5x6mm2</t>
  </si>
  <si>
    <t>104</t>
  </si>
  <si>
    <t>741002.43</t>
  </si>
  <si>
    <t>Demontáž a ekologická likcidace stávajících kabeláží</t>
  </si>
  <si>
    <t>106</t>
  </si>
  <si>
    <t>741002.45</t>
  </si>
  <si>
    <t>Spolupráce s energetikem při realizaci stavby (koordinace časového průběhu prací)</t>
  </si>
  <si>
    <t>110</t>
  </si>
  <si>
    <t>741002.46</t>
  </si>
  <si>
    <t>Stavební přípomoce</t>
  </si>
  <si>
    <t>112</t>
  </si>
  <si>
    <t>741002.47</t>
  </si>
  <si>
    <t>114</t>
  </si>
  <si>
    <t>741002.49</t>
  </si>
  <si>
    <t>Zkouška a prohlídka rozvodných zařízení</t>
  </si>
  <si>
    <t>118</t>
  </si>
  <si>
    <t>741.004</t>
  </si>
  <si>
    <t>Uzemnění a pospojení ocelových konstrukcí - materiál a montáže</t>
  </si>
  <si>
    <t>741004.001</t>
  </si>
  <si>
    <t>Pásek FeZn 30x3,5 - Vrstva pozinku 70 mikrometrů</t>
  </si>
  <si>
    <t>142</t>
  </si>
  <si>
    <t>741004.002</t>
  </si>
  <si>
    <t>Instalace (položení) zemnícího páseku FeZn 30x3,5 do výkopu</t>
  </si>
  <si>
    <t>144</t>
  </si>
  <si>
    <t>741004.003</t>
  </si>
  <si>
    <t>Drát FeZn 10</t>
  </si>
  <si>
    <t>146</t>
  </si>
  <si>
    <t>741004.004</t>
  </si>
  <si>
    <t>Instalace zemnícího drátu FeZn 10</t>
  </si>
  <si>
    <t>148</t>
  </si>
  <si>
    <t>741004.005</t>
  </si>
  <si>
    <t>Svorka klínová - Napojení pásek-pásek</t>
  </si>
  <si>
    <t>150</t>
  </si>
  <si>
    <t>741004.006</t>
  </si>
  <si>
    <t>Svorka klínová - Napojení pásek-drát</t>
  </si>
  <si>
    <t>152</t>
  </si>
  <si>
    <t>73</t>
  </si>
  <si>
    <t>741004.007</t>
  </si>
  <si>
    <t>Instalace klínové svorky</t>
  </si>
  <si>
    <t>154</t>
  </si>
  <si>
    <t>741004.008</t>
  </si>
  <si>
    <t>SP - Svorka připojovací</t>
  </si>
  <si>
    <t>156</t>
  </si>
  <si>
    <t>75</t>
  </si>
  <si>
    <t>741004.009</t>
  </si>
  <si>
    <t>Instalace připojovací svorky</t>
  </si>
  <si>
    <t>158</t>
  </si>
  <si>
    <t>741004.010</t>
  </si>
  <si>
    <t>Výkop rýhy 50x110 volný terén 4.třída</t>
  </si>
  <si>
    <t>160</t>
  </si>
  <si>
    <t>77</t>
  </si>
  <si>
    <t>741004.011</t>
  </si>
  <si>
    <t>Zához rýhy 50x110 4.třída</t>
  </si>
  <si>
    <t>162</t>
  </si>
  <si>
    <t>741004.012</t>
  </si>
  <si>
    <t>Hutnění zeminy a odvoz přebytečné zeminy</t>
  </si>
  <si>
    <t>164</t>
  </si>
  <si>
    <t>79</t>
  </si>
  <si>
    <t>741004.013</t>
  </si>
  <si>
    <t>Rozebrání a znovu položení stávající zámkové dlažby</t>
  </si>
  <si>
    <t>166</t>
  </si>
  <si>
    <t>741004.014</t>
  </si>
  <si>
    <t>Připojení pásku FeZn 30/4 do stávajícího zemnícího boxu</t>
  </si>
  <si>
    <t>168</t>
  </si>
  <si>
    <t>81</t>
  </si>
  <si>
    <t>741004.015</t>
  </si>
  <si>
    <t>Drobný pomocný materiál</t>
  </si>
  <si>
    <t>170</t>
  </si>
  <si>
    <t>741004.016</t>
  </si>
  <si>
    <t>172</t>
  </si>
  <si>
    <t>83</t>
  </si>
  <si>
    <t>741004.017</t>
  </si>
  <si>
    <t>174</t>
  </si>
  <si>
    <t>ESIL+ESLB - ostatní</t>
  </si>
  <si>
    <t>OST.011</t>
  </si>
  <si>
    <t>Výrobní a dílenská dokumentace</t>
  </si>
  <si>
    <t>-2000442220</t>
  </si>
  <si>
    <t>85</t>
  </si>
  <si>
    <t>Dokumentace skutečného provedení /DSkP/ ve 4 vyhotoveních (3x tištěná forma + 1x digitální forma ve formátech PDF a zdrojových) včetně vyznačení změn proti dokumentaci pro realizaci stavby</t>
  </si>
  <si>
    <t>1479154023</t>
  </si>
  <si>
    <t>OST.013</t>
  </si>
  <si>
    <t>Návod k obsluze a údržbě celkové sestavy s popisem hlavních zařízení, jejich ovládacích a regulačních prvků, armatur a podmínek servisu a údržby</t>
  </si>
  <si>
    <t>1253082124</t>
  </si>
  <si>
    <t>87</t>
  </si>
  <si>
    <t>OST.014</t>
  </si>
  <si>
    <t>Inženýrské a kompletační práce</t>
  </si>
  <si>
    <t>-155379790</t>
  </si>
  <si>
    <t>OST.018</t>
  </si>
  <si>
    <t>Zaškolení obsluhy včetně vyhotovení protokolu o zaškolení</t>
  </si>
  <si>
    <t>-135607253</t>
  </si>
  <si>
    <t>89</t>
  </si>
  <si>
    <t>OST.019</t>
  </si>
  <si>
    <t>Ohlášení, projednání s TIČR a zajištění vydání odborného a závazného souhlasného stanoviska</t>
  </si>
  <si>
    <t>-706147647</t>
  </si>
  <si>
    <t>OST.020</t>
  </si>
  <si>
    <t>Komplexní revize, zpracování revizní zprávy</t>
  </si>
  <si>
    <t>-1316068417</t>
  </si>
  <si>
    <t>91</t>
  </si>
  <si>
    <t>OST.021</t>
  </si>
  <si>
    <t>Komplexní koordinačně funkční zkouška vyhrazených požárních zařízení včetně vypracování zprávy</t>
  </si>
  <si>
    <t>1747485133</t>
  </si>
  <si>
    <t>D1.07.000 - Dendrologie a sadové úpravy</t>
  </si>
  <si>
    <t>231.001 - PŘÍPRAVA STAVBY</t>
  </si>
  <si>
    <t>231.002 - DODÁVKA ROSTLINNÉHO MATERIÁLU</t>
  </si>
  <si>
    <t>231.003 - ZALOŽENÍ TRÁVNÍKU</t>
  </si>
  <si>
    <t>231.004 - SADOVÉ ÚPRAVY</t>
  </si>
  <si>
    <t>231.005 - Ochrana dřevin</t>
  </si>
  <si>
    <t>231.006 - Údržba zeleně po výsadbě</t>
  </si>
  <si>
    <t>OST - Dendrologie a SÚ - ostatní</t>
  </si>
  <si>
    <t>231.001</t>
  </si>
  <si>
    <t>PŘÍPRAVA STAVBY</t>
  </si>
  <si>
    <t>231001.101</t>
  </si>
  <si>
    <t>Odstranění ruderálních plevelů včetně stařiny, vyčištění pozemků a úprava pozemků</t>
  </si>
  <si>
    <t>M2</t>
  </si>
  <si>
    <t>Podíl 0,50</t>
  </si>
  <si>
    <t>"plocha pod poliklinikou" (3653,7 + 426,0)*0,5</t>
  </si>
  <si>
    <t>"plocha u LIberecké" 846,3*0,5</t>
  </si>
  <si>
    <t>"plocha u centra zdraví" 110,2*0,5</t>
  </si>
  <si>
    <t>"plocha u nového schodiště" 20,8*0,5</t>
  </si>
  <si>
    <t>"plocha u Dětského pavilonu" 623,5*0,5</t>
  </si>
  <si>
    <t>231001.102</t>
  </si>
  <si>
    <t>Chemické odplevelení plošné - kontaktní herbicid na list koncentrace 3-4 %, aplikace dle zaplevelených ohumusovaných ploch (předpoklad 1/2 ohumusovaných ploch)</t>
  </si>
  <si>
    <t>"plocha pod poliklinikou" 3653,7 + 426,0</t>
  </si>
  <si>
    <t>"plocha u LIberecké" 846,3</t>
  </si>
  <si>
    <t>"plocha u centra zdraví" 110,2</t>
  </si>
  <si>
    <t>"plocha u nového schodiště" 20,8</t>
  </si>
  <si>
    <t>"plocha u Dětského pavilonu" 623,5</t>
  </si>
  <si>
    <t>231.002</t>
  </si>
  <si>
    <t>DODÁVKA ROSTLINNÉHO MATERIÁLU</t>
  </si>
  <si>
    <t>231002.101</t>
  </si>
  <si>
    <t>Výsadba stromů - konifera (bal) - Juniperus media 'Goldkissen', kon 2l - 3l</t>
  </si>
  <si>
    <t>Ks</t>
  </si>
  <si>
    <t>231002.201</t>
  </si>
  <si>
    <t>Výsadba stromů - solitera (bal) - Carpinus betulus 'Fastigiata', ok min 8 cm Výška 200 cm bal</t>
  </si>
  <si>
    <t>231002.301</t>
  </si>
  <si>
    <t>Výsadba keře - Spiraea japonica 'Little Princess', kon 1l - 2l</t>
  </si>
  <si>
    <t>231002.302</t>
  </si>
  <si>
    <t>Výsadba keře - Spiraea japonica 'Firelight, kon 1l - 2l</t>
  </si>
  <si>
    <t>231002.303</t>
  </si>
  <si>
    <t>Výsadba keře - Potentilla fruticosa 'Abbotswood', kon 1l - 2l</t>
  </si>
  <si>
    <t>231002.304</t>
  </si>
  <si>
    <t>Výsadba keře - Spiraea arguta, kon 1l - 2l</t>
  </si>
  <si>
    <t>231002.305</t>
  </si>
  <si>
    <t>Výsadba keře - Hydrangea arborescens 'Annabelle', kon 1l - 2l</t>
  </si>
  <si>
    <t>231002.306</t>
  </si>
  <si>
    <t>Výsadba keře - Weigela 'Minuet', kon 1l - 2l</t>
  </si>
  <si>
    <t>231002.307</t>
  </si>
  <si>
    <t>Výsadba keře - Buddleja 'Miss violet', kon 1l - 2l</t>
  </si>
  <si>
    <t>231002.401</t>
  </si>
  <si>
    <t>Výsadba keře jehličnatého - Pinus mugo 'Leucolike', kon 2l - 3l</t>
  </si>
  <si>
    <t>231002.402</t>
  </si>
  <si>
    <t>Výsadba keře jehličnatého - Picea abies 'Nidiformis', kon 2l - 3l</t>
  </si>
  <si>
    <t>231002.403</t>
  </si>
  <si>
    <t>Výsadba keře jehličnatého - Pinus mugo 'Laurin', kon 2l - 3l</t>
  </si>
  <si>
    <t>231002.501</t>
  </si>
  <si>
    <t>Výsadba trvalek - Lavandula angustifolia, kon 0,5l - 1l</t>
  </si>
  <si>
    <t>231002.502</t>
  </si>
  <si>
    <t>Výsadba trvalek - Leucanthemum 'Victorian secret', kon 0,5l - 1l</t>
  </si>
  <si>
    <t>231002.503</t>
  </si>
  <si>
    <t>Výsadba trvalek - Veronica spicata 'Nana Blauteppich', kon 0,5l - 1l</t>
  </si>
  <si>
    <t>231002.504</t>
  </si>
  <si>
    <t>Výsadba trvalek - Rudbeckia 'Goldstrum, kon 0,5l - 1l</t>
  </si>
  <si>
    <t>231002.505</t>
  </si>
  <si>
    <t>Výsadba trvalek - Echinacea purpurea, kon 0,5l - 1l</t>
  </si>
  <si>
    <t>231002.506</t>
  </si>
  <si>
    <t>Výsadba trvalek - Aster novi-belgii, kon 0,5l - 1l</t>
  </si>
  <si>
    <t>231002.507</t>
  </si>
  <si>
    <t>Výsadba trvalek - Salvia nemorosa 'Caramia', kon 0,5l - 1l</t>
  </si>
  <si>
    <t>231002.601</t>
  </si>
  <si>
    <t>Výsadba okrasných travin - Pennisetum alopecuroides 'Hameln', kon 0,5l - 1l</t>
  </si>
  <si>
    <t>231002.602</t>
  </si>
  <si>
    <t>Výsadba okrasných travin - Festuca ovina, kon 0,5l - 1l</t>
  </si>
  <si>
    <t>231002.603</t>
  </si>
  <si>
    <t>Výsadba okrasných travin - Carex brunnea, kon 0,5l - 1l</t>
  </si>
  <si>
    <t>231002.604</t>
  </si>
  <si>
    <t>Výsadba okrasných travin - Imperata cylindrica 'Red baron', kon 0,5l - 1l</t>
  </si>
  <si>
    <t>231002.605</t>
  </si>
  <si>
    <t>Výsadba okrasných travin - Pennisetum alopecuroides " Little bunny', kon 0,5l - 1l</t>
  </si>
  <si>
    <t>231002.606</t>
  </si>
  <si>
    <t>Výsadba okrasných travin - Stipa tenuissima 'Pony Tails', kon 0,5l - 1l</t>
  </si>
  <si>
    <t>231002.607</t>
  </si>
  <si>
    <t>Výsadba okrasných travin - Miscanthus sinensis 'Red cloud', kon 0,5l - 1l</t>
  </si>
  <si>
    <t>231002.608</t>
  </si>
  <si>
    <t>Výsadba okrasných travin - Miscanthus sinensis 'Morning light', kon 0,5l - 1l</t>
  </si>
  <si>
    <t>231002.609</t>
  </si>
  <si>
    <t>Výsadba okrasných travin - Miscanthus sinensis 'Adagio', kon 0,5l - 1l</t>
  </si>
  <si>
    <t>231002.610</t>
  </si>
  <si>
    <t>Výsadba okrasných travin - Pennisetum villosum "Nemira', kon 0,5l - 1l</t>
  </si>
  <si>
    <t>231002.611</t>
  </si>
  <si>
    <t>Výsadba okrasných travin - Carex comans 'Mint Curls', kon 0,5l - 1l</t>
  </si>
  <si>
    <t>231002.612</t>
  </si>
  <si>
    <t>Výsadba okrasných travin - Carex comans 'Bronze Form', kon 0,5l - 1l</t>
  </si>
  <si>
    <t>231.003</t>
  </si>
  <si>
    <t>ZALOŽENÍ TRÁVNÍKU</t>
  </si>
  <si>
    <t>231003.101</t>
  </si>
  <si>
    <t>Založení trávníku výsevem v rovině, vč. dodání osiva</t>
  </si>
  <si>
    <t>231.004</t>
  </si>
  <si>
    <t>SADOVÉ ÚPRAVY</t>
  </si>
  <si>
    <t>231004.001</t>
  </si>
  <si>
    <t>SADOVNICKÉ OBDĚLÁNÍ PŮDY - jemná planýrka a vyrovnání pozemku</t>
  </si>
  <si>
    <t>Poznámka k položce:_x000D_
položka zahrnuje strojové obdělání nejsvrchnější vrstvy půdy původního horizontu nebo nově rozprostřené vrchní vrstvy půdy, dále zahrnuje urovnání pozemku, zejména základní výškové úpravy terénu tak, aby povrch podkladu byl bez prohlubní a výstupků</t>
  </si>
  <si>
    <t>231004.002</t>
  </si>
  <si>
    <t>CHEMICKÉ ODPLEVELENÍ CELOPLOŠNÉ dvojnásobné plochy plošné</t>
  </si>
  <si>
    <t>Poznámka k položce:_x000D_
položka zahrnuje celoplošný postřik a chemickou likvidace nežádoucích rostlin nebo jejích částí a zabránění jejich dalšímu růstu na urovnaném volném terénu</t>
  </si>
  <si>
    <t>2*392</t>
  </si>
  <si>
    <t>231004.003</t>
  </si>
  <si>
    <t>ZALOŽENÍ ZÁHONU PRO VÝSADBU - příprava pro výsadbu dřevin, ruční obdělání půdy</t>
  </si>
  <si>
    <t>Poznámka k položce:_x000D_
položka zahrnuje založení záhonu, urovnání, bez naložení a odvozu odpadu, to vše bez ohledu na sklon terénu</t>
  </si>
  <si>
    <t>231004.004</t>
  </si>
  <si>
    <t>MULČOVÁNÍ - kvalitní borka v tl. 100mm, včetně dodání a rozprostření kvalitní kůry podklad</t>
  </si>
  <si>
    <t>Poznámka k položce:_x000D_
položka zahrnuje dodání a rozprostření mulčovací kůry v předepsané tloušťce bez ohledu na sklon terénu, stabilizaci mulče proti erozi, naložení a odvoz odpadu. obrytí záhonů</t>
  </si>
  <si>
    <t>231004.005</t>
  </si>
  <si>
    <t>VYSAZOVÁNÍ KEŘŮ LISTNATÝCH S BALEM VČETNĚ VÝKOPU JAMKY, jamka 0,02-0,03m3/kus; výsadba dřeviny (kontejner), zkrácení výhonů, včetně výkopku, výsadby, výměny půdy 50%, hnojení</t>
  </si>
  <si>
    <t>Poznámka k položce:_x000D_
Položka vysazování keřů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</si>
  <si>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231004.006</t>
  </si>
  <si>
    <t>VYSAZOVÁNÍ KEŘŮ JEHLIČNATÝCH S BALEM VČETNĚ VÝKOPU JAMKY, jamka 0,02-0,03m3/kus; výsadba dřeviny (kontejner), zkrácení výhonů, včetně výkopku, výsadby, výměny půdy 50%, hnojení</t>
  </si>
  <si>
    <t>231004.007</t>
  </si>
  <si>
    <t>VYSAZOVÁNÍ TRAVIN (kon 0,5l - 1l) S BALEM VČETNĚ VÝKOPU JAMKY- OKR.TRAVINY, jamka 0,02-0,03m3/kus; výsadba traviny (kontejner), zkrácení výhonů, včetně výkopku, výsadby, výměny půdy 50%, hnojení</t>
  </si>
  <si>
    <t>Poznámka k položce:_x000D_
Položka vysazování travin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</si>
  <si>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231004.008</t>
  </si>
  <si>
    <t>VYSAZOVÁNÍ TRVALEK (kon 0,5l - 1l) VČETNĚ VÝKOPU JAMKY, jamka 0,01m3/kus , výsadba trvalky (ko 1l), zkrácení výhonů, včetně výkopku, výsadby, výměny půdy 50%, hnojení</t>
  </si>
  <si>
    <t>Poznámka k položce:_x000D_
Položka vysazování trvalek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</si>
  <si>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231004.009</t>
  </si>
  <si>
    <t>VYSAZOVÁNÍ ALEJOVÝCH STROMŮ S BALEM VČETNĚ VÝKOPU JAMKY, obv.kmene min. 14 cm, bal, ko zapěstovaná korunka v požad.výšce, výsadbová jáma stromu, 1m3/kus výsadbová mísa 1,2m2/kus, výsadba dřeviny, dodávka substrátu, včetně výkopku, výsadby, výměny půdy 50%, hnojení, ukotvení stromu, veškeré materiály, kůly atd.</t>
  </si>
  <si>
    <t>Poznámka k položce:_x000D_
Položka vysazování stromů zahrnuje i hloubení jamek (min. rozměry pro stromy min. 1,5 násobek balu výpěstku) s event. výměnou půdy, s hnojením anorganickým hnojivem a přídavkem organického hnojiva min. 5kg pro stromy, zálivku, kůly, chráničky ke stromům nebo ochrana stromů nátěrem a pod., položka zahrnuje veškerý materiál, výrobky a polotovary, včetně mimostaveništní a vnitrostaveništní dopravy (rovněž přesuny), včetně naložení a složení, případně s uložením</t>
  </si>
  <si>
    <t>231004.010</t>
  </si>
  <si>
    <t>VYSAZOVÁNÍ KONIFER S BALEM VČETNĚ VÝKOPU JAMKY, výsadbová jáma dřeviny 1m3/kus výsadbová mísa 1,2m2/kus, výsadba dřeviny, dodávka substrátu, včetně výkopku, výsadby, výměny půdy 50%, hnojení, ukotvení stromu, veškeré materiály, kůly atd.</t>
  </si>
  <si>
    <t>Poznámka k položce:_x000D_
Položka vysazování konifer zahrnuje i hloubení jamek (min. rozměry pro stromy min. 1,5 násobek balu výpěstku) s event. výměnou půdy, s hnojením anorganickým hnojivem a přídavkem organického hnojiva min. 5kg pro stromy, zálivku, chráničky ke stromům nebo ochrana stromů nátěrem a pod., položka zahrnuje veškerý materiál, výrobky a polotovary, včetně mimostaveništní a vnitrostaveništní dopravy (rovněž přesuny), včetně naložení a složení, případně s uložením</t>
  </si>
  <si>
    <t>231004.011</t>
  </si>
  <si>
    <t>MULČOVACÍ GEOTEXTÍLIE (podklad pro záhony) - černá netkaná mulčovací textílie, UV stabilní, dodávka folie, včetně pokládky a ukotvení, v ceně materiál včetně kotvícího materiálu. Gramáž 50 g/m2 (1.1 X 100 M), položení geotextílie i co se týče záhonu 9</t>
  </si>
  <si>
    <t>231004.012</t>
  </si>
  <si>
    <t>OCELOVÁ PÁSOVINA - Galvanicky pokovená ocelová obruba, uvažované rozměry: na délku blok 100 cm, výšku 14 cm, sílu plechu 0,7 mm a hmotnost 0,8 kg/m</t>
  </si>
  <si>
    <t>BM</t>
  </si>
  <si>
    <t>délka pásoviny pro záhony</t>
  </si>
  <si>
    <t>"Z1" 22,0</t>
  </si>
  <si>
    <t>"Z2" 32,0</t>
  </si>
  <si>
    <t>"Z3" 33,92</t>
  </si>
  <si>
    <t>"Z4" 16,0</t>
  </si>
  <si>
    <t>"Z5" 16,1</t>
  </si>
  <si>
    <t>"Z6" 45,6</t>
  </si>
  <si>
    <t>"Z7" 15,41</t>
  </si>
  <si>
    <t>"Z8" 37,71</t>
  </si>
  <si>
    <t>231004.013</t>
  </si>
  <si>
    <t>PROTIRŮSTOVÁ FOLIE (podklad pod suťové pole) - černá netkaná mulčovací textílie, UV stabilní, dodávka folie, včetně pokládky a ukotvení, v ceně materiál včetně kotvícího materiálu. Gramáž 1300 g/m² (1.1 X 100 M)</t>
  </si>
  <si>
    <t>231004.014</t>
  </si>
  <si>
    <t>SUŤOVÉ POLE - suťové pole (okapový chodník, přístupová lávka) mezi budovou a chodníkem mimo záhony, frakce 16/22mm, světlý štěrk křemenný oblázkový, před položením podložit textilií</t>
  </si>
  <si>
    <t>231004.015</t>
  </si>
  <si>
    <t>SUŤOVÉ POLE (záhon č. 9 s výsadbou travin) - suťové pole (záhon č. 9 s výsabdou travin), frakce 16/22mm, světlý štěrk křemenný oblázkový, před položením podložit textilií</t>
  </si>
  <si>
    <t>231004.016</t>
  </si>
  <si>
    <t>OCELOVÁ PÁSOVINA (záhon č. 9 s výsabdou travin v suťovém poli) - ocelová pozinkovaná obruba, uvažované rozměry: 1.6 mm délka: 1000 mm výška: 75 mm, 100 mm, 125 mm barva: pozink Oddělení suťového pole záhonu 9 od trávníku</t>
  </si>
  <si>
    <t>"Z9" 86,16</t>
  </si>
  <si>
    <t>231.005</t>
  </si>
  <si>
    <t>Ochrana dřevin</t>
  </si>
  <si>
    <t>231005.001</t>
  </si>
  <si>
    <t>Ochrana dřevin během stavby dle ČSN</t>
  </si>
  <si>
    <t>231.006</t>
  </si>
  <si>
    <t>Údržba zeleně po výsadbě</t>
  </si>
  <si>
    <t>231006.001</t>
  </si>
  <si>
    <t>ÚDRŽBA ZELENĚ 1 X VEGETAČNÍ OBDOBÍ - údržba po výsadbě - ošetření dřevin ve skupinách</t>
  </si>
  <si>
    <t>Poznámka k položce:_x000D_
popis: viz.TZ</t>
  </si>
  <si>
    <t>231006.002</t>
  </si>
  <si>
    <t>ÚDRŽBA ZELENĚ 1 X VEGETAČNÍ OBDOBÍ - údržba po výsadbě - ošetření dřevin solitérních, i konifery (jehličnatá solitera)</t>
  </si>
  <si>
    <t>231006.003</t>
  </si>
  <si>
    <t>ÚDRŽBA ZELENĚ 1 X VEGETAČNÍ OBDOBÍ - údržba po výsadbě - ošetření okrasných travin a trvalek ve skupinách</t>
  </si>
  <si>
    <t>108</t>
  </si>
  <si>
    <t>231006.004</t>
  </si>
  <si>
    <t>ÚDRŽBA ZELENĚ 1 X VEGETAČNÍ OBDOBÍ - údržba po výsadbě - ošetření a posekání trávníku po výsevu</t>
  </si>
  <si>
    <t>"založení trávníku" 5680,500</t>
  </si>
  <si>
    <t>Dendrologie a SÚ - ostatní</t>
  </si>
  <si>
    <t>-361413140</t>
  </si>
  <si>
    <t>691225460</t>
  </si>
  <si>
    <t>D2.01.500 - Veřejné osvětlení</t>
  </si>
  <si>
    <t>21M.001 - Veřejné osvětlení</t>
  </si>
  <si>
    <t>OST - Venkovní osvětlení - ostatní</t>
  </si>
  <si>
    <t>21M.001</t>
  </si>
  <si>
    <t>21M001.001</t>
  </si>
  <si>
    <t>LED svítidlo veřejného osvětlení. Základna ze slitiny hliníku, lakovaná šedou barvou RAL 7021. Difuzor z tepelně tvrzeného bezpečnostního skla. Krytí IP66. Zdroj 23,1W, 3340lm, RA70, 2700k. Typ např. svítidlo EVELUX XS 16/450/727 WR3, 23,1W, 3340lm, RA70, 2700k</t>
  </si>
  <si>
    <t>21M001.002</t>
  </si>
  <si>
    <t>Montáž svítidla na výložník ve výšce 6 metrů</t>
  </si>
  <si>
    <t>21M001.003</t>
  </si>
  <si>
    <t>Výložník lomený sadový s objímkou na uchycení, průměry 60 a 76 mm, délka 300 mm, žárově zinkovaný, pro uchycení jednoho svítidla</t>
  </si>
  <si>
    <t>21M001.004</t>
  </si>
  <si>
    <t>Výložník lomený sadový s objímkou na uchycení, průměry 60 a 76 mm, délka 300 mm, žárově zinkovaný, pro uchycení dvou svítidel</t>
  </si>
  <si>
    <t>21M001.005</t>
  </si>
  <si>
    <t>Montáž výložníku na stožár</t>
  </si>
  <si>
    <t>21M001.006</t>
  </si>
  <si>
    <t>Šestimetrový bezpaticový třístupňový uliční žárově zinkovaný stožár.</t>
  </si>
  <si>
    <t>21M001.007</t>
  </si>
  <si>
    <t>Montáž šestimetrového bezpaticového třístupňového uličního stožáru</t>
  </si>
  <si>
    <t>21M001.008</t>
  </si>
  <si>
    <t>Stožárová výzbroj odbočovací TN-C</t>
  </si>
  <si>
    <t>21M001.009</t>
  </si>
  <si>
    <t>Instalace stožárové výzbroje do stožáru</t>
  </si>
  <si>
    <t>21M001.010</t>
  </si>
  <si>
    <t>Zemní venkovní svítidlo s nastavitelným směrem svícení +-30°. Těleso svítidla z hliníkové slitiny, ráměček svítidla z nerezavějící oceli. Krycí sklo čiré. LED zdroj 10W, berva světla teplá 3000K, 860lm, 230V. IP67, tř.1, rozměry 195x135mm.</t>
  </si>
  <si>
    <t>21M001.011</t>
  </si>
  <si>
    <t>Osazení a montáž zemního svítidla</t>
  </si>
  <si>
    <t>21M001.012</t>
  </si>
  <si>
    <t>Zemní kabelová spojka pro kabel CYKY-J 4x10</t>
  </si>
  <si>
    <t>21M001.013</t>
  </si>
  <si>
    <t>Propojení dvou kabelů 4x10 zemní kabelovou spojkou</t>
  </si>
  <si>
    <t>21M001.014</t>
  </si>
  <si>
    <t>Kabel CYKY-J 3x1,5</t>
  </si>
  <si>
    <t>21M001.015</t>
  </si>
  <si>
    <t>Kabel CYKY-J 3x2,5</t>
  </si>
  <si>
    <t>21M001.016</t>
  </si>
  <si>
    <t>Instalace kabelu do 3x2,5mm2 volně</t>
  </si>
  <si>
    <t>21M001.017</t>
  </si>
  <si>
    <t>Kabel CYKY-J 4x10</t>
  </si>
  <si>
    <t>21M001.018</t>
  </si>
  <si>
    <t>Instalace kabelu do 4x10mm2 volně</t>
  </si>
  <si>
    <t>21M001.019</t>
  </si>
  <si>
    <t>21M001.020</t>
  </si>
  <si>
    <t>21M001.021</t>
  </si>
  <si>
    <t>21M001.022</t>
  </si>
  <si>
    <t>21M001.023</t>
  </si>
  <si>
    <t>21M001.024</t>
  </si>
  <si>
    <t>21M001.025</t>
  </si>
  <si>
    <t>21M001.026</t>
  </si>
  <si>
    <t>Základ pod stožár VO dle popisu v technické zprávy</t>
  </si>
  <si>
    <t>21M001.027</t>
  </si>
  <si>
    <t>Výkop pro stožár VO a realizace základu pro stožár VO</t>
  </si>
  <si>
    <t>21M001.028</t>
  </si>
  <si>
    <t>Výkop rýhy 50x70 volný terén 4.třída</t>
  </si>
  <si>
    <t>21M001.029</t>
  </si>
  <si>
    <t>Zához rýhy 50x70 4.třída</t>
  </si>
  <si>
    <t>21M001.030</t>
  </si>
  <si>
    <t>21M001.031</t>
  </si>
  <si>
    <t>Písek pro vytvoření pískovéo kabelového lože</t>
  </si>
  <si>
    <t>21M001.032</t>
  </si>
  <si>
    <t>Vytvoření pískového lože 0,5 x 0,2 metru</t>
  </si>
  <si>
    <t>21M001.033</t>
  </si>
  <si>
    <t>Výstražná fólie do výkopu</t>
  </si>
  <si>
    <t>21M001.034</t>
  </si>
  <si>
    <t>Položení výstražné fólie do výkopu</t>
  </si>
  <si>
    <t>21M001.035</t>
  </si>
  <si>
    <t>Travní semeno</t>
  </si>
  <si>
    <t>21M001.036</t>
  </si>
  <si>
    <t>Konečná úprava terénu (osetí travou)</t>
  </si>
  <si>
    <t>21M001.037</t>
  </si>
  <si>
    <t>21M001.038</t>
  </si>
  <si>
    <t>Ukončení kabelu do 4x10mm2</t>
  </si>
  <si>
    <t>21M001.039</t>
  </si>
  <si>
    <t>Ukončení drátu do 10mm2 na svorce SP</t>
  </si>
  <si>
    <t>21M001.040</t>
  </si>
  <si>
    <t>Demontáž stávající lampy VO a její opětovná montáž do nové pozice</t>
  </si>
  <si>
    <t>21M001.041</t>
  </si>
  <si>
    <t>Demontáž stávajícího kabelového rozvodu a jeho ekologická likvidace</t>
  </si>
  <si>
    <t>21M001.042</t>
  </si>
  <si>
    <t>Geodetické zaměření</t>
  </si>
  <si>
    <t>21M001.043</t>
  </si>
  <si>
    <t>21M001.044</t>
  </si>
  <si>
    <t>21M001.046</t>
  </si>
  <si>
    <t>Venkovní osvětlení - ostatní</t>
  </si>
  <si>
    <t>1597886354</t>
  </si>
  <si>
    <t>129398539</t>
  </si>
  <si>
    <t>592479746</t>
  </si>
  <si>
    <t>-1955301210</t>
  </si>
  <si>
    <t>-7775162</t>
  </si>
  <si>
    <t>513068702</t>
  </si>
  <si>
    <t>VORN - Vedlejší a ostatní rozpočtové náklady</t>
  </si>
  <si>
    <t>0.10001 - Průzkumné, geodetické a projektové práce</t>
  </si>
  <si>
    <t>0.20001 - Příprava staveniště</t>
  </si>
  <si>
    <t>0.30001 - Zařízení staveniště</t>
  </si>
  <si>
    <t>0.40001 - Inženýrská činnost</t>
  </si>
  <si>
    <t>0.60001 - Územní vlivy</t>
  </si>
  <si>
    <t>0.70001 - Provozní vlivy</t>
  </si>
  <si>
    <t>0.90001 - Ostatní náklady stavby</t>
  </si>
  <si>
    <t>0.10001</t>
  </si>
  <si>
    <t>Průzkumné, geodetické a projektové práce</t>
  </si>
  <si>
    <t>0.10001.001</t>
  </si>
  <si>
    <t>Vytýčení stavby, průběžná činnost geodeta po celou dobu realizace stavby.</t>
  </si>
  <si>
    <t>soubor</t>
  </si>
  <si>
    <t>1024</t>
  </si>
  <si>
    <t xml:space="preserve">Poznámka k položce:_x000D_
Veškeré geodetické práce pro vytýčení a ověření geodetických prvků celou dobu stavby. Výstupem dokumentace geodetických prací, odevzdání v digitální i tištěné formě. Průběžné zaměření vedení inženýrských sítí nových i stávajících odhalených a zapracování do geodetických podkladů. </t>
  </si>
  <si>
    <t xml:space="preserve">Obsahuje následující činnosti: </t>
  </si>
  <si>
    <t>- vytýčení stavby na podkladě dokumentace polohopisné a výškové</t>
  </si>
  <si>
    <t>- průběžné ověřování prováděných venkovních částí</t>
  </si>
  <si>
    <t>- geodetické zaměření (skutečné provedení stavby) venkovních částí stavby včetně zakreslení inženýrských sítí</t>
  </si>
  <si>
    <t>- výstupem dokumentace geodetických prací v digitální a tištěné formě - 1xDF, 2xTF</t>
  </si>
  <si>
    <t>"Vše výše uvedené" 1</t>
  </si>
  <si>
    <t>0.10001.002</t>
  </si>
  <si>
    <t>Inženýrsko geologický servis</t>
  </si>
  <si>
    <t>Poznámka k položce:_x000D_
Průběžný inženýrsko geologický servis po celou dobu stavby nebo její předmětné části. Výstupem bude závěrečná zpráva geologa s uvedením konkrétních inženýrsko geologických opatření a technických prametrů podloží. Odevzdání v digitální i tištěné formě.</t>
  </si>
  <si>
    <t>Obsahuje:</t>
  </si>
  <si>
    <t xml:space="preserve">- ověření základových podmínek </t>
  </si>
  <si>
    <t>- kontrola a vyhodnocení podkladních vrstev zpevněných ploch</t>
  </si>
  <si>
    <t>- výstupem Zpráva IGP s vyhodnocením výše uvedeného v digitální a tištěné formě - 1x DF, 2x TF</t>
  </si>
  <si>
    <t>0.10001.003</t>
  </si>
  <si>
    <t>Dodavatelská dokumentace - celková koordinace, kompletace, projednání dílčích částí, předání kompletní dokumentace</t>
  </si>
  <si>
    <t>1255203699</t>
  </si>
  <si>
    <t>Poznámka k položce:_x000D_
Kompletní výrobní a dílenská dokumentace v roszahu dle specifikace uvedené v Souhrnné technické zprávě. Odevzdání v digitální i tištěné formě.</t>
  </si>
  <si>
    <t xml:space="preserve">Obsahuje: </t>
  </si>
  <si>
    <t>- Výrobní dokumentace ocelových konstrukcí schodišť a vyrovnávací rampy</t>
  </si>
  <si>
    <t>- Výrobní dokumentace zámečnických výrobků</t>
  </si>
  <si>
    <t xml:space="preserve">- Technologická dokumentace sanace stávající žeůlezobeonové konstrukce lávky </t>
  </si>
  <si>
    <t>Digitální forma 1x, tištěná forma 2x</t>
  </si>
  <si>
    <t>"Vše výše uvedené" 1,0</t>
  </si>
  <si>
    <t>0.10001.004</t>
  </si>
  <si>
    <t>Ověření, vypískání a vytýčení všech IS na místě plnění zakázky a zajištění jejich ochrany během provádění stavby</t>
  </si>
  <si>
    <t xml:space="preserve">Poznámka k položce:_x000D_
Ověření, vypískání a vytyčení IS včetně potřebných úkonů se správci jednotlivých IS. Součástí i platby za úkony správců a geodetické zaměření IS a zapracování do geodetických podkladů. </t>
  </si>
  <si>
    <t>0.10001.006</t>
  </si>
  <si>
    <t>Celková kompletace a koordinace dokumentace skutečného provedení (dále jen „DSkP“) ve 4 vyhotoveních (3x tisk + 1x dig. forma - PDF a zdrojový formát)</t>
  </si>
  <si>
    <t>Poznámka k položce:_x000D_
Dokumentace skutečného provedení ve skladbě DPS po jednotlivých částech stavby. Zpracování v digitální formě s uvedením rozdílů proti DPS, předání v digitální i tištěné formě dle popisu.</t>
  </si>
  <si>
    <t>0.10001.007</t>
  </si>
  <si>
    <t>Geodetické zaměření inženýrských sítí před zakrytím, zpracování jednotlivých výkresů po dílčích sítích a zpracování celkové situace inženýrských sítí.</t>
  </si>
  <si>
    <t>Poznámka k položce:_x000D_
Veškeré geodetické zaměření inženýrských sítí provedené před jejich zakrytím . Výstupem dokumentace geodetických prací v digitální i tištěné formě.</t>
  </si>
  <si>
    <t>0.10001.008</t>
  </si>
  <si>
    <t>Geometrický plán stavby potvrzený a odsouhlasený katastrálním úřadem pro zápis změn stavby do KN.</t>
  </si>
  <si>
    <t>0.10001.010</t>
  </si>
  <si>
    <t>Dokumentace zařízení staveniště včetně zajištění povolení a správních poplatků.</t>
  </si>
  <si>
    <t>-1078988148</t>
  </si>
  <si>
    <t xml:space="preserve">Poznámka k položce:_x000D_
Součástí návrh stavební mechanizace, zdvihací a dopravní techniky, vybavení zařízení staveniště a připojení na potřebné IS včetně souvisejícícj technických opatření. </t>
  </si>
  <si>
    <t>0.20001</t>
  </si>
  <si>
    <t>Příprava staveniště</t>
  </si>
  <si>
    <t>0.20001.001</t>
  </si>
  <si>
    <t>Zřízení vnitrostaveništní komunikace, vyrovnání podkladu, montáž silničních panelů, demontáž, pronájem, dopravní a manipulační náklady, uvedení do původního stavu.</t>
  </si>
  <si>
    <t>Poznámka k položce:_x000D_
Položka obsahuje výstavbu vnitrosatevništní komunikace, vyrovnání podkladu se sejmutím ornice, montáž, pronájem a demontáž silničních panelů, dopravní náklady, manipulační a montážní prostředky. Součástí je uvedené do původního stavu po demontáži. Položka obsahuje i dokumentaci komunikace, její projednání a případné zajištění souvisejících povolení včetně správních poplatků.</t>
  </si>
  <si>
    <t>"Plocha" 35,0*3,0*1,10</t>
  </si>
  <si>
    <t>0.20001.002</t>
  </si>
  <si>
    <t>Přípojky vody, elektro a dalších IS nutných pro realizaci zakázky včetně měření spotřeby, přičemž spotřebu těchto energií v průběhu provádění prací hradí uchazeč.</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</si>
  <si>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</si>
  <si>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0.20001.003</t>
  </si>
  <si>
    <t xml:space="preserve">Zdvihací technika (jeřáby věžové, mobilní dle výběru zhotovitele). Položka obsahuje zpevněné plochy, založení, připojení na IS, dopravní náklady, pronájem a obsluha na celou dobu stavby, montáž, demontáž, veškeré související náklady. </t>
  </si>
  <si>
    <t>1283482945</t>
  </si>
  <si>
    <t>0.30001</t>
  </si>
  <si>
    <t>Zařízení staveniště</t>
  </si>
  <si>
    <t>0.30001.001</t>
  </si>
  <si>
    <t>Zařízení staveniště v minimální skladbě 1 ks buňky šatní pro zaměstnance, 1ks buňky sociální s WC a sprchou (nebo mobilní WC), 1 ks skladového kontejneru po celou dobu stavby.</t>
  </si>
  <si>
    <t>Poznámka k položce:_x000D_
Položka obsahuje výstavbu zařízení staveniště, pronájem zařízení a jeho demontáž včetně dovozu, odvozu a montážních prostředků a zařízení. Součástí je i vyrovnání podkladu, montáž, pronájem a demontáž silničních panelů pod zařízení  a doprava. Součástí je i projektová dokumentace ZS, zajištění stavebního povolení, správní poplatky a případné poplatky za zábor veřejného prostranství. Položka obsahuje i zpracování dokumentace zařízení staveniště včetně případného projednání  a zajištění souvisejících povolení včetně správních poplatků, odevzdání v digitální i tištěné formě.</t>
  </si>
  <si>
    <t>0.30001.002</t>
  </si>
  <si>
    <t>Oplocení staveniště po celou dobu stavby</t>
  </si>
  <si>
    <t xml:space="preserve">Poznámka k položce:_x000D_
Oplocení staveniště včetně vjezdových a vstupních bran, oplocení pevné z plotových dílců, označení bezpečnostní páskou s viditelným upozorněním o zákazu vstupu. Součástí položky jsou i změny oplocení v průběhu výstavby dle postupu prací a změn staveniště. </t>
  </si>
  <si>
    <t>Délka oplocení vč vjezdů a vstupů</t>
  </si>
  <si>
    <t>"Spodní část ul. Liberecká + Centr zdraví" 36,0+55,0+10,0+10,0</t>
  </si>
  <si>
    <t>"Schodiště parkoviště" 1,5+18,0+7,50+10,0+10,0+2,0</t>
  </si>
  <si>
    <t>"Nástup rampa mezi objekty POL/DĚT" 18,0+2,0</t>
  </si>
  <si>
    <t>"Rampa DĚT" 12,0</t>
  </si>
  <si>
    <t>"spodní roh DĚT" 10,0</t>
  </si>
  <si>
    <t>0.30001.003</t>
  </si>
  <si>
    <t xml:space="preserve">Opáskování vnitřní hranice staveniště červenobílou páskou na provizorních sloupcích. Montáž, průběžné udržování, demontáž. </t>
  </si>
  <si>
    <t>Opáskování</t>
  </si>
  <si>
    <t>"podél nového chodníku" 180,0</t>
  </si>
  <si>
    <t>"podél restaurace" 38,0</t>
  </si>
  <si>
    <t>0.30001.004</t>
  </si>
  <si>
    <t>Vyklizení a provedení celkového úklidu staveniště a likvidace všech zařízení používaných k plnění zakázky.</t>
  </si>
  <si>
    <t>Poznámka k položce:_x000D_
Vyklizení staveniště a jeho úklid po dokončení, bude prováděno vždy po dokončení jednotlivých etap.</t>
  </si>
  <si>
    <t>0.30001.005</t>
  </si>
  <si>
    <t>Uvedení pozemků, jejichž úpravy nejsou součástí zakázky, ale budou prováděním zakázky dotčeny, do původního stavu</t>
  </si>
  <si>
    <t>Poznámka k položce:_x000D_
Úklid, vyčištění, případně oprava stávajících zpevněných ploch, ozelenění vegetačních ploch, ošetření zeleně.</t>
  </si>
  <si>
    <t>0.40001</t>
  </si>
  <si>
    <t>Inženýrská činnost</t>
  </si>
  <si>
    <t>0.40001.001</t>
  </si>
  <si>
    <t>Zajištění povolení záboru veřejného prostranství či komunikací nutných k provedení prací</t>
  </si>
  <si>
    <t>Poznámka k položce:_x000D_
Položka obsahuje i potřebnou dokumentaci, její projednání a zajištění potřebných povolení. Součástí i správní poplatky, odevzdání v digitální i tištěné formě.</t>
  </si>
  <si>
    <t>0.40001.002</t>
  </si>
  <si>
    <t>Zajištění dopravního značení po dobu plnění předmětu zakázky včetně projednání povolení zhotovitelem a plateb za správní poplatky dle pootřebné doby trvání.</t>
  </si>
  <si>
    <t>0.60001</t>
  </si>
  <si>
    <t>Územní vlivy</t>
  </si>
  <si>
    <t>0.60001.001</t>
  </si>
  <si>
    <t>Zajištění bezpečnosti při plnění předmětu zakázky a zajištění ochrany životního prostředí zhotovitelem v průběhu realizace bez ovlivnění a nepříznivých dopadů na životní prostředí a okolí</t>
  </si>
  <si>
    <t>Poznámka k položce:_x000D_
0</t>
  </si>
  <si>
    <t>0.60001.002</t>
  </si>
  <si>
    <t>Zajištění čistoty staveniště a zejména okolí, v případě potřeby zajištění čištění komunikací dotčených provozem zhotovitele, zejména výjezd a příjezd na staveniště a obslužné plochy</t>
  </si>
  <si>
    <t>Poznámka k položce:_x000D_
Pravidelný úklid staveniště a přístupových a příjezdových tras.</t>
  </si>
  <si>
    <t>0.70001</t>
  </si>
  <si>
    <t>Provozní vlivy</t>
  </si>
  <si>
    <t>0.70001.002</t>
  </si>
  <si>
    <t>Ochrana stávající zeleně před poškozením.</t>
  </si>
  <si>
    <t>Poznámka k položce:_x000D_
Ochrana zeleně před poškozením, ochranná dřevěná konstrukce a geotextilní obal.</t>
  </si>
  <si>
    <t>0.70001.003</t>
  </si>
  <si>
    <t xml:space="preserve">Provizorní příčky v rámci stavby k oddělení prostor stavby od provozu. Nosná konstrukce z dřevěného roštu vyklínovaného do stávajících konstrukcí, pro ochranu stávajících konstrukcí podložený pomocí pásků z EPS tl. 20 mm. Opláštění 2x geotextílie min hm. 350 g/m2, 1x PE fólie ze strany stavby a 1x OSB desky ze strany veřejné. Součástí dveře , případně vrata s možností uzamčení. Položka obsahuje dodávku, montáž, demontáž, opravu povrchů a maleb stávajících konstrukcí. </t>
  </si>
  <si>
    <t>"poliklinika lékárna" 6,00*3,50</t>
  </si>
  <si>
    <t>0.70001.004</t>
  </si>
  <si>
    <t>Ochrana stávajících podlah geotextílií a PVC fólií proti poškození při provádění prací ve vnitřních prostorech</t>
  </si>
  <si>
    <t>"poliklinika lékárna" 6,00*3,00</t>
  </si>
  <si>
    <t>0.90001</t>
  </si>
  <si>
    <t>Ostatní náklady stavby</t>
  </si>
  <si>
    <t>0.90001.001</t>
  </si>
  <si>
    <t>Průběžná fotodokumentace z průběhu provádění zakázky (digitální forma) v počtu min. 30 ks fotek měsíčně. Soubory fotodokumentace řazené po datech jejich provedení.</t>
  </si>
  <si>
    <t>Poznámka k položce:_x000D_
Řazení fotodokumentace do adresářů po jednotlivých datech s popisem zachycených stavů stavby.</t>
  </si>
  <si>
    <t>0.90001.002</t>
  </si>
  <si>
    <t>Koordinace, kompletace a dohled nad provedením všech provozních, tlakových a revizních zkoušek a dalších nutných úředních zkoušek a testů k prokázání kvality a bezpečné provozuschopnosti díla a jeho součástí včetně podrobných záznamů a zpráv o průběhu a výsledcích těchto zkoušek</t>
  </si>
  <si>
    <t>0.90001.003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</si>
  <si>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</si>
  <si>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Poznámka k položce:_x000D_
Doklady pro kolaudaci stavby, předávané po dokončených etapác, odevzdání v digitální i tištěné formě.</t>
  </si>
  <si>
    <t>0.90001.004</t>
  </si>
  <si>
    <t>Vývěsní tabule "STAVBA POVOLENA" s identifikacemi stavby a jejích účastníků. Součástí ocelová konstrukce s dočasným kotvením do země.</t>
  </si>
  <si>
    <t>0.90001.006</t>
  </si>
  <si>
    <t xml:space="preserve">Účast zástupce zhotovitele na kolaudačním řízení stavby včetně případného předčasného užívání. </t>
  </si>
  <si>
    <t>-1296452442</t>
  </si>
  <si>
    <t>SEZNAM FIGUR</t>
  </si>
  <si>
    <t>Výměra</t>
  </si>
  <si>
    <t>Použití figury:</t>
  </si>
  <si>
    <t>Krycí jednonásobný polyuretanový rozpouštědlový nátěr betonové podlahy</t>
  </si>
  <si>
    <t>Mazanina tl přes 50 do 80 mm z betonu prostého se zvýšenými nároky na prostředí tř. C 25/30</t>
  </si>
  <si>
    <t>Výztuž mazanin svařovanými sítěmi Kari</t>
  </si>
  <si>
    <t>Potěr průmyslový samonivelační ze suchých směsí krycí pro střední provoz tl do 5 mm</t>
  </si>
  <si>
    <t>Odstranění izolace proti vodě, vlhkosti a plynům z pásů samolepicích na sucho z plochy vodorovné</t>
  </si>
  <si>
    <t>Provedení izolace proti zemní vlhkosti hydroizolační stěrkou vodorovné na betonu, 2 vrstvy</t>
  </si>
  <si>
    <t>Penetrační epoxidový nátěr pórovitých betonových podlah</t>
  </si>
  <si>
    <t>Krycí dvojnásobný polyuretanový rozpouštědlový nátěr betonové podlahy</t>
  </si>
  <si>
    <t>Příplatek k cenám krycího nátěru betonové podlahy za protiskluznou úpravu</t>
  </si>
  <si>
    <t>Bourání podkladů pod dlažby nebo mazanin betonových nebo z litého asfaltu tl do 100 mm pl přes 4 m2</t>
  </si>
  <si>
    <t>Odsekání degradovaného betonu líce kleneb a podhledů tl přes 10 do 30 mm</t>
  </si>
  <si>
    <t>Odsekání degradovaného betonu líce kleneb a podhledů tl přes 30 do 50 mm</t>
  </si>
  <si>
    <t>Odsekání degradovaného betonu rubu kleneb a podlah tl do 10 mm</t>
  </si>
  <si>
    <t>Odsekání degradovaného betonu rubu kleneb a podlah tl přes 10 do 30 mm</t>
  </si>
  <si>
    <t>Odsekání degradovaného betonu rubu kleneb a podlah tl přes 30 do 50 mm</t>
  </si>
  <si>
    <t>Tryskání degradovaného betonu stěn a rubu kleneb sušeným pískem</t>
  </si>
  <si>
    <t>Tryskání degradovaného betonu líce kleneb sušeným pískem</t>
  </si>
  <si>
    <t>Reprofilace líce kleneb a podhledů cementovou sanační maltou tl do 10 mm</t>
  </si>
  <si>
    <t>Reprofilace rubu kleneb a podlah cementovou sanační maltou tl 10 mm</t>
  </si>
  <si>
    <t>Ochranný nátěr výztuže na cementové bázi rubu kleneb a podlah 1 vrstva tl 1 mm</t>
  </si>
  <si>
    <t>Spojovací můstek reprofilovaného betonu na cementové bázi tl 2 mm</t>
  </si>
  <si>
    <t>Ochranný akrylátový nátěr betonu dvojnásobný s impregnací S2 (OS-B)</t>
  </si>
  <si>
    <t>Stříkaný beton líce kleneb a pohledů ze suché směsi pevnosti min. 25 MPa tl 30 mm</t>
  </si>
  <si>
    <t>Stříkaný beton líce kleneb a pohledů ze suché směsi pevnosti min. 25 MPa tl 50 mm</t>
  </si>
  <si>
    <t>Stříkaný beton rubu kleneb a podlah ze suché směsi pevnosti min. 25 MPa tl 30 mm</t>
  </si>
  <si>
    <t>Stříkaný beton rubu kleneb a podlah ze suché směsi pevnosti min. 25 MPa tl 50 mm</t>
  </si>
  <si>
    <t>Výztuž stříkaného betonu rubu kleneb a podlah z betonářské oceli 10 505 D přes 10 do 16 mm</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</si>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</sst>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7"/>
      <color rgb="FF969696"/>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3" fillId="0" borderId="0" applyNumberFormat="0" applyFill="0" applyBorder="0" applyAlignment="0" applyProtection="0"/>
  </cellStyleXfs>
  <cellXfs count="33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2"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0" xfId="0" applyFont="1" applyFill="1" applyAlignment="1">
      <alignment horizontal="center" vertical="center" wrapText="1"/>
    </xf>
    <xf numFmtId="4" fontId="24" fillId="0" borderId="0" xfId="0" applyNumberFormat="1" applyFont="1"/>
    <xf numFmtId="166" fontId="33" fillId="0" borderId="13" xfId="0" applyNumberFormat="1" applyFont="1" applyBorder="1"/>
    <xf numFmtId="166" fontId="33" fillId="0" borderId="14" xfId="0" applyNumberFormat="1" applyFont="1" applyBorder="1"/>
    <xf numFmtId="4" fontId="34"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0" fillId="0" borderId="23" xfId="0"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37" fillId="0" borderId="23" xfId="0" applyFont="1" applyBorder="1" applyAlignment="1">
      <alignment horizontal="center" vertical="center"/>
    </xf>
    <xf numFmtId="49" fontId="37" fillId="0" borderId="23" xfId="0" applyNumberFormat="1" applyFont="1" applyBorder="1" applyAlignment="1">
      <alignment horizontal="left" vertical="center" wrapText="1"/>
    </xf>
    <xf numFmtId="0" fontId="37" fillId="0" borderId="23" xfId="0" applyFont="1" applyBorder="1" applyAlignment="1">
      <alignment horizontal="left" vertical="center" wrapText="1"/>
    </xf>
    <xf numFmtId="0" fontId="37" fillId="0" borderId="23" xfId="0" applyFont="1" applyBorder="1" applyAlignment="1">
      <alignment horizontal="center" vertical="center" wrapText="1"/>
    </xf>
    <xf numFmtId="167" fontId="37" fillId="0" borderId="23" xfId="0" applyNumberFormat="1" applyFont="1" applyBorder="1" applyAlignment="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lignment vertical="center"/>
    </xf>
    <xf numFmtId="0" fontId="38" fillId="0" borderId="23" xfId="0" applyFont="1" applyBorder="1" applyAlignment="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Alignment="1">
      <alignment horizontal="center" vertical="center"/>
    </xf>
    <xf numFmtId="0" fontId="9" fillId="0" borderId="4" xfId="0" applyFont="1" applyBorder="1" applyAlignment="1">
      <alignment vertical="center"/>
    </xf>
    <xf numFmtId="0" fontId="39"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7" fillId="0" borderId="0" xfId="0" applyFont="1" applyAlignment="1">
      <alignment horizontal="left" vertical="center" indent="1"/>
    </xf>
    <xf numFmtId="0" fontId="21" fillId="0" borderId="0" xfId="0" applyFont="1" applyAlignment="1">
      <alignment horizontal="left" vertical="center" indent="1"/>
    </xf>
    <xf numFmtId="167" fontId="21" fillId="0" borderId="0" xfId="0" applyNumberFormat="1" applyFont="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0" fontId="0" fillId="0" borderId="21" xfId="0" applyBorder="1" applyAlignment="1">
      <alignment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40" fillId="0" borderId="0" xfId="0" applyFont="1" applyAlignment="1">
      <alignment vertical="center" wrapText="1"/>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4"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4"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lignment horizontal="left" vertical="center"/>
    </xf>
    <xf numFmtId="0" fontId="52" fillId="0" borderId="1" xfId="0" applyFont="1" applyBorder="1" applyAlignment="1">
      <alignment vertical="top"/>
    </xf>
    <xf numFmtId="0" fontId="52" fillId="0" borderId="1" xfId="0" applyFont="1" applyBorder="1" applyAlignment="1">
      <alignment horizontal="left" vertical="center"/>
    </xf>
    <xf numFmtId="0" fontId="52" fillId="0" borderId="1" xfId="0" applyFont="1" applyBorder="1" applyAlignment="1">
      <alignment horizontal="center" vertical="center"/>
    </xf>
    <xf numFmtId="49" fontId="52" fillId="0" borderId="1" xfId="0" applyNumberFormat="1" applyFont="1" applyBorder="1" applyAlignment="1">
      <alignment horizontal="left" vertical="center"/>
    </xf>
    <xf numFmtId="0" fontId="51" fillId="0" borderId="28" xfId="0"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5" fillId="0" borderId="1" xfId="0" applyFont="1" applyBorder="1" applyAlignment="1">
      <alignment horizontal="left" vertical="center" wrapText="1"/>
    </xf>
    <xf numFmtId="0" fontId="44" fillId="0" borderId="29" xfId="0" applyFont="1" applyBorder="1" applyAlignment="1">
      <alignment horizontal="left" wrapText="1"/>
    </xf>
    <xf numFmtId="0" fontId="43" fillId="0" borderId="1" xfId="0" applyFont="1" applyBorder="1" applyAlignment="1">
      <alignment horizontal="center" vertical="center" wrapText="1"/>
    </xf>
    <xf numFmtId="49" fontId="45" fillId="0" borderId="1" xfId="0" applyNumberFormat="1" applyFont="1" applyBorder="1" applyAlignment="1">
      <alignment horizontal="left" vertical="center" wrapText="1"/>
    </xf>
    <xf numFmtId="0" fontId="43" fillId="0" borderId="1" xfId="0" applyFont="1" applyBorder="1" applyAlignment="1">
      <alignment horizontal="center" vertical="center"/>
    </xf>
    <xf numFmtId="0" fontId="44" fillId="0" borderId="29" xfId="0" applyFont="1" applyBorder="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78</xdr:row>
      <xdr:rowOff>0</xdr:rowOff>
    </xdr:from>
    <xdr:to>
      <xdr:col>9</xdr:col>
      <xdr:colOff>1215390</xdr:colOff>
      <xdr:row>81</xdr:row>
      <xdr:rowOff>210185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74</xdr:row>
      <xdr:rowOff>0</xdr:rowOff>
    </xdr:from>
    <xdr:to>
      <xdr:col>9</xdr:col>
      <xdr:colOff>1215390</xdr:colOff>
      <xdr:row>77</xdr:row>
      <xdr:rowOff>210185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77</xdr:row>
      <xdr:rowOff>0</xdr:rowOff>
    </xdr:from>
    <xdr:to>
      <xdr:col>9</xdr:col>
      <xdr:colOff>1215390</xdr:colOff>
      <xdr:row>80</xdr:row>
      <xdr:rowOff>210185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74</xdr:row>
      <xdr:rowOff>0</xdr:rowOff>
    </xdr:from>
    <xdr:to>
      <xdr:col>9</xdr:col>
      <xdr:colOff>1215390</xdr:colOff>
      <xdr:row>77</xdr:row>
      <xdr:rowOff>210185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69</xdr:row>
      <xdr:rowOff>0</xdr:rowOff>
    </xdr:from>
    <xdr:to>
      <xdr:col>9</xdr:col>
      <xdr:colOff>1215390</xdr:colOff>
      <xdr:row>72</xdr:row>
      <xdr:rowOff>210185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1215390</xdr:colOff>
      <xdr:row>75</xdr:row>
      <xdr:rowOff>210185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67</xdr:row>
      <xdr:rowOff>0</xdr:rowOff>
    </xdr:from>
    <xdr:to>
      <xdr:col>9</xdr:col>
      <xdr:colOff>1215390</xdr:colOff>
      <xdr:row>70</xdr:row>
      <xdr:rowOff>210185</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1215390</xdr:colOff>
      <xdr:row>75</xdr:row>
      <xdr:rowOff>210185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4_02/965042141" TargetMode="External"/><Relationship Id="rId18" Type="http://schemas.openxmlformats.org/officeDocument/2006/relationships/hyperlink" Target="https://podminky.urs.cz/item/CS_URS_2024_02/985112113" TargetMode="External"/><Relationship Id="rId26" Type="http://schemas.openxmlformats.org/officeDocument/2006/relationships/hyperlink" Target="https://podminky.urs.cz/item/CS_URS_2024_02/985131111" TargetMode="External"/><Relationship Id="rId39" Type="http://schemas.openxmlformats.org/officeDocument/2006/relationships/hyperlink" Target="https://podminky.urs.cz/item/CS_URS_2024_02/985511313" TargetMode="External"/><Relationship Id="rId21" Type="http://schemas.openxmlformats.org/officeDocument/2006/relationships/hyperlink" Target="https://podminky.urs.cz/item/CS_URS_2024_02/985112131" TargetMode="External"/><Relationship Id="rId34" Type="http://schemas.openxmlformats.org/officeDocument/2006/relationships/hyperlink" Target="https://podminky.urs.cz/item/CS_URS_2024_02/985511111" TargetMode="External"/><Relationship Id="rId42" Type="http://schemas.openxmlformats.org/officeDocument/2006/relationships/hyperlink" Target="https://podminky.urs.cz/item/CS_URS_2024_02/997013501" TargetMode="External"/><Relationship Id="rId47" Type="http://schemas.openxmlformats.org/officeDocument/2006/relationships/hyperlink" Target="https://podminky.urs.cz/item/CS_URS_2024_02/997013841" TargetMode="External"/><Relationship Id="rId50" Type="http://schemas.openxmlformats.org/officeDocument/2006/relationships/hyperlink" Target="https://podminky.urs.cz/item/CS_URS_2024_02/711191201" TargetMode="External"/><Relationship Id="rId55" Type="http://schemas.openxmlformats.org/officeDocument/2006/relationships/hyperlink" Target="https://podminky.urs.cz/item/CS_URS_2024_02/783442101" TargetMode="External"/><Relationship Id="rId7" Type="http://schemas.openxmlformats.org/officeDocument/2006/relationships/hyperlink" Target="https://podminky.urs.cz/item/CS_URS_2024_02/943211211" TargetMode="External"/><Relationship Id="rId2" Type="http://schemas.openxmlformats.org/officeDocument/2006/relationships/hyperlink" Target="https://podminky.urs.cz/item/CS_URS_2024_02/631311214" TargetMode="External"/><Relationship Id="rId16" Type="http://schemas.openxmlformats.org/officeDocument/2006/relationships/hyperlink" Target="https://podminky.urs.cz/item/CS_URS_2024_02/985112111" TargetMode="External"/><Relationship Id="rId29" Type="http://schemas.openxmlformats.org/officeDocument/2006/relationships/hyperlink" Target="https://podminky.urs.cz/item/CS_URS_2024_02/985311211" TargetMode="External"/><Relationship Id="rId11" Type="http://schemas.openxmlformats.org/officeDocument/2006/relationships/hyperlink" Target="https://podminky.urs.cz/item/CS_URS_2024_02/944121821" TargetMode="External"/><Relationship Id="rId24" Type="http://schemas.openxmlformats.org/officeDocument/2006/relationships/hyperlink" Target="https://podminky.urs.cz/item/CS_URS_2024_02/985121101" TargetMode="External"/><Relationship Id="rId32" Type="http://schemas.openxmlformats.org/officeDocument/2006/relationships/hyperlink" Target="https://podminky.urs.cz/item/CS_URS_2024_02/985323112" TargetMode="External"/><Relationship Id="rId37" Type="http://schemas.openxmlformats.org/officeDocument/2006/relationships/hyperlink" Target="https://podminky.urs.cz/item/CS_URS_2024_02/985511213" TargetMode="External"/><Relationship Id="rId40" Type="http://schemas.openxmlformats.org/officeDocument/2006/relationships/hyperlink" Target="https://podminky.urs.cz/item/CS_URS_2024_02/985561323" TargetMode="External"/><Relationship Id="rId45" Type="http://schemas.openxmlformats.org/officeDocument/2006/relationships/hyperlink" Target="https://podminky.urs.cz/item/CS_URS_2024_02/997013609" TargetMode="External"/><Relationship Id="rId53" Type="http://schemas.openxmlformats.org/officeDocument/2006/relationships/hyperlink" Target="https://podminky.urs.cz/item/CS_URS_2024_02/998764111" TargetMode="External"/><Relationship Id="rId58" Type="http://schemas.openxmlformats.org/officeDocument/2006/relationships/hyperlink" Target="https://podminky.urs.cz/item/CS_URS_2024_02/783947163" TargetMode="External"/><Relationship Id="rId5" Type="http://schemas.openxmlformats.org/officeDocument/2006/relationships/hyperlink" Target="https://podminky.urs.cz/item/CS_URS_2024_02/931994132" TargetMode="External"/><Relationship Id="rId61" Type="http://schemas.openxmlformats.org/officeDocument/2006/relationships/drawing" Target="../drawings/drawing2.xml"/><Relationship Id="rId19" Type="http://schemas.openxmlformats.org/officeDocument/2006/relationships/hyperlink" Target="https://podminky.urs.cz/item/CS_URS_2024_02/985112122" TargetMode="External"/><Relationship Id="rId14" Type="http://schemas.openxmlformats.org/officeDocument/2006/relationships/hyperlink" Target="https://podminky.urs.cz/item/CS_URS_2024_02/966075211" TargetMode="External"/><Relationship Id="rId22" Type="http://schemas.openxmlformats.org/officeDocument/2006/relationships/hyperlink" Target="https://podminky.urs.cz/item/CS_URS_2024_02/985112132" TargetMode="External"/><Relationship Id="rId27" Type="http://schemas.openxmlformats.org/officeDocument/2006/relationships/hyperlink" Target="https://podminky.urs.cz/item/CS_URS_2024_02/985132111" TargetMode="External"/><Relationship Id="rId30" Type="http://schemas.openxmlformats.org/officeDocument/2006/relationships/hyperlink" Target="https://podminky.urs.cz/item/CS_URS_2024_02/985311311" TargetMode="External"/><Relationship Id="rId35" Type="http://schemas.openxmlformats.org/officeDocument/2006/relationships/hyperlink" Target="https://podminky.urs.cz/item/CS_URS_2024_02/985511113" TargetMode="External"/><Relationship Id="rId43" Type="http://schemas.openxmlformats.org/officeDocument/2006/relationships/hyperlink" Target="https://podminky.urs.cz/item/CS_URS_2024_02/997013509" TargetMode="External"/><Relationship Id="rId48" Type="http://schemas.openxmlformats.org/officeDocument/2006/relationships/hyperlink" Target="https://podminky.urs.cz/item/CS_URS_2024_02/998011001" TargetMode="External"/><Relationship Id="rId56" Type="http://schemas.openxmlformats.org/officeDocument/2006/relationships/hyperlink" Target="https://podminky.urs.cz/item/CS_URS_2024_02/783933161" TargetMode="External"/><Relationship Id="rId8" Type="http://schemas.openxmlformats.org/officeDocument/2006/relationships/hyperlink" Target="https://podminky.urs.cz/item/CS_URS_2024_02/943211811" TargetMode="External"/><Relationship Id="rId51" Type="http://schemas.openxmlformats.org/officeDocument/2006/relationships/hyperlink" Target="https://podminky.urs.cz/item/CS_URS_2024_02/998711103" TargetMode="External"/><Relationship Id="rId3" Type="http://schemas.openxmlformats.org/officeDocument/2006/relationships/hyperlink" Target="https://podminky.urs.cz/item/CS_URS_2024_02/631362021" TargetMode="External"/><Relationship Id="rId12" Type="http://schemas.openxmlformats.org/officeDocument/2006/relationships/hyperlink" Target="https://podminky.urs.cz/item/CS_URS_2024_02/962051115" TargetMode="External"/><Relationship Id="rId17" Type="http://schemas.openxmlformats.org/officeDocument/2006/relationships/hyperlink" Target="https://podminky.urs.cz/item/CS_URS_2024_02/985112112" TargetMode="External"/><Relationship Id="rId25" Type="http://schemas.openxmlformats.org/officeDocument/2006/relationships/hyperlink" Target="https://podminky.urs.cz/item/CS_URS_2024_02/985121201" TargetMode="External"/><Relationship Id="rId33" Type="http://schemas.openxmlformats.org/officeDocument/2006/relationships/hyperlink" Target="https://podminky.urs.cz/item/CS_URS_2024_02/985324211" TargetMode="External"/><Relationship Id="rId38" Type="http://schemas.openxmlformats.org/officeDocument/2006/relationships/hyperlink" Target="https://podminky.urs.cz/item/CS_URS_2024_02/985511311" TargetMode="External"/><Relationship Id="rId46" Type="http://schemas.openxmlformats.org/officeDocument/2006/relationships/hyperlink" Target="https://podminky.urs.cz/item/CS_URS_2024_02/997013631" TargetMode="External"/><Relationship Id="rId59" Type="http://schemas.openxmlformats.org/officeDocument/2006/relationships/hyperlink" Target="https://podminky.urs.cz/item/CS_URS_2024_02/783997151" TargetMode="External"/><Relationship Id="rId20" Type="http://schemas.openxmlformats.org/officeDocument/2006/relationships/hyperlink" Target="https://podminky.urs.cz/item/CS_URS_2024_02/985112123" TargetMode="External"/><Relationship Id="rId41" Type="http://schemas.openxmlformats.org/officeDocument/2006/relationships/hyperlink" Target="https://podminky.urs.cz/item/CS_URS_2024_02/997013151" TargetMode="External"/><Relationship Id="rId54" Type="http://schemas.openxmlformats.org/officeDocument/2006/relationships/hyperlink" Target="https://podminky.urs.cz/item/CS_URS_2024_02/998767111" TargetMode="External"/><Relationship Id="rId1" Type="http://schemas.openxmlformats.org/officeDocument/2006/relationships/hyperlink" Target="https://podminky.urs.cz/item/CS_URS_2024_02/622143003" TargetMode="External"/><Relationship Id="rId6" Type="http://schemas.openxmlformats.org/officeDocument/2006/relationships/hyperlink" Target="https://podminky.urs.cz/item/CS_URS_2024_02/943211111" TargetMode="External"/><Relationship Id="rId15" Type="http://schemas.openxmlformats.org/officeDocument/2006/relationships/hyperlink" Target="https://podminky.urs.cz/item/CS_URS_2024_02/977211111" TargetMode="External"/><Relationship Id="rId23" Type="http://schemas.openxmlformats.org/officeDocument/2006/relationships/hyperlink" Target="https://podminky.urs.cz/item/CS_URS_2024_02/985112133" TargetMode="External"/><Relationship Id="rId28" Type="http://schemas.openxmlformats.org/officeDocument/2006/relationships/hyperlink" Target="https://podminky.urs.cz/item/CS_URS_2024_02/985311111" TargetMode="External"/><Relationship Id="rId36" Type="http://schemas.openxmlformats.org/officeDocument/2006/relationships/hyperlink" Target="https://podminky.urs.cz/item/CS_URS_2024_02/985511211" TargetMode="External"/><Relationship Id="rId49" Type="http://schemas.openxmlformats.org/officeDocument/2006/relationships/hyperlink" Target="https://podminky.urs.cz/item/CS_URS_2024_02/711131812" TargetMode="External"/><Relationship Id="rId57" Type="http://schemas.openxmlformats.org/officeDocument/2006/relationships/hyperlink" Target="https://podminky.urs.cz/item/CS_URS_2024_02/783947153" TargetMode="External"/><Relationship Id="rId10" Type="http://schemas.openxmlformats.org/officeDocument/2006/relationships/hyperlink" Target="https://podminky.urs.cz/item/CS_URS_2024_02/944121221" TargetMode="External"/><Relationship Id="rId31" Type="http://schemas.openxmlformats.org/officeDocument/2006/relationships/hyperlink" Target="https://podminky.urs.cz/item/CS_URS_2024_02/985321112" TargetMode="External"/><Relationship Id="rId44" Type="http://schemas.openxmlformats.org/officeDocument/2006/relationships/hyperlink" Target="https://podminky.urs.cz/item/CS_URS_2024_02/997013602" TargetMode="External"/><Relationship Id="rId52" Type="http://schemas.openxmlformats.org/officeDocument/2006/relationships/hyperlink" Target="https://podminky.urs.cz/item/CS_URS_2024_02/764011423" TargetMode="External"/><Relationship Id="rId60" Type="http://schemas.openxmlformats.org/officeDocument/2006/relationships/printerSettings" Target="../printerSettings/printerSettings2.bin"/><Relationship Id="rId4" Type="http://schemas.openxmlformats.org/officeDocument/2006/relationships/hyperlink" Target="https://podminky.urs.cz/item/CS_URS_2024_02/632453451" TargetMode="External"/><Relationship Id="rId9" Type="http://schemas.openxmlformats.org/officeDocument/2006/relationships/hyperlink" Target="https://podminky.urs.cz/item/CS_URS_2024_02/9441211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odminky.urs.cz/item/CS_URS_2024_02/171251201" TargetMode="External"/><Relationship Id="rId7" Type="http://schemas.openxmlformats.org/officeDocument/2006/relationships/drawing" Target="../drawings/drawing3.xml"/><Relationship Id="rId2" Type="http://schemas.openxmlformats.org/officeDocument/2006/relationships/hyperlink" Target="https://podminky.urs.cz/item/CS_URS_2024_02/162251102" TargetMode="External"/><Relationship Id="rId1" Type="http://schemas.openxmlformats.org/officeDocument/2006/relationships/hyperlink" Target="https://podminky.urs.cz/item/CS_URS_2024_02/133212811" TargetMode="External"/><Relationship Id="rId6" Type="http://schemas.openxmlformats.org/officeDocument/2006/relationships/printerSettings" Target="../printerSettings/printerSettings3.bin"/><Relationship Id="rId5" Type="http://schemas.openxmlformats.org/officeDocument/2006/relationships/hyperlink" Target="https://podminky.urs.cz/item/CS_URS_2024_02/998011008" TargetMode="External"/><Relationship Id="rId4" Type="http://schemas.openxmlformats.org/officeDocument/2006/relationships/hyperlink" Target="https://podminky.urs.cz/item/CS_URS_2024_02/27531381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dminky.urs.cz/item/CS_URS_2024_02/564710001" TargetMode="External"/><Relationship Id="rId18" Type="http://schemas.openxmlformats.org/officeDocument/2006/relationships/hyperlink" Target="https://podminky.urs.cz/item/CS_URS_2024_02/899623141" TargetMode="External"/><Relationship Id="rId26" Type="http://schemas.openxmlformats.org/officeDocument/2006/relationships/hyperlink" Target="https://podminky.urs.cz/item/CS_URS_2024_02/985112133" TargetMode="External"/><Relationship Id="rId39" Type="http://schemas.openxmlformats.org/officeDocument/2006/relationships/hyperlink" Target="https://podminky.urs.cz/item/CS_URS_2024_02/998011008" TargetMode="External"/><Relationship Id="rId21" Type="http://schemas.openxmlformats.org/officeDocument/2006/relationships/hyperlink" Target="https://podminky.urs.cz/item/CS_URS_2024_02/936124113" TargetMode="External"/><Relationship Id="rId34" Type="http://schemas.openxmlformats.org/officeDocument/2006/relationships/hyperlink" Target="https://podminky.urs.cz/item/CS_URS_2024_02/997013501" TargetMode="External"/><Relationship Id="rId42" Type="http://schemas.openxmlformats.org/officeDocument/2006/relationships/drawing" Target="../drawings/drawing4.xml"/><Relationship Id="rId7" Type="http://schemas.openxmlformats.org/officeDocument/2006/relationships/hyperlink" Target="https://podminky.urs.cz/item/CS_URS_2024_02/139001101" TargetMode="External"/><Relationship Id="rId2" Type="http://schemas.openxmlformats.org/officeDocument/2006/relationships/hyperlink" Target="https://podminky.urs.cz/item/CS_URS_2024_02/113107181" TargetMode="External"/><Relationship Id="rId16" Type="http://schemas.openxmlformats.org/officeDocument/2006/relationships/hyperlink" Target="https://podminky.urs.cz/item/CS_URS_2024_02/596841120" TargetMode="External"/><Relationship Id="rId20" Type="http://schemas.openxmlformats.org/officeDocument/2006/relationships/hyperlink" Target="https://podminky.urs.cz/item/CS_URS_2024_02/936104213" TargetMode="External"/><Relationship Id="rId29" Type="http://schemas.openxmlformats.org/officeDocument/2006/relationships/hyperlink" Target="https://podminky.urs.cz/item/CS_URS_2024_02/985131311" TargetMode="External"/><Relationship Id="rId41" Type="http://schemas.openxmlformats.org/officeDocument/2006/relationships/printerSettings" Target="../printerSettings/printerSettings4.bin"/><Relationship Id="rId1" Type="http://schemas.openxmlformats.org/officeDocument/2006/relationships/hyperlink" Target="https://podminky.urs.cz/item/CS_URS_2024_02/113107171" TargetMode="External"/><Relationship Id="rId6" Type="http://schemas.openxmlformats.org/officeDocument/2006/relationships/hyperlink" Target="https://podminky.urs.cz/item/CS_URS_2024_02/132312131" TargetMode="External"/><Relationship Id="rId11" Type="http://schemas.openxmlformats.org/officeDocument/2006/relationships/hyperlink" Target="https://podminky.urs.cz/item/CS_URS_2024_02/181951112" TargetMode="External"/><Relationship Id="rId24" Type="http://schemas.openxmlformats.org/officeDocument/2006/relationships/hyperlink" Target="https://podminky.urs.cz/item/CS_URS_2024_02/976071111" TargetMode="External"/><Relationship Id="rId32" Type="http://schemas.openxmlformats.org/officeDocument/2006/relationships/hyperlink" Target="https://podminky.urs.cz/item/CS_URS_2024_02/985321112" TargetMode="External"/><Relationship Id="rId37" Type="http://schemas.openxmlformats.org/officeDocument/2006/relationships/hyperlink" Target="https://podminky.urs.cz/item/CS_URS_2024_02/997221861" TargetMode="External"/><Relationship Id="rId40" Type="http://schemas.openxmlformats.org/officeDocument/2006/relationships/hyperlink" Target="https://podminky.urs.cz/item/CS_URS_2024_02/998767111" TargetMode="External"/><Relationship Id="rId5" Type="http://schemas.openxmlformats.org/officeDocument/2006/relationships/hyperlink" Target="https://podminky.urs.cz/item/CS_URS_2024_02/122252203" TargetMode="External"/><Relationship Id="rId15" Type="http://schemas.openxmlformats.org/officeDocument/2006/relationships/hyperlink" Target="https://podminky.urs.cz/item/CS_URS_2024_02/596211120" TargetMode="External"/><Relationship Id="rId23" Type="http://schemas.openxmlformats.org/officeDocument/2006/relationships/hyperlink" Target="https://podminky.urs.cz/item/CS_URS_2024_02/962052211" TargetMode="External"/><Relationship Id="rId28" Type="http://schemas.openxmlformats.org/officeDocument/2006/relationships/hyperlink" Target="https://podminky.urs.cz/item/CS_URS_2024_02/985131111" TargetMode="External"/><Relationship Id="rId36" Type="http://schemas.openxmlformats.org/officeDocument/2006/relationships/hyperlink" Target="https://podminky.urs.cz/item/CS_URS_2024_02/997013869" TargetMode="External"/><Relationship Id="rId10" Type="http://schemas.openxmlformats.org/officeDocument/2006/relationships/hyperlink" Target="https://podminky.urs.cz/item/CS_URS_2024_02/174111101" TargetMode="External"/><Relationship Id="rId19" Type="http://schemas.openxmlformats.org/officeDocument/2006/relationships/hyperlink" Target="https://podminky.urs.cz/item/CS_URS_2024_02/916231212" TargetMode="External"/><Relationship Id="rId31" Type="http://schemas.openxmlformats.org/officeDocument/2006/relationships/hyperlink" Target="https://podminky.urs.cz/item/CS_URS_2024_02/985312114" TargetMode="External"/><Relationship Id="rId4" Type="http://schemas.openxmlformats.org/officeDocument/2006/relationships/hyperlink" Target="https://podminky.urs.cz/item/CS_URS_2024_02/121103111" TargetMode="External"/><Relationship Id="rId9" Type="http://schemas.openxmlformats.org/officeDocument/2006/relationships/hyperlink" Target="https://podminky.urs.cz/item/CS_URS_2024_02/171152101" TargetMode="External"/><Relationship Id="rId14" Type="http://schemas.openxmlformats.org/officeDocument/2006/relationships/hyperlink" Target="https://podminky.urs.cz/item/CS_URS_2024_02/564831011" TargetMode="External"/><Relationship Id="rId22" Type="http://schemas.openxmlformats.org/officeDocument/2006/relationships/hyperlink" Target="https://podminky.urs.cz/item/CS_URS_2024_02/961055111" TargetMode="External"/><Relationship Id="rId27" Type="http://schemas.openxmlformats.org/officeDocument/2006/relationships/hyperlink" Target="https://podminky.urs.cz/item/CS_URS_2024_02/985112193" TargetMode="External"/><Relationship Id="rId30" Type="http://schemas.openxmlformats.org/officeDocument/2006/relationships/hyperlink" Target="https://podminky.urs.cz/item/CS_URS_2024_02/985311314" TargetMode="External"/><Relationship Id="rId35" Type="http://schemas.openxmlformats.org/officeDocument/2006/relationships/hyperlink" Target="https://podminky.urs.cz/item/CS_URS_2024_02/997013509" TargetMode="External"/><Relationship Id="rId8" Type="http://schemas.openxmlformats.org/officeDocument/2006/relationships/hyperlink" Target="https://podminky.urs.cz/item/CS_URS_2024_02/162251102" TargetMode="External"/><Relationship Id="rId3" Type="http://schemas.openxmlformats.org/officeDocument/2006/relationships/hyperlink" Target="https://podminky.urs.cz/item/CS_URS_2024_02/113204111" TargetMode="External"/><Relationship Id="rId12" Type="http://schemas.openxmlformats.org/officeDocument/2006/relationships/hyperlink" Target="https://podminky.urs.cz/item/CS_URS_2024_02/327112111" TargetMode="External"/><Relationship Id="rId17" Type="http://schemas.openxmlformats.org/officeDocument/2006/relationships/hyperlink" Target="https://podminky.urs.cz/item/CS_URS_2024_02/622143001" TargetMode="External"/><Relationship Id="rId25" Type="http://schemas.openxmlformats.org/officeDocument/2006/relationships/hyperlink" Target="https://podminky.urs.cz/item/CS_URS_2024_02/977211114" TargetMode="External"/><Relationship Id="rId33" Type="http://schemas.openxmlformats.org/officeDocument/2006/relationships/hyperlink" Target="https://podminky.urs.cz/item/CS_URS_2024_02/985323111" TargetMode="External"/><Relationship Id="rId38" Type="http://schemas.openxmlformats.org/officeDocument/2006/relationships/hyperlink" Target="https://podminky.urs.cz/item/CS_URS_2024_02/99722187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4_02/174111101" TargetMode="External"/><Relationship Id="rId13" Type="http://schemas.openxmlformats.org/officeDocument/2006/relationships/hyperlink" Target="https://podminky.urs.cz/item/CS_URS_2024_02/631311116" TargetMode="External"/><Relationship Id="rId3" Type="http://schemas.openxmlformats.org/officeDocument/2006/relationships/hyperlink" Target="https://podminky.urs.cz/item/CS_URS_2024_02/132212131" TargetMode="External"/><Relationship Id="rId7" Type="http://schemas.openxmlformats.org/officeDocument/2006/relationships/hyperlink" Target="https://podminky.urs.cz/item/CS_URS_2024_02/171251201" TargetMode="External"/><Relationship Id="rId12" Type="http://schemas.openxmlformats.org/officeDocument/2006/relationships/hyperlink" Target="https://podminky.urs.cz/item/CS_URS_2024_02/275361821" TargetMode="External"/><Relationship Id="rId2" Type="http://schemas.openxmlformats.org/officeDocument/2006/relationships/hyperlink" Target="https://podminky.urs.cz/item/CS_URS_2024_02/132251252" TargetMode="External"/><Relationship Id="rId16" Type="http://schemas.openxmlformats.org/officeDocument/2006/relationships/drawing" Target="../drawings/drawing5.xml"/><Relationship Id="rId1" Type="http://schemas.openxmlformats.org/officeDocument/2006/relationships/hyperlink" Target="https://podminky.urs.cz/item/CS_URS_2024_02/119001401" TargetMode="External"/><Relationship Id="rId6" Type="http://schemas.openxmlformats.org/officeDocument/2006/relationships/hyperlink" Target="https://podminky.urs.cz/item/CS_URS_2024_02/162251102" TargetMode="External"/><Relationship Id="rId11" Type="http://schemas.openxmlformats.org/officeDocument/2006/relationships/hyperlink" Target="https://podminky.urs.cz/item/CS_URS_2024_02/275321511" TargetMode="External"/><Relationship Id="rId5" Type="http://schemas.openxmlformats.org/officeDocument/2006/relationships/hyperlink" Target="https://podminky.urs.cz/item/CS_URS_2024_02/139001101" TargetMode="External"/><Relationship Id="rId15" Type="http://schemas.openxmlformats.org/officeDocument/2006/relationships/printerSettings" Target="../printerSettings/printerSettings5.bin"/><Relationship Id="rId10" Type="http://schemas.openxmlformats.org/officeDocument/2006/relationships/hyperlink" Target="https://podminky.urs.cz/item/CS_URS_2024_02/274361821" TargetMode="External"/><Relationship Id="rId4" Type="http://schemas.openxmlformats.org/officeDocument/2006/relationships/hyperlink" Target="https://podminky.urs.cz/item/CS_URS_2024_02/132312131" TargetMode="External"/><Relationship Id="rId9" Type="http://schemas.openxmlformats.org/officeDocument/2006/relationships/hyperlink" Target="https://podminky.urs.cz/item/CS_URS_2024_02/274321511" TargetMode="External"/><Relationship Id="rId14" Type="http://schemas.openxmlformats.org/officeDocument/2006/relationships/hyperlink" Target="https://podminky.urs.cz/item/CS_URS_2024_02/99801100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4"/>
  <sheetViews>
    <sheetView showGridLines="0" tabSelected="1" workbookViewId="0">
      <selection activeCell="E23" sqref="E23:AN23"/>
    </sheetView>
  </sheetViews>
  <sheetFormatPr defaultRowHeight="16.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7" t="s">
        <v>0</v>
      </c>
      <c r="AZ1" s="17" t="s">
        <v>1</v>
      </c>
      <c r="BA1" s="17" t="s">
        <v>2</v>
      </c>
      <c r="BB1" s="17" t="s">
        <v>3</v>
      </c>
      <c r="BT1" s="17" t="s">
        <v>4</v>
      </c>
      <c r="BU1" s="17" t="s">
        <v>4</v>
      </c>
      <c r="BV1" s="17" t="s">
        <v>5</v>
      </c>
    </row>
    <row r="2" spans="1:74" ht="36.950000000000003" customHeight="1">
      <c r="AR2" s="312"/>
      <c r="AS2" s="312"/>
      <c r="AT2" s="312"/>
      <c r="AU2" s="312"/>
      <c r="AV2" s="312"/>
      <c r="AW2" s="312"/>
      <c r="AX2" s="312"/>
      <c r="AY2" s="312"/>
      <c r="AZ2" s="312"/>
      <c r="BA2" s="312"/>
      <c r="BB2" s="312"/>
      <c r="BC2" s="312"/>
      <c r="BD2" s="312"/>
      <c r="BE2" s="312"/>
      <c r="BS2" s="18" t="s">
        <v>6</v>
      </c>
      <c r="BT2" s="18" t="s">
        <v>7</v>
      </c>
    </row>
    <row r="3" spans="1:74"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5" customHeight="1">
      <c r="B4" s="21"/>
      <c r="D4" s="22" t="s">
        <v>9</v>
      </c>
      <c r="AR4" s="21"/>
      <c r="AS4" s="23" t="s">
        <v>10</v>
      </c>
      <c r="BE4" s="24" t="s">
        <v>11</v>
      </c>
      <c r="BS4" s="18" t="s">
        <v>12</v>
      </c>
    </row>
    <row r="5" spans="1:74" ht="12" customHeight="1">
      <c r="B5" s="21"/>
      <c r="D5" s="25" t="s">
        <v>13</v>
      </c>
      <c r="K5" s="311" t="s">
        <v>14</v>
      </c>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R5" s="21"/>
      <c r="BE5" s="308" t="s">
        <v>15</v>
      </c>
      <c r="BS5" s="18" t="s">
        <v>6</v>
      </c>
    </row>
    <row r="6" spans="1:74" ht="36.950000000000003" customHeight="1">
      <c r="B6" s="21"/>
      <c r="D6" s="27" t="s">
        <v>16</v>
      </c>
      <c r="K6" s="313" t="s">
        <v>17</v>
      </c>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R6" s="21"/>
      <c r="BE6" s="309"/>
      <c r="BS6" s="18" t="s">
        <v>6</v>
      </c>
    </row>
    <row r="7" spans="1:74" ht="12" customHeight="1">
      <c r="B7" s="21"/>
      <c r="D7" s="28" t="s">
        <v>18</v>
      </c>
      <c r="K7" s="26" t="s">
        <v>19</v>
      </c>
      <c r="AK7" s="28" t="s">
        <v>20</v>
      </c>
      <c r="AN7" s="26" t="s">
        <v>21</v>
      </c>
      <c r="AR7" s="21"/>
      <c r="BE7" s="309"/>
      <c r="BS7" s="18" t="s">
        <v>6</v>
      </c>
    </row>
    <row r="8" spans="1:74" ht="12" customHeight="1">
      <c r="B8" s="21"/>
      <c r="D8" s="28" t="s">
        <v>22</v>
      </c>
      <c r="K8" s="26" t="s">
        <v>23</v>
      </c>
      <c r="AK8" s="28" t="s">
        <v>24</v>
      </c>
      <c r="AN8" s="29" t="s">
        <v>25</v>
      </c>
      <c r="AR8" s="21"/>
      <c r="BE8" s="309"/>
      <c r="BS8" s="18" t="s">
        <v>6</v>
      </c>
    </row>
    <row r="9" spans="1:74" ht="29.25" customHeight="1">
      <c r="B9" s="21"/>
      <c r="D9" s="25" t="s">
        <v>26</v>
      </c>
      <c r="K9" s="30" t="s">
        <v>27</v>
      </c>
      <c r="AK9" s="25" t="s">
        <v>28</v>
      </c>
      <c r="AN9" s="30" t="s">
        <v>29</v>
      </c>
      <c r="AR9" s="21"/>
      <c r="BE9" s="309"/>
      <c r="BS9" s="18" t="s">
        <v>6</v>
      </c>
    </row>
    <row r="10" spans="1:74" ht="12" customHeight="1">
      <c r="B10" s="21"/>
      <c r="D10" s="28" t="s">
        <v>30</v>
      </c>
      <c r="AK10" s="28" t="s">
        <v>31</v>
      </c>
      <c r="AN10" s="26" t="s">
        <v>32</v>
      </c>
      <c r="AR10" s="21"/>
      <c r="BE10" s="309"/>
      <c r="BS10" s="18" t="s">
        <v>6</v>
      </c>
    </row>
    <row r="11" spans="1:74" ht="18.399999999999999" customHeight="1">
      <c r="B11" s="21"/>
      <c r="E11" s="26" t="s">
        <v>33</v>
      </c>
      <c r="AK11" s="28" t="s">
        <v>34</v>
      </c>
      <c r="AN11" s="26" t="s">
        <v>35</v>
      </c>
      <c r="AR11" s="21"/>
      <c r="BE11" s="309"/>
      <c r="BS11" s="18" t="s">
        <v>6</v>
      </c>
    </row>
    <row r="12" spans="1:74" ht="6.95" customHeight="1">
      <c r="B12" s="21"/>
      <c r="AR12" s="21"/>
      <c r="BE12" s="309"/>
      <c r="BS12" s="18" t="s">
        <v>6</v>
      </c>
    </row>
    <row r="13" spans="1:74" ht="12" customHeight="1">
      <c r="B13" s="21"/>
      <c r="D13" s="28" t="s">
        <v>36</v>
      </c>
      <c r="AK13" s="28" t="s">
        <v>31</v>
      </c>
      <c r="AN13" s="31" t="s">
        <v>37</v>
      </c>
      <c r="AR13" s="21"/>
      <c r="BE13" s="309"/>
      <c r="BS13" s="18" t="s">
        <v>6</v>
      </c>
    </row>
    <row r="14" spans="1:74" ht="12.75">
      <c r="B14" s="21"/>
      <c r="E14" s="314" t="s">
        <v>37</v>
      </c>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28" t="s">
        <v>34</v>
      </c>
      <c r="AN14" s="31" t="s">
        <v>37</v>
      </c>
      <c r="AR14" s="21"/>
      <c r="BE14" s="309"/>
      <c r="BS14" s="18" t="s">
        <v>6</v>
      </c>
    </row>
    <row r="15" spans="1:74" ht="6.95" customHeight="1">
      <c r="B15" s="21"/>
      <c r="AR15" s="21"/>
      <c r="BE15" s="309"/>
      <c r="BS15" s="18" t="s">
        <v>4</v>
      </c>
    </row>
    <row r="16" spans="1:74" ht="12" customHeight="1">
      <c r="B16" s="21"/>
      <c r="D16" s="28" t="s">
        <v>38</v>
      </c>
      <c r="AK16" s="28" t="s">
        <v>31</v>
      </c>
      <c r="AN16" s="26" t="s">
        <v>39</v>
      </c>
      <c r="AR16" s="21"/>
      <c r="BE16" s="309"/>
      <c r="BS16" s="18" t="s">
        <v>4</v>
      </c>
    </row>
    <row r="17" spans="2:71" ht="18.399999999999999" customHeight="1">
      <c r="B17" s="21"/>
      <c r="E17" s="26" t="s">
        <v>40</v>
      </c>
      <c r="AK17" s="28" t="s">
        <v>34</v>
      </c>
      <c r="AN17" s="26" t="s">
        <v>41</v>
      </c>
      <c r="AR17" s="21"/>
      <c r="BE17" s="309"/>
      <c r="BS17" s="18" t="s">
        <v>42</v>
      </c>
    </row>
    <row r="18" spans="2:71" ht="6.95" customHeight="1">
      <c r="B18" s="21"/>
      <c r="AR18" s="21"/>
      <c r="BE18" s="309"/>
      <c r="BS18" s="18" t="s">
        <v>6</v>
      </c>
    </row>
    <row r="19" spans="2:71" ht="12" customHeight="1">
      <c r="B19" s="21"/>
      <c r="D19" s="28" t="s">
        <v>43</v>
      </c>
      <c r="AK19" s="28" t="s">
        <v>31</v>
      </c>
      <c r="AN19" s="26" t="s">
        <v>44</v>
      </c>
      <c r="AR19" s="21"/>
      <c r="BE19" s="309"/>
      <c r="BS19" s="18" t="s">
        <v>6</v>
      </c>
    </row>
    <row r="20" spans="2:71" ht="18.399999999999999" customHeight="1">
      <c r="B20" s="21"/>
      <c r="E20" s="26" t="s">
        <v>45</v>
      </c>
      <c r="AK20" s="28" t="s">
        <v>34</v>
      </c>
      <c r="AN20" s="26" t="s">
        <v>41</v>
      </c>
      <c r="AR20" s="21"/>
      <c r="BE20" s="309"/>
      <c r="BS20" s="18" t="s">
        <v>4</v>
      </c>
    </row>
    <row r="21" spans="2:71" ht="6.95" customHeight="1">
      <c r="B21" s="21"/>
      <c r="AR21" s="21"/>
      <c r="BE21" s="309"/>
    </row>
    <row r="22" spans="2:71" ht="12" customHeight="1">
      <c r="B22" s="21"/>
      <c r="D22" s="28" t="s">
        <v>46</v>
      </c>
      <c r="AR22" s="21"/>
      <c r="BE22" s="309"/>
    </row>
    <row r="23" spans="2:71" ht="47.25" customHeight="1">
      <c r="B23" s="21"/>
      <c r="E23" s="316" t="s">
        <v>47</v>
      </c>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R23" s="21"/>
      <c r="BE23" s="309"/>
    </row>
    <row r="24" spans="2:71" ht="6.95" customHeight="1">
      <c r="B24" s="21"/>
      <c r="AR24" s="21"/>
      <c r="BE24" s="309"/>
    </row>
    <row r="25" spans="2:71" ht="6.95" customHeight="1">
      <c r="B25" s="2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R25" s="21"/>
      <c r="BE25" s="309"/>
    </row>
    <row r="26" spans="2:71" s="1" customFormat="1" ht="25.9" customHeight="1">
      <c r="B26" s="34"/>
      <c r="D26" s="35" t="s">
        <v>48</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17">
        <f>ROUND(AG54,2)</f>
        <v>0</v>
      </c>
      <c r="AL26" s="318"/>
      <c r="AM26" s="318"/>
      <c r="AN26" s="318"/>
      <c r="AO26" s="318"/>
      <c r="AR26" s="34"/>
      <c r="BE26" s="309"/>
    </row>
    <row r="27" spans="2:71" s="1" customFormat="1" ht="6.95" customHeight="1">
      <c r="B27" s="34"/>
      <c r="AR27" s="34"/>
      <c r="BE27" s="309"/>
    </row>
    <row r="28" spans="2:71" s="1" customFormat="1" ht="12.75">
      <c r="B28" s="34"/>
      <c r="L28" s="319" t="s">
        <v>49</v>
      </c>
      <c r="M28" s="319"/>
      <c r="N28" s="319"/>
      <c r="O28" s="319"/>
      <c r="P28" s="319"/>
      <c r="W28" s="319" t="s">
        <v>50</v>
      </c>
      <c r="X28" s="319"/>
      <c r="Y28" s="319"/>
      <c r="Z28" s="319"/>
      <c r="AA28" s="319"/>
      <c r="AB28" s="319"/>
      <c r="AC28" s="319"/>
      <c r="AD28" s="319"/>
      <c r="AE28" s="319"/>
      <c r="AK28" s="319" t="s">
        <v>51</v>
      </c>
      <c r="AL28" s="319"/>
      <c r="AM28" s="319"/>
      <c r="AN28" s="319"/>
      <c r="AO28" s="319"/>
      <c r="AR28" s="34"/>
      <c r="BE28" s="309"/>
    </row>
    <row r="29" spans="2:71" s="2" customFormat="1" ht="14.45" customHeight="1">
      <c r="B29" s="38"/>
      <c r="D29" s="28" t="s">
        <v>52</v>
      </c>
      <c r="F29" s="28" t="s">
        <v>53</v>
      </c>
      <c r="L29" s="322">
        <v>0.21</v>
      </c>
      <c r="M29" s="321"/>
      <c r="N29" s="321"/>
      <c r="O29" s="321"/>
      <c r="P29" s="321"/>
      <c r="W29" s="320">
        <f>ROUND(AZ54, 2)</f>
        <v>0</v>
      </c>
      <c r="X29" s="321"/>
      <c r="Y29" s="321"/>
      <c r="Z29" s="321"/>
      <c r="AA29" s="321"/>
      <c r="AB29" s="321"/>
      <c r="AC29" s="321"/>
      <c r="AD29" s="321"/>
      <c r="AE29" s="321"/>
      <c r="AK29" s="320">
        <f>ROUND(AV54, 2)</f>
        <v>0</v>
      </c>
      <c r="AL29" s="321"/>
      <c r="AM29" s="321"/>
      <c r="AN29" s="321"/>
      <c r="AO29" s="321"/>
      <c r="AR29" s="38"/>
      <c r="BE29" s="310"/>
    </row>
    <row r="30" spans="2:71" s="2" customFormat="1" ht="14.45" customHeight="1">
      <c r="B30" s="38"/>
      <c r="F30" s="28" t="s">
        <v>54</v>
      </c>
      <c r="L30" s="322">
        <v>0.12</v>
      </c>
      <c r="M30" s="321"/>
      <c r="N30" s="321"/>
      <c r="O30" s="321"/>
      <c r="P30" s="321"/>
      <c r="W30" s="320">
        <f>ROUND(BA54, 2)</f>
        <v>0</v>
      </c>
      <c r="X30" s="321"/>
      <c r="Y30" s="321"/>
      <c r="Z30" s="321"/>
      <c r="AA30" s="321"/>
      <c r="AB30" s="321"/>
      <c r="AC30" s="321"/>
      <c r="AD30" s="321"/>
      <c r="AE30" s="321"/>
      <c r="AK30" s="320">
        <f>ROUND(AW54, 2)</f>
        <v>0</v>
      </c>
      <c r="AL30" s="321"/>
      <c r="AM30" s="321"/>
      <c r="AN30" s="321"/>
      <c r="AO30" s="321"/>
      <c r="AR30" s="38"/>
      <c r="BE30" s="310"/>
    </row>
    <row r="31" spans="2:71" s="2" customFormat="1" ht="14.45" hidden="1" customHeight="1">
      <c r="B31" s="38"/>
      <c r="F31" s="28" t="s">
        <v>55</v>
      </c>
      <c r="L31" s="322">
        <v>0.21</v>
      </c>
      <c r="M31" s="321"/>
      <c r="N31" s="321"/>
      <c r="O31" s="321"/>
      <c r="P31" s="321"/>
      <c r="W31" s="320">
        <f>ROUND(BB54, 2)</f>
        <v>0</v>
      </c>
      <c r="X31" s="321"/>
      <c r="Y31" s="321"/>
      <c r="Z31" s="321"/>
      <c r="AA31" s="321"/>
      <c r="AB31" s="321"/>
      <c r="AC31" s="321"/>
      <c r="AD31" s="321"/>
      <c r="AE31" s="321"/>
      <c r="AK31" s="320">
        <v>0</v>
      </c>
      <c r="AL31" s="321"/>
      <c r="AM31" s="321"/>
      <c r="AN31" s="321"/>
      <c r="AO31" s="321"/>
      <c r="AR31" s="38"/>
      <c r="BE31" s="310"/>
    </row>
    <row r="32" spans="2:71" s="2" customFormat="1" ht="14.45" hidden="1" customHeight="1">
      <c r="B32" s="38"/>
      <c r="F32" s="28" t="s">
        <v>56</v>
      </c>
      <c r="L32" s="322">
        <v>0.12</v>
      </c>
      <c r="M32" s="321"/>
      <c r="N32" s="321"/>
      <c r="O32" s="321"/>
      <c r="P32" s="321"/>
      <c r="W32" s="320">
        <f>ROUND(BC54, 2)</f>
        <v>0</v>
      </c>
      <c r="X32" s="321"/>
      <c r="Y32" s="321"/>
      <c r="Z32" s="321"/>
      <c r="AA32" s="321"/>
      <c r="AB32" s="321"/>
      <c r="AC32" s="321"/>
      <c r="AD32" s="321"/>
      <c r="AE32" s="321"/>
      <c r="AK32" s="320">
        <v>0</v>
      </c>
      <c r="AL32" s="321"/>
      <c r="AM32" s="321"/>
      <c r="AN32" s="321"/>
      <c r="AO32" s="321"/>
      <c r="AR32" s="38"/>
      <c r="BE32" s="310"/>
    </row>
    <row r="33" spans="2:44" s="2" customFormat="1" ht="14.45" hidden="1" customHeight="1">
      <c r="B33" s="38"/>
      <c r="F33" s="28" t="s">
        <v>57</v>
      </c>
      <c r="L33" s="322">
        <v>0</v>
      </c>
      <c r="M33" s="321"/>
      <c r="N33" s="321"/>
      <c r="O33" s="321"/>
      <c r="P33" s="321"/>
      <c r="W33" s="320">
        <f>ROUND(BD54, 2)</f>
        <v>0</v>
      </c>
      <c r="X33" s="321"/>
      <c r="Y33" s="321"/>
      <c r="Z33" s="321"/>
      <c r="AA33" s="321"/>
      <c r="AB33" s="321"/>
      <c r="AC33" s="321"/>
      <c r="AD33" s="321"/>
      <c r="AE33" s="321"/>
      <c r="AK33" s="320">
        <v>0</v>
      </c>
      <c r="AL33" s="321"/>
      <c r="AM33" s="321"/>
      <c r="AN33" s="321"/>
      <c r="AO33" s="321"/>
      <c r="AR33" s="38"/>
    </row>
    <row r="34" spans="2:44" s="1" customFormat="1" ht="6.95" customHeight="1">
      <c r="B34" s="34"/>
      <c r="AR34" s="34"/>
    </row>
    <row r="35" spans="2:44" s="1" customFormat="1" ht="25.9" customHeight="1">
      <c r="B35" s="34"/>
      <c r="C35" s="39"/>
      <c r="D35" s="40" t="s">
        <v>58</v>
      </c>
      <c r="E35" s="41"/>
      <c r="F35" s="41"/>
      <c r="G35" s="41"/>
      <c r="H35" s="41"/>
      <c r="I35" s="41"/>
      <c r="J35" s="41"/>
      <c r="K35" s="41"/>
      <c r="L35" s="41"/>
      <c r="M35" s="41"/>
      <c r="N35" s="41"/>
      <c r="O35" s="41"/>
      <c r="P35" s="41"/>
      <c r="Q35" s="41"/>
      <c r="R35" s="41"/>
      <c r="S35" s="41"/>
      <c r="T35" s="42" t="s">
        <v>59</v>
      </c>
      <c r="U35" s="41"/>
      <c r="V35" s="41"/>
      <c r="W35" s="41"/>
      <c r="X35" s="326" t="s">
        <v>60</v>
      </c>
      <c r="Y35" s="324"/>
      <c r="Z35" s="324"/>
      <c r="AA35" s="324"/>
      <c r="AB35" s="324"/>
      <c r="AC35" s="41"/>
      <c r="AD35" s="41"/>
      <c r="AE35" s="41"/>
      <c r="AF35" s="41"/>
      <c r="AG35" s="41"/>
      <c r="AH35" s="41"/>
      <c r="AI35" s="41"/>
      <c r="AJ35" s="41"/>
      <c r="AK35" s="323">
        <f>SUM(AK26:AK33)</f>
        <v>0</v>
      </c>
      <c r="AL35" s="324"/>
      <c r="AM35" s="324"/>
      <c r="AN35" s="324"/>
      <c r="AO35" s="325"/>
      <c r="AP35" s="39"/>
      <c r="AQ35" s="39"/>
      <c r="AR35" s="34"/>
    </row>
    <row r="36" spans="2:44" s="1" customFormat="1" ht="6.95" customHeight="1">
      <c r="B36" s="34"/>
      <c r="AR36" s="34"/>
    </row>
    <row r="37" spans="2:44" s="1" customFormat="1" ht="6.95" customHeight="1">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34"/>
    </row>
    <row r="41" spans="2:44" s="1" customFormat="1" ht="6.95" customHeight="1">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34"/>
    </row>
    <row r="42" spans="2:44" s="1" customFormat="1" ht="24.95" customHeight="1">
      <c r="B42" s="34"/>
      <c r="C42" s="22" t="s">
        <v>61</v>
      </c>
      <c r="AR42" s="34"/>
    </row>
    <row r="43" spans="2:44" s="1" customFormat="1" ht="6.95" customHeight="1">
      <c r="B43" s="34"/>
      <c r="AR43" s="34"/>
    </row>
    <row r="44" spans="2:44" s="3" customFormat="1" ht="12" customHeight="1">
      <c r="B44" s="47"/>
      <c r="C44" s="28" t="s">
        <v>13</v>
      </c>
      <c r="L44" s="3" t="str">
        <f>K5</f>
        <v>2117/DPSb_R02</v>
      </c>
      <c r="AR44" s="47"/>
    </row>
    <row r="45" spans="2:44" s="4" customFormat="1" ht="36.950000000000003" customHeight="1">
      <c r="B45" s="48"/>
      <c r="C45" s="49" t="s">
        <v>16</v>
      </c>
      <c r="L45" s="290" t="str">
        <f>K6</f>
        <v>Modernizace přístupu do Polikliniky / Část III. - nový přístup do Polikliniky</v>
      </c>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R45" s="48"/>
    </row>
    <row r="46" spans="2:44" s="1" customFormat="1" ht="6.95" customHeight="1">
      <c r="B46" s="34"/>
      <c r="AR46" s="34"/>
    </row>
    <row r="47" spans="2:44" s="1" customFormat="1" ht="12" customHeight="1">
      <c r="B47" s="34"/>
      <c r="C47" s="28" t="s">
        <v>22</v>
      </c>
      <c r="L47" s="50" t="str">
        <f>IF(K8="","",K8)</f>
        <v>Nemocnice Česká Lípa</v>
      </c>
      <c r="AI47" s="28" t="s">
        <v>24</v>
      </c>
      <c r="AM47" s="292" t="str">
        <f>IF(AN8= "","",AN8)</f>
        <v>31. 8. 2024</v>
      </c>
      <c r="AN47" s="292"/>
      <c r="AR47" s="34"/>
    </row>
    <row r="48" spans="2:44" s="1" customFormat="1" ht="6.95" customHeight="1">
      <c r="B48" s="34"/>
      <c r="AR48" s="34"/>
    </row>
    <row r="49" spans="1:91" s="1" customFormat="1" ht="15.2" customHeight="1">
      <c r="B49" s="34"/>
      <c r="C49" s="28" t="s">
        <v>30</v>
      </c>
      <c r="L49" s="3" t="str">
        <f>IF(E11= "","",E11)</f>
        <v xml:space="preserve">Nemocnice s poliklinikou Česká Lípa, a.s. </v>
      </c>
      <c r="AI49" s="28" t="s">
        <v>38</v>
      </c>
      <c r="AM49" s="293" t="str">
        <f>IF(E17="","",E17)</f>
        <v>STORING spol. s r.o.</v>
      </c>
      <c r="AN49" s="294"/>
      <c r="AO49" s="294"/>
      <c r="AP49" s="294"/>
      <c r="AR49" s="34"/>
      <c r="AS49" s="295" t="s">
        <v>62</v>
      </c>
      <c r="AT49" s="296"/>
      <c r="AU49" s="52"/>
      <c r="AV49" s="52"/>
      <c r="AW49" s="52"/>
      <c r="AX49" s="52"/>
      <c r="AY49" s="52"/>
      <c r="AZ49" s="52"/>
      <c r="BA49" s="52"/>
      <c r="BB49" s="52"/>
      <c r="BC49" s="52"/>
      <c r="BD49" s="53"/>
    </row>
    <row r="50" spans="1:91" s="1" customFormat="1" ht="15.2" customHeight="1">
      <c r="B50" s="34"/>
      <c r="C50" s="28" t="s">
        <v>36</v>
      </c>
      <c r="L50" s="3" t="str">
        <f>IF(E14= "Vyplň údaj","",E14)</f>
        <v/>
      </c>
      <c r="AI50" s="28" t="s">
        <v>43</v>
      </c>
      <c r="AM50" s="293" t="str">
        <f>IF(E20="","",E20)</f>
        <v xml:space="preserve">STORING spol. s ro. </v>
      </c>
      <c r="AN50" s="294"/>
      <c r="AO50" s="294"/>
      <c r="AP50" s="294"/>
      <c r="AR50" s="34"/>
      <c r="AS50" s="297"/>
      <c r="AT50" s="298"/>
      <c r="BD50" s="55"/>
    </row>
    <row r="51" spans="1:91" s="1" customFormat="1" ht="10.9" customHeight="1">
      <c r="B51" s="34"/>
      <c r="AR51" s="34"/>
      <c r="AS51" s="297"/>
      <c r="AT51" s="298"/>
      <c r="BD51" s="55"/>
    </row>
    <row r="52" spans="1:91" s="1" customFormat="1" ht="29.25" customHeight="1">
      <c r="B52" s="34"/>
      <c r="C52" s="299" t="s">
        <v>63</v>
      </c>
      <c r="D52" s="300"/>
      <c r="E52" s="300"/>
      <c r="F52" s="300"/>
      <c r="G52" s="300"/>
      <c r="H52" s="56"/>
      <c r="I52" s="302" t="s">
        <v>64</v>
      </c>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1" t="s">
        <v>65</v>
      </c>
      <c r="AH52" s="300"/>
      <c r="AI52" s="300"/>
      <c r="AJ52" s="300"/>
      <c r="AK52" s="300"/>
      <c r="AL52" s="300"/>
      <c r="AM52" s="300"/>
      <c r="AN52" s="302" t="s">
        <v>66</v>
      </c>
      <c r="AO52" s="300"/>
      <c r="AP52" s="300"/>
      <c r="AQ52" s="57" t="s">
        <v>67</v>
      </c>
      <c r="AR52" s="34"/>
      <c r="AS52" s="58" t="s">
        <v>68</v>
      </c>
      <c r="AT52" s="59" t="s">
        <v>69</v>
      </c>
      <c r="AU52" s="59" t="s">
        <v>70</v>
      </c>
      <c r="AV52" s="59" t="s">
        <v>71</v>
      </c>
      <c r="AW52" s="59" t="s">
        <v>72</v>
      </c>
      <c r="AX52" s="59" t="s">
        <v>73</v>
      </c>
      <c r="AY52" s="59" t="s">
        <v>74</v>
      </c>
      <c r="AZ52" s="59" t="s">
        <v>75</v>
      </c>
      <c r="BA52" s="59" t="s">
        <v>76</v>
      </c>
      <c r="BB52" s="59" t="s">
        <v>77</v>
      </c>
      <c r="BC52" s="59" t="s">
        <v>78</v>
      </c>
      <c r="BD52" s="60" t="s">
        <v>79</v>
      </c>
    </row>
    <row r="53" spans="1:91" s="1" customFormat="1" ht="10.9" customHeight="1">
      <c r="B53" s="34"/>
      <c r="AR53" s="34"/>
      <c r="AS53" s="61"/>
      <c r="AT53" s="52"/>
      <c r="AU53" s="52"/>
      <c r="AV53" s="52"/>
      <c r="AW53" s="52"/>
      <c r="AX53" s="52"/>
      <c r="AY53" s="52"/>
      <c r="AZ53" s="52"/>
      <c r="BA53" s="52"/>
      <c r="BB53" s="52"/>
      <c r="BC53" s="52"/>
      <c r="BD53" s="53"/>
    </row>
    <row r="54" spans="1:91" s="5" customFormat="1" ht="32.450000000000003" customHeight="1">
      <c r="B54" s="62"/>
      <c r="C54" s="63" t="s">
        <v>80</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306">
        <f>ROUND(SUM(AG55:AG62),2)</f>
        <v>0</v>
      </c>
      <c r="AH54" s="306"/>
      <c r="AI54" s="306"/>
      <c r="AJ54" s="306"/>
      <c r="AK54" s="306"/>
      <c r="AL54" s="306"/>
      <c r="AM54" s="306"/>
      <c r="AN54" s="307">
        <f t="shared" ref="AN54:AN62" si="0">SUM(AG54,AT54)</f>
        <v>0</v>
      </c>
      <c r="AO54" s="307"/>
      <c r="AP54" s="307"/>
      <c r="AQ54" s="66" t="s">
        <v>81</v>
      </c>
      <c r="AR54" s="62"/>
      <c r="AS54" s="67">
        <f>ROUND(SUM(AS55:AS62),2)</f>
        <v>0</v>
      </c>
      <c r="AT54" s="68">
        <f t="shared" ref="AT54:AT62" si="1">ROUND(SUM(AV54:AW54),2)</f>
        <v>0</v>
      </c>
      <c r="AU54" s="69">
        <f>ROUND(SUM(AU55:AU62),5)</f>
        <v>0</v>
      </c>
      <c r="AV54" s="68">
        <f>ROUND(AZ54*L29,2)</f>
        <v>0</v>
      </c>
      <c r="AW54" s="68">
        <f>ROUND(BA54*L30,2)</f>
        <v>0</v>
      </c>
      <c r="AX54" s="68">
        <f>ROUND(BB54*L29,2)</f>
        <v>0</v>
      </c>
      <c r="AY54" s="68">
        <f>ROUND(BC54*L30,2)</f>
        <v>0</v>
      </c>
      <c r="AZ54" s="68">
        <f>ROUND(SUM(AZ55:AZ62),2)</f>
        <v>0</v>
      </c>
      <c r="BA54" s="68">
        <f>ROUND(SUM(BA55:BA62),2)</f>
        <v>0</v>
      </c>
      <c r="BB54" s="68">
        <f>ROUND(SUM(BB55:BB62),2)</f>
        <v>0</v>
      </c>
      <c r="BC54" s="68">
        <f>ROUND(SUM(BC55:BC62),2)</f>
        <v>0</v>
      </c>
      <c r="BD54" s="70">
        <f>ROUND(SUM(BD55:BD62),2)</f>
        <v>0</v>
      </c>
      <c r="BS54" s="71" t="s">
        <v>82</v>
      </c>
      <c r="BT54" s="71" t="s">
        <v>83</v>
      </c>
      <c r="BU54" s="72" t="s">
        <v>84</v>
      </c>
      <c r="BV54" s="71" t="s">
        <v>85</v>
      </c>
      <c r="BW54" s="71" t="s">
        <v>5</v>
      </c>
      <c r="BX54" s="71" t="s">
        <v>86</v>
      </c>
      <c r="CL54" s="71" t="s">
        <v>19</v>
      </c>
    </row>
    <row r="55" spans="1:91" s="6" customFormat="1" ht="37.5" customHeight="1">
      <c r="A55" s="73" t="s">
        <v>87</v>
      </c>
      <c r="B55" s="74"/>
      <c r="C55" s="75"/>
      <c r="D55" s="303" t="s">
        <v>88</v>
      </c>
      <c r="E55" s="303"/>
      <c r="F55" s="303"/>
      <c r="G55" s="303"/>
      <c r="H55" s="303"/>
      <c r="I55" s="76"/>
      <c r="J55" s="303" t="s">
        <v>89</v>
      </c>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4">
        <f>'D1.01.100_SO 02 - Propojo...'!J30</f>
        <v>0</v>
      </c>
      <c r="AH55" s="305"/>
      <c r="AI55" s="305"/>
      <c r="AJ55" s="305"/>
      <c r="AK55" s="305"/>
      <c r="AL55" s="305"/>
      <c r="AM55" s="305"/>
      <c r="AN55" s="304">
        <f t="shared" si="0"/>
        <v>0</v>
      </c>
      <c r="AO55" s="305"/>
      <c r="AP55" s="305"/>
      <c r="AQ55" s="77" t="s">
        <v>90</v>
      </c>
      <c r="AR55" s="74"/>
      <c r="AS55" s="78">
        <v>0</v>
      </c>
      <c r="AT55" s="79">
        <f t="shared" si="1"/>
        <v>0</v>
      </c>
      <c r="AU55" s="80">
        <f>'D1.01.100_SO 02 - Propojo...'!P92</f>
        <v>0</v>
      </c>
      <c r="AV55" s="79">
        <f>'D1.01.100_SO 02 - Propojo...'!J33</f>
        <v>0</v>
      </c>
      <c r="AW55" s="79">
        <f>'D1.01.100_SO 02 - Propojo...'!J34</f>
        <v>0</v>
      </c>
      <c r="AX55" s="79">
        <f>'D1.01.100_SO 02 - Propojo...'!J35</f>
        <v>0</v>
      </c>
      <c r="AY55" s="79">
        <f>'D1.01.100_SO 02 - Propojo...'!J36</f>
        <v>0</v>
      </c>
      <c r="AZ55" s="79">
        <f>'D1.01.100_SO 02 - Propojo...'!F33</f>
        <v>0</v>
      </c>
      <c r="BA55" s="79">
        <f>'D1.01.100_SO 02 - Propojo...'!F34</f>
        <v>0</v>
      </c>
      <c r="BB55" s="79">
        <f>'D1.01.100_SO 02 - Propojo...'!F35</f>
        <v>0</v>
      </c>
      <c r="BC55" s="79">
        <f>'D1.01.100_SO 02 - Propojo...'!F36</f>
        <v>0</v>
      </c>
      <c r="BD55" s="81">
        <f>'D1.01.100_SO 02 - Propojo...'!F37</f>
        <v>0</v>
      </c>
      <c r="BT55" s="82" t="s">
        <v>91</v>
      </c>
      <c r="BV55" s="82" t="s">
        <v>85</v>
      </c>
      <c r="BW55" s="82" t="s">
        <v>92</v>
      </c>
      <c r="BX55" s="82" t="s">
        <v>5</v>
      </c>
      <c r="CL55" s="82" t="s">
        <v>81</v>
      </c>
      <c r="CM55" s="82" t="s">
        <v>93</v>
      </c>
    </row>
    <row r="56" spans="1:91" s="6" customFormat="1" ht="37.5" customHeight="1">
      <c r="A56" s="73" t="s">
        <v>87</v>
      </c>
      <c r="B56" s="74"/>
      <c r="C56" s="75"/>
      <c r="D56" s="303" t="s">
        <v>94</v>
      </c>
      <c r="E56" s="303"/>
      <c r="F56" s="303"/>
      <c r="G56" s="303"/>
      <c r="H56" s="303"/>
      <c r="I56" s="76"/>
      <c r="J56" s="303" t="s">
        <v>95</v>
      </c>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4">
        <f>'D1.01.100_SO 03 - Vnější ...'!J30</f>
        <v>0</v>
      </c>
      <c r="AH56" s="305"/>
      <c r="AI56" s="305"/>
      <c r="AJ56" s="305"/>
      <c r="AK56" s="305"/>
      <c r="AL56" s="305"/>
      <c r="AM56" s="305"/>
      <c r="AN56" s="304">
        <f t="shared" si="0"/>
        <v>0</v>
      </c>
      <c r="AO56" s="305"/>
      <c r="AP56" s="305"/>
      <c r="AQ56" s="77" t="s">
        <v>90</v>
      </c>
      <c r="AR56" s="74"/>
      <c r="AS56" s="78">
        <v>0</v>
      </c>
      <c r="AT56" s="79">
        <f t="shared" si="1"/>
        <v>0</v>
      </c>
      <c r="AU56" s="80">
        <f>'D1.01.100_SO 03 - Vnější ...'!P88</f>
        <v>0</v>
      </c>
      <c r="AV56" s="79">
        <f>'D1.01.100_SO 03 - Vnější ...'!J33</f>
        <v>0</v>
      </c>
      <c r="AW56" s="79">
        <f>'D1.01.100_SO 03 - Vnější ...'!J34</f>
        <v>0</v>
      </c>
      <c r="AX56" s="79">
        <f>'D1.01.100_SO 03 - Vnější ...'!J35</f>
        <v>0</v>
      </c>
      <c r="AY56" s="79">
        <f>'D1.01.100_SO 03 - Vnější ...'!J36</f>
        <v>0</v>
      </c>
      <c r="AZ56" s="79">
        <f>'D1.01.100_SO 03 - Vnější ...'!F33</f>
        <v>0</v>
      </c>
      <c r="BA56" s="79">
        <f>'D1.01.100_SO 03 - Vnější ...'!F34</f>
        <v>0</v>
      </c>
      <c r="BB56" s="79">
        <f>'D1.01.100_SO 03 - Vnější ...'!F35</f>
        <v>0</v>
      </c>
      <c r="BC56" s="79">
        <f>'D1.01.100_SO 03 - Vnější ...'!F36</f>
        <v>0</v>
      </c>
      <c r="BD56" s="81">
        <f>'D1.01.100_SO 03 - Vnější ...'!F37</f>
        <v>0</v>
      </c>
      <c r="BT56" s="82" t="s">
        <v>91</v>
      </c>
      <c r="BV56" s="82" t="s">
        <v>85</v>
      </c>
      <c r="BW56" s="82" t="s">
        <v>96</v>
      </c>
      <c r="BX56" s="82" t="s">
        <v>5</v>
      </c>
      <c r="CL56" s="82" t="s">
        <v>81</v>
      </c>
      <c r="CM56" s="82" t="s">
        <v>93</v>
      </c>
    </row>
    <row r="57" spans="1:91" s="6" customFormat="1" ht="37.5" customHeight="1">
      <c r="A57" s="73" t="s">
        <v>87</v>
      </c>
      <c r="B57" s="74"/>
      <c r="C57" s="75"/>
      <c r="D57" s="303" t="s">
        <v>97</v>
      </c>
      <c r="E57" s="303"/>
      <c r="F57" s="303"/>
      <c r="G57" s="303"/>
      <c r="H57" s="303"/>
      <c r="I57" s="76"/>
      <c r="J57" s="303" t="s">
        <v>98</v>
      </c>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4">
        <f>'D1.01.100_SO 05 - Chodník...'!J30</f>
        <v>0</v>
      </c>
      <c r="AH57" s="305"/>
      <c r="AI57" s="305"/>
      <c r="AJ57" s="305"/>
      <c r="AK57" s="305"/>
      <c r="AL57" s="305"/>
      <c r="AM57" s="305"/>
      <c r="AN57" s="304">
        <f t="shared" si="0"/>
        <v>0</v>
      </c>
      <c r="AO57" s="305"/>
      <c r="AP57" s="305"/>
      <c r="AQ57" s="77" t="s">
        <v>90</v>
      </c>
      <c r="AR57" s="74"/>
      <c r="AS57" s="78">
        <v>0</v>
      </c>
      <c r="AT57" s="79">
        <f t="shared" si="1"/>
        <v>0</v>
      </c>
      <c r="AU57" s="80">
        <f>'D1.01.100_SO 05 - Chodník...'!P91</f>
        <v>0</v>
      </c>
      <c r="AV57" s="79">
        <f>'D1.01.100_SO 05 - Chodník...'!J33</f>
        <v>0</v>
      </c>
      <c r="AW57" s="79">
        <f>'D1.01.100_SO 05 - Chodník...'!J34</f>
        <v>0</v>
      </c>
      <c r="AX57" s="79">
        <f>'D1.01.100_SO 05 - Chodník...'!J35</f>
        <v>0</v>
      </c>
      <c r="AY57" s="79">
        <f>'D1.01.100_SO 05 - Chodník...'!J36</f>
        <v>0</v>
      </c>
      <c r="AZ57" s="79">
        <f>'D1.01.100_SO 05 - Chodník...'!F33</f>
        <v>0</v>
      </c>
      <c r="BA57" s="79">
        <f>'D1.01.100_SO 05 - Chodník...'!F34</f>
        <v>0</v>
      </c>
      <c r="BB57" s="79">
        <f>'D1.01.100_SO 05 - Chodník...'!F35</f>
        <v>0</v>
      </c>
      <c r="BC57" s="79">
        <f>'D1.01.100_SO 05 - Chodník...'!F36</f>
        <v>0</v>
      </c>
      <c r="BD57" s="81">
        <f>'D1.01.100_SO 05 - Chodník...'!F37</f>
        <v>0</v>
      </c>
      <c r="BT57" s="82" t="s">
        <v>91</v>
      </c>
      <c r="BV57" s="82" t="s">
        <v>85</v>
      </c>
      <c r="BW57" s="82" t="s">
        <v>99</v>
      </c>
      <c r="BX57" s="82" t="s">
        <v>5</v>
      </c>
      <c r="CL57" s="82" t="s">
        <v>81</v>
      </c>
      <c r="CM57" s="82" t="s">
        <v>93</v>
      </c>
    </row>
    <row r="58" spans="1:91" s="6" customFormat="1" ht="37.5" customHeight="1">
      <c r="A58" s="73" t="s">
        <v>87</v>
      </c>
      <c r="B58" s="74"/>
      <c r="C58" s="75"/>
      <c r="D58" s="303" t="s">
        <v>100</v>
      </c>
      <c r="E58" s="303"/>
      <c r="F58" s="303"/>
      <c r="G58" s="303"/>
      <c r="H58" s="303"/>
      <c r="I58" s="76"/>
      <c r="J58" s="303" t="s">
        <v>101</v>
      </c>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4">
        <f>'D1.01.100_SO 06 - Nadzemn...'!J30</f>
        <v>0</v>
      </c>
      <c r="AH58" s="305"/>
      <c r="AI58" s="305"/>
      <c r="AJ58" s="305"/>
      <c r="AK58" s="305"/>
      <c r="AL58" s="305"/>
      <c r="AM58" s="305"/>
      <c r="AN58" s="304">
        <f t="shared" si="0"/>
        <v>0</v>
      </c>
      <c r="AO58" s="305"/>
      <c r="AP58" s="305"/>
      <c r="AQ58" s="77" t="s">
        <v>90</v>
      </c>
      <c r="AR58" s="74"/>
      <c r="AS58" s="78">
        <v>0</v>
      </c>
      <c r="AT58" s="79">
        <f t="shared" si="1"/>
        <v>0</v>
      </c>
      <c r="AU58" s="80">
        <f>'D1.01.100_SO 06 - Nadzemn...'!P88</f>
        <v>0</v>
      </c>
      <c r="AV58" s="79">
        <f>'D1.01.100_SO 06 - Nadzemn...'!J33</f>
        <v>0</v>
      </c>
      <c r="AW58" s="79">
        <f>'D1.01.100_SO 06 - Nadzemn...'!J34</f>
        <v>0</v>
      </c>
      <c r="AX58" s="79">
        <f>'D1.01.100_SO 06 - Nadzemn...'!J35</f>
        <v>0</v>
      </c>
      <c r="AY58" s="79">
        <f>'D1.01.100_SO 06 - Nadzemn...'!J36</f>
        <v>0</v>
      </c>
      <c r="AZ58" s="79">
        <f>'D1.01.100_SO 06 - Nadzemn...'!F33</f>
        <v>0</v>
      </c>
      <c r="BA58" s="79">
        <f>'D1.01.100_SO 06 - Nadzemn...'!F34</f>
        <v>0</v>
      </c>
      <c r="BB58" s="79">
        <f>'D1.01.100_SO 06 - Nadzemn...'!F35</f>
        <v>0</v>
      </c>
      <c r="BC58" s="79">
        <f>'D1.01.100_SO 06 - Nadzemn...'!F36</f>
        <v>0</v>
      </c>
      <c r="BD58" s="81">
        <f>'D1.01.100_SO 06 - Nadzemn...'!F37</f>
        <v>0</v>
      </c>
      <c r="BT58" s="82" t="s">
        <v>91</v>
      </c>
      <c r="BV58" s="82" t="s">
        <v>85</v>
      </c>
      <c r="BW58" s="82" t="s">
        <v>102</v>
      </c>
      <c r="BX58" s="82" t="s">
        <v>5</v>
      </c>
      <c r="CL58" s="82" t="s">
        <v>81</v>
      </c>
      <c r="CM58" s="82" t="s">
        <v>93</v>
      </c>
    </row>
    <row r="59" spans="1:91" s="6" customFormat="1" ht="24.75" customHeight="1">
      <c r="A59" s="73" t="s">
        <v>87</v>
      </c>
      <c r="B59" s="74"/>
      <c r="C59" s="75"/>
      <c r="D59" s="303" t="s">
        <v>103</v>
      </c>
      <c r="E59" s="303"/>
      <c r="F59" s="303"/>
      <c r="G59" s="303"/>
      <c r="H59" s="303"/>
      <c r="I59" s="76"/>
      <c r="J59" s="303" t="s">
        <v>104</v>
      </c>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4">
        <f>'D1.04.700 - Silnoproudá a...'!J30</f>
        <v>0</v>
      </c>
      <c r="AH59" s="305"/>
      <c r="AI59" s="305"/>
      <c r="AJ59" s="305"/>
      <c r="AK59" s="305"/>
      <c r="AL59" s="305"/>
      <c r="AM59" s="305"/>
      <c r="AN59" s="304">
        <f t="shared" si="0"/>
        <v>0</v>
      </c>
      <c r="AO59" s="305"/>
      <c r="AP59" s="305"/>
      <c r="AQ59" s="77" t="s">
        <v>90</v>
      </c>
      <c r="AR59" s="74"/>
      <c r="AS59" s="78">
        <v>0</v>
      </c>
      <c r="AT59" s="79">
        <f t="shared" si="1"/>
        <v>0</v>
      </c>
      <c r="AU59" s="80">
        <f>'D1.04.700 - Silnoproudá a...'!P83</f>
        <v>0</v>
      </c>
      <c r="AV59" s="79">
        <f>'D1.04.700 - Silnoproudá a...'!J33</f>
        <v>0</v>
      </c>
      <c r="AW59" s="79">
        <f>'D1.04.700 - Silnoproudá a...'!J34</f>
        <v>0</v>
      </c>
      <c r="AX59" s="79">
        <f>'D1.04.700 - Silnoproudá a...'!J35</f>
        <v>0</v>
      </c>
      <c r="AY59" s="79">
        <f>'D1.04.700 - Silnoproudá a...'!J36</f>
        <v>0</v>
      </c>
      <c r="AZ59" s="79">
        <f>'D1.04.700 - Silnoproudá a...'!F33</f>
        <v>0</v>
      </c>
      <c r="BA59" s="79">
        <f>'D1.04.700 - Silnoproudá a...'!F34</f>
        <v>0</v>
      </c>
      <c r="BB59" s="79">
        <f>'D1.04.700 - Silnoproudá a...'!F35</f>
        <v>0</v>
      </c>
      <c r="BC59" s="79">
        <f>'D1.04.700 - Silnoproudá a...'!F36</f>
        <v>0</v>
      </c>
      <c r="BD59" s="81">
        <f>'D1.04.700 - Silnoproudá a...'!F37</f>
        <v>0</v>
      </c>
      <c r="BT59" s="82" t="s">
        <v>91</v>
      </c>
      <c r="BV59" s="82" t="s">
        <v>85</v>
      </c>
      <c r="BW59" s="82" t="s">
        <v>105</v>
      </c>
      <c r="BX59" s="82" t="s">
        <v>5</v>
      </c>
      <c r="CL59" s="82" t="s">
        <v>81</v>
      </c>
      <c r="CM59" s="82" t="s">
        <v>93</v>
      </c>
    </row>
    <row r="60" spans="1:91" s="6" customFormat="1" ht="24.75" customHeight="1">
      <c r="A60" s="73" t="s">
        <v>87</v>
      </c>
      <c r="B60" s="74"/>
      <c r="C60" s="75"/>
      <c r="D60" s="303" t="s">
        <v>106</v>
      </c>
      <c r="E60" s="303"/>
      <c r="F60" s="303"/>
      <c r="G60" s="303"/>
      <c r="H60" s="303"/>
      <c r="I60" s="76"/>
      <c r="J60" s="303" t="s">
        <v>107</v>
      </c>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4">
        <f>'D1.07.000 - Dendrologie a...'!J30</f>
        <v>0</v>
      </c>
      <c r="AH60" s="305"/>
      <c r="AI60" s="305"/>
      <c r="AJ60" s="305"/>
      <c r="AK60" s="305"/>
      <c r="AL60" s="305"/>
      <c r="AM60" s="305"/>
      <c r="AN60" s="304">
        <f t="shared" si="0"/>
        <v>0</v>
      </c>
      <c r="AO60" s="305"/>
      <c r="AP60" s="305"/>
      <c r="AQ60" s="77" t="s">
        <v>90</v>
      </c>
      <c r="AR60" s="74"/>
      <c r="AS60" s="78">
        <v>0</v>
      </c>
      <c r="AT60" s="79">
        <f t="shared" si="1"/>
        <v>0</v>
      </c>
      <c r="AU60" s="80">
        <f>'D1.07.000 - Dendrologie a...'!P86</f>
        <v>0</v>
      </c>
      <c r="AV60" s="79">
        <f>'D1.07.000 - Dendrologie a...'!J33</f>
        <v>0</v>
      </c>
      <c r="AW60" s="79">
        <f>'D1.07.000 - Dendrologie a...'!J34</f>
        <v>0</v>
      </c>
      <c r="AX60" s="79">
        <f>'D1.07.000 - Dendrologie a...'!J35</f>
        <v>0</v>
      </c>
      <c r="AY60" s="79">
        <f>'D1.07.000 - Dendrologie a...'!J36</f>
        <v>0</v>
      </c>
      <c r="AZ60" s="79">
        <f>'D1.07.000 - Dendrologie a...'!F33</f>
        <v>0</v>
      </c>
      <c r="BA60" s="79">
        <f>'D1.07.000 - Dendrologie a...'!F34</f>
        <v>0</v>
      </c>
      <c r="BB60" s="79">
        <f>'D1.07.000 - Dendrologie a...'!F35</f>
        <v>0</v>
      </c>
      <c r="BC60" s="79">
        <f>'D1.07.000 - Dendrologie a...'!F36</f>
        <v>0</v>
      </c>
      <c r="BD60" s="81">
        <f>'D1.07.000 - Dendrologie a...'!F37</f>
        <v>0</v>
      </c>
      <c r="BT60" s="82" t="s">
        <v>91</v>
      </c>
      <c r="BV60" s="82" t="s">
        <v>85</v>
      </c>
      <c r="BW60" s="82" t="s">
        <v>108</v>
      </c>
      <c r="BX60" s="82" t="s">
        <v>5</v>
      </c>
      <c r="CL60" s="82" t="s">
        <v>81</v>
      </c>
      <c r="CM60" s="82" t="s">
        <v>93</v>
      </c>
    </row>
    <row r="61" spans="1:91" s="6" customFormat="1" ht="24.75" customHeight="1">
      <c r="A61" s="73" t="s">
        <v>87</v>
      </c>
      <c r="B61" s="74"/>
      <c r="C61" s="75"/>
      <c r="D61" s="303" t="s">
        <v>109</v>
      </c>
      <c r="E61" s="303"/>
      <c r="F61" s="303"/>
      <c r="G61" s="303"/>
      <c r="H61" s="303"/>
      <c r="I61" s="76"/>
      <c r="J61" s="303" t="s">
        <v>110</v>
      </c>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4">
        <f>'D2.01.500 - Veřejné osvět...'!J30</f>
        <v>0</v>
      </c>
      <c r="AH61" s="305"/>
      <c r="AI61" s="305"/>
      <c r="AJ61" s="305"/>
      <c r="AK61" s="305"/>
      <c r="AL61" s="305"/>
      <c r="AM61" s="305"/>
      <c r="AN61" s="304">
        <f t="shared" si="0"/>
        <v>0</v>
      </c>
      <c r="AO61" s="305"/>
      <c r="AP61" s="305"/>
      <c r="AQ61" s="77" t="s">
        <v>90</v>
      </c>
      <c r="AR61" s="74"/>
      <c r="AS61" s="78">
        <v>0</v>
      </c>
      <c r="AT61" s="79">
        <f t="shared" si="1"/>
        <v>0</v>
      </c>
      <c r="AU61" s="80">
        <f>'D2.01.500 - Veřejné osvět...'!P81</f>
        <v>0</v>
      </c>
      <c r="AV61" s="79">
        <f>'D2.01.500 - Veřejné osvět...'!J33</f>
        <v>0</v>
      </c>
      <c r="AW61" s="79">
        <f>'D2.01.500 - Veřejné osvět...'!J34</f>
        <v>0</v>
      </c>
      <c r="AX61" s="79">
        <f>'D2.01.500 - Veřejné osvět...'!J35</f>
        <v>0</v>
      </c>
      <c r="AY61" s="79">
        <f>'D2.01.500 - Veřejné osvět...'!J36</f>
        <v>0</v>
      </c>
      <c r="AZ61" s="79">
        <f>'D2.01.500 - Veřejné osvět...'!F33</f>
        <v>0</v>
      </c>
      <c r="BA61" s="79">
        <f>'D2.01.500 - Veřejné osvět...'!F34</f>
        <v>0</v>
      </c>
      <c r="BB61" s="79">
        <f>'D2.01.500 - Veřejné osvět...'!F35</f>
        <v>0</v>
      </c>
      <c r="BC61" s="79">
        <f>'D2.01.500 - Veřejné osvět...'!F36</f>
        <v>0</v>
      </c>
      <c r="BD61" s="81">
        <f>'D2.01.500 - Veřejné osvět...'!F37</f>
        <v>0</v>
      </c>
      <c r="BT61" s="82" t="s">
        <v>91</v>
      </c>
      <c r="BV61" s="82" t="s">
        <v>85</v>
      </c>
      <c r="BW61" s="82" t="s">
        <v>111</v>
      </c>
      <c r="BX61" s="82" t="s">
        <v>5</v>
      </c>
      <c r="CL61" s="82" t="s">
        <v>81</v>
      </c>
      <c r="CM61" s="82" t="s">
        <v>93</v>
      </c>
    </row>
    <row r="62" spans="1:91" s="6" customFormat="1" ht="16.5" customHeight="1">
      <c r="A62" s="73" t="s">
        <v>87</v>
      </c>
      <c r="B62" s="74"/>
      <c r="C62" s="75"/>
      <c r="D62" s="303" t="s">
        <v>112</v>
      </c>
      <c r="E62" s="303"/>
      <c r="F62" s="303"/>
      <c r="G62" s="303"/>
      <c r="H62" s="303"/>
      <c r="I62" s="76"/>
      <c r="J62" s="303" t="s">
        <v>113</v>
      </c>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4">
        <f>'VORN - Vedlejší a ostatní...'!J30</f>
        <v>0</v>
      </c>
      <c r="AH62" s="305"/>
      <c r="AI62" s="305"/>
      <c r="AJ62" s="305"/>
      <c r="AK62" s="305"/>
      <c r="AL62" s="305"/>
      <c r="AM62" s="305"/>
      <c r="AN62" s="304">
        <f t="shared" si="0"/>
        <v>0</v>
      </c>
      <c r="AO62" s="305"/>
      <c r="AP62" s="305"/>
      <c r="AQ62" s="77" t="s">
        <v>90</v>
      </c>
      <c r="AR62" s="74"/>
      <c r="AS62" s="83">
        <v>0</v>
      </c>
      <c r="AT62" s="84">
        <f t="shared" si="1"/>
        <v>0</v>
      </c>
      <c r="AU62" s="85">
        <f>'VORN - Vedlejší a ostatní...'!P86</f>
        <v>0</v>
      </c>
      <c r="AV62" s="84">
        <f>'VORN - Vedlejší a ostatní...'!J33</f>
        <v>0</v>
      </c>
      <c r="AW62" s="84">
        <f>'VORN - Vedlejší a ostatní...'!J34</f>
        <v>0</v>
      </c>
      <c r="AX62" s="84">
        <f>'VORN - Vedlejší a ostatní...'!J35</f>
        <v>0</v>
      </c>
      <c r="AY62" s="84">
        <f>'VORN - Vedlejší a ostatní...'!J36</f>
        <v>0</v>
      </c>
      <c r="AZ62" s="84">
        <f>'VORN - Vedlejší a ostatní...'!F33</f>
        <v>0</v>
      </c>
      <c r="BA62" s="84">
        <f>'VORN - Vedlejší a ostatní...'!F34</f>
        <v>0</v>
      </c>
      <c r="BB62" s="84">
        <f>'VORN - Vedlejší a ostatní...'!F35</f>
        <v>0</v>
      </c>
      <c r="BC62" s="84">
        <f>'VORN - Vedlejší a ostatní...'!F36</f>
        <v>0</v>
      </c>
      <c r="BD62" s="86">
        <f>'VORN - Vedlejší a ostatní...'!F37</f>
        <v>0</v>
      </c>
      <c r="BT62" s="82" t="s">
        <v>91</v>
      </c>
      <c r="BV62" s="82" t="s">
        <v>85</v>
      </c>
      <c r="BW62" s="82" t="s">
        <v>114</v>
      </c>
      <c r="BX62" s="82" t="s">
        <v>5</v>
      </c>
      <c r="CL62" s="82" t="s">
        <v>81</v>
      </c>
      <c r="CM62" s="82" t="s">
        <v>93</v>
      </c>
    </row>
    <row r="63" spans="1:91" s="1" customFormat="1" ht="30" customHeight="1">
      <c r="B63" s="34"/>
      <c r="AR63" s="34"/>
    </row>
    <row r="64" spans="1:91" s="1" customFormat="1" ht="6.95" customHeight="1">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34"/>
    </row>
  </sheetData>
  <sheetProtection algorithmName="SHA-512" hashValue="q5Fb947VqCb8QdV7zRo8ogREtkn2PXJne2BXNjSdm8MKMEQu8w9bx3Xpgx+IxcHmyau1jwgKpTJzdzgKBy2Axg==" saltValue="Lt8OtJdUt+Cb33hLmxay6krUSwvie4thIT3v0SimoGfNlnn0dA20GdLI1QhmgLFy0EJh66IMRX54Q5Wov2LGHQ==" spinCount="100000" sheet="1" objects="1" scenarios="1" formatColumns="0" formatRows="0"/>
  <mergeCells count="70">
    <mergeCell ref="AR2:BE2"/>
    <mergeCell ref="AK33:AO33"/>
    <mergeCell ref="L33:P33"/>
    <mergeCell ref="W33:AE33"/>
    <mergeCell ref="AK35:AO35"/>
    <mergeCell ref="X35:AB35"/>
    <mergeCell ref="W31:AE31"/>
    <mergeCell ref="AK31:AO31"/>
    <mergeCell ref="AK32:AO32"/>
    <mergeCell ref="L32:P32"/>
    <mergeCell ref="W32:AE32"/>
    <mergeCell ref="BE5:BE32"/>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2:AP62"/>
    <mergeCell ref="AG62:AM62"/>
    <mergeCell ref="D62:H62"/>
    <mergeCell ref="J62:AF62"/>
    <mergeCell ref="AG54:AM54"/>
    <mergeCell ref="AN54:AP54"/>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L45:AJ45"/>
    <mergeCell ref="AM47:AN47"/>
    <mergeCell ref="AM49:AP49"/>
    <mergeCell ref="AS49:AT51"/>
    <mergeCell ref="AM50:AP50"/>
  </mergeCells>
  <hyperlinks>
    <hyperlink ref="A55" location="'D1.01.100_SO 02 - Propojo...'!C2" display="/" xr:uid="{00000000-0004-0000-0000-000000000000}"/>
    <hyperlink ref="A56" location="'D1.01.100_SO 03 - Vnější ...'!C2" display="/" xr:uid="{00000000-0004-0000-0000-000001000000}"/>
    <hyperlink ref="A57" location="'D1.01.100_SO 05 - Chodník...'!C2" display="/" xr:uid="{00000000-0004-0000-0000-000002000000}"/>
    <hyperlink ref="A58" location="'D1.01.100_SO 06 - Nadzemn...'!C2" display="/" xr:uid="{00000000-0004-0000-0000-000003000000}"/>
    <hyperlink ref="A59" location="'D1.04.700 - Silnoproudá a...'!C2" display="/" xr:uid="{00000000-0004-0000-0000-000004000000}"/>
    <hyperlink ref="A60" location="'D1.07.000 - Dendrologie a...'!C2" display="/" xr:uid="{00000000-0004-0000-0000-000005000000}"/>
    <hyperlink ref="A61" location="'D2.01.500 - Veřejné osvět...'!C2" display="/" xr:uid="{00000000-0004-0000-0000-000006000000}"/>
    <hyperlink ref="A62" location="'VORN - Vedlejší a ostatní...'!C2" display="/" xr:uid="{00000000-0004-0000-0000-000007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46"/>
  <sheetViews>
    <sheetView showGridLines="0" workbookViewId="0">
      <selection activeCell="E23" sqref="E23:AN23"/>
    </sheetView>
  </sheetViews>
  <sheetFormatPr defaultRowHeight="16.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9"/>
      <c r="C3" s="20"/>
      <c r="D3" s="20"/>
      <c r="E3" s="20"/>
      <c r="F3" s="20"/>
      <c r="G3" s="20"/>
      <c r="H3" s="21"/>
    </row>
    <row r="4" spans="2:8" ht="24.95" customHeight="1">
      <c r="B4" s="21"/>
      <c r="C4" s="22" t="s">
        <v>1545</v>
      </c>
      <c r="H4" s="21"/>
    </row>
    <row r="5" spans="2:8" ht="12" customHeight="1">
      <c r="B5" s="21"/>
      <c r="C5" s="25" t="s">
        <v>13</v>
      </c>
      <c r="D5" s="316" t="s">
        <v>14</v>
      </c>
      <c r="E5" s="312"/>
      <c r="F5" s="312"/>
      <c r="H5" s="21"/>
    </row>
    <row r="6" spans="2:8" ht="36.950000000000003" customHeight="1">
      <c r="B6" s="21"/>
      <c r="C6" s="27" t="s">
        <v>16</v>
      </c>
      <c r="D6" s="313" t="s">
        <v>17</v>
      </c>
      <c r="E6" s="312"/>
      <c r="F6" s="312"/>
      <c r="H6" s="21"/>
    </row>
    <row r="7" spans="2:8" ht="16.5" customHeight="1">
      <c r="B7" s="21"/>
      <c r="C7" s="28" t="s">
        <v>24</v>
      </c>
      <c r="D7" s="51" t="str">
        <f>'Rekapitulace stavby'!AN8</f>
        <v>31. 8. 2024</v>
      </c>
      <c r="H7" s="21"/>
    </row>
    <row r="8" spans="2:8" s="1" customFormat="1" ht="10.9" customHeight="1">
      <c r="B8" s="34"/>
      <c r="H8" s="34"/>
    </row>
    <row r="9" spans="2:8" s="10" customFormat="1" ht="29.25" customHeight="1">
      <c r="B9" s="110"/>
      <c r="C9" s="111" t="s">
        <v>63</v>
      </c>
      <c r="D9" s="112" t="s">
        <v>64</v>
      </c>
      <c r="E9" s="112" t="s">
        <v>141</v>
      </c>
      <c r="F9" s="113" t="s">
        <v>1546</v>
      </c>
      <c r="H9" s="110"/>
    </row>
    <row r="10" spans="2:8" s="1" customFormat="1" ht="26.45" customHeight="1">
      <c r="B10" s="34"/>
      <c r="C10" s="197" t="s">
        <v>88</v>
      </c>
      <c r="D10" s="197" t="s">
        <v>89</v>
      </c>
      <c r="H10" s="34"/>
    </row>
    <row r="11" spans="2:8" s="1" customFormat="1" ht="16.899999999999999" customHeight="1">
      <c r="B11" s="34"/>
      <c r="C11" s="198" t="s">
        <v>115</v>
      </c>
      <c r="D11" s="199" t="s">
        <v>116</v>
      </c>
      <c r="E11" s="200" t="s">
        <v>117</v>
      </c>
      <c r="F11" s="201">
        <v>99.742000000000004</v>
      </c>
      <c r="H11" s="34"/>
    </row>
    <row r="12" spans="2:8" s="1" customFormat="1" ht="16.899999999999999" customHeight="1">
      <c r="B12" s="34"/>
      <c r="C12" s="202" t="s">
        <v>81</v>
      </c>
      <c r="D12" s="202" t="s">
        <v>183</v>
      </c>
      <c r="E12" s="18" t="s">
        <v>81</v>
      </c>
      <c r="F12" s="203">
        <v>0</v>
      </c>
      <c r="H12" s="34"/>
    </row>
    <row r="13" spans="2:8" s="1" customFormat="1" ht="16.899999999999999" customHeight="1">
      <c r="B13" s="34"/>
      <c r="C13" s="202" t="s">
        <v>115</v>
      </c>
      <c r="D13" s="202" t="s">
        <v>184</v>
      </c>
      <c r="E13" s="18" t="s">
        <v>81</v>
      </c>
      <c r="F13" s="203">
        <v>99.742000000000004</v>
      </c>
      <c r="H13" s="34"/>
    </row>
    <row r="14" spans="2:8" s="1" customFormat="1" ht="16.899999999999999" customHeight="1">
      <c r="B14" s="34"/>
      <c r="C14" s="204" t="s">
        <v>1547</v>
      </c>
      <c r="H14" s="34"/>
    </row>
    <row r="15" spans="2:8" s="1" customFormat="1" ht="16.899999999999999" customHeight="1">
      <c r="B15" s="34"/>
      <c r="C15" s="202" t="s">
        <v>558</v>
      </c>
      <c r="D15" s="202" t="s">
        <v>1548</v>
      </c>
      <c r="E15" s="18" t="s">
        <v>117</v>
      </c>
      <c r="F15" s="203">
        <v>117.17100000000001</v>
      </c>
      <c r="H15" s="34"/>
    </row>
    <row r="16" spans="2:8" s="1" customFormat="1" ht="22.5">
      <c r="B16" s="34"/>
      <c r="C16" s="202" t="s">
        <v>174</v>
      </c>
      <c r="D16" s="202" t="s">
        <v>1549</v>
      </c>
      <c r="E16" s="18" t="s">
        <v>176</v>
      </c>
      <c r="F16" s="203">
        <v>7.9790000000000001</v>
      </c>
      <c r="H16" s="34"/>
    </row>
    <row r="17" spans="2:8" s="1" customFormat="1" ht="16.899999999999999" customHeight="1">
      <c r="B17" s="34"/>
      <c r="C17" s="202" t="s">
        <v>185</v>
      </c>
      <c r="D17" s="202" t="s">
        <v>1550</v>
      </c>
      <c r="E17" s="18" t="s">
        <v>187</v>
      </c>
      <c r="F17" s="203">
        <v>0.64800000000000002</v>
      </c>
      <c r="H17" s="34"/>
    </row>
    <row r="18" spans="2:8" s="1" customFormat="1" ht="16.899999999999999" customHeight="1">
      <c r="B18" s="34"/>
      <c r="C18" s="202" t="s">
        <v>192</v>
      </c>
      <c r="D18" s="202" t="s">
        <v>1551</v>
      </c>
      <c r="E18" s="18" t="s">
        <v>117</v>
      </c>
      <c r="F18" s="203">
        <v>114.703</v>
      </c>
      <c r="H18" s="34"/>
    </row>
    <row r="19" spans="2:8" s="1" customFormat="1" ht="22.5">
      <c r="B19" s="34"/>
      <c r="C19" s="202" t="s">
        <v>497</v>
      </c>
      <c r="D19" s="202" t="s">
        <v>1552</v>
      </c>
      <c r="E19" s="18" t="s">
        <v>117</v>
      </c>
      <c r="F19" s="203">
        <v>99.742000000000004</v>
      </c>
      <c r="H19" s="34"/>
    </row>
    <row r="20" spans="2:8" s="1" customFormat="1" ht="16.899999999999999" customHeight="1">
      <c r="B20" s="34"/>
      <c r="C20" s="202" t="s">
        <v>502</v>
      </c>
      <c r="D20" s="202" t="s">
        <v>1553</v>
      </c>
      <c r="E20" s="18" t="s">
        <v>117</v>
      </c>
      <c r="F20" s="203">
        <v>114.703</v>
      </c>
      <c r="H20" s="34"/>
    </row>
    <row r="21" spans="2:8" s="1" customFormat="1" ht="16.899999999999999" customHeight="1">
      <c r="B21" s="34"/>
      <c r="C21" s="202" t="s">
        <v>553</v>
      </c>
      <c r="D21" s="202" t="s">
        <v>1554</v>
      </c>
      <c r="E21" s="18" t="s">
        <v>117</v>
      </c>
      <c r="F21" s="203">
        <v>117.17100000000001</v>
      </c>
      <c r="H21" s="34"/>
    </row>
    <row r="22" spans="2:8" s="1" customFormat="1" ht="16.899999999999999" customHeight="1">
      <c r="B22" s="34"/>
      <c r="C22" s="202" t="s">
        <v>563</v>
      </c>
      <c r="D22" s="202" t="s">
        <v>1555</v>
      </c>
      <c r="E22" s="18" t="s">
        <v>117</v>
      </c>
      <c r="F22" s="203">
        <v>117.17100000000001</v>
      </c>
      <c r="H22" s="34"/>
    </row>
    <row r="23" spans="2:8" s="1" customFormat="1" ht="16.899999999999999" customHeight="1">
      <c r="B23" s="34"/>
      <c r="C23" s="202" t="s">
        <v>569</v>
      </c>
      <c r="D23" s="202" t="s">
        <v>1556</v>
      </c>
      <c r="E23" s="18" t="s">
        <v>117</v>
      </c>
      <c r="F23" s="203">
        <v>99.742000000000004</v>
      </c>
      <c r="H23" s="34"/>
    </row>
    <row r="24" spans="2:8" s="1" customFormat="1" ht="22.5">
      <c r="B24" s="34"/>
      <c r="C24" s="202" t="s">
        <v>252</v>
      </c>
      <c r="D24" s="202" t="s">
        <v>1557</v>
      </c>
      <c r="E24" s="18" t="s">
        <v>176</v>
      </c>
      <c r="F24" s="203">
        <v>7.9790000000000001</v>
      </c>
      <c r="H24" s="34"/>
    </row>
    <row r="25" spans="2:8" s="1" customFormat="1" ht="16.899999999999999" customHeight="1">
      <c r="B25" s="34"/>
      <c r="C25" s="202" t="s">
        <v>291</v>
      </c>
      <c r="D25" s="202" t="s">
        <v>1558</v>
      </c>
      <c r="E25" s="18" t="s">
        <v>117</v>
      </c>
      <c r="F25" s="203">
        <v>79.793999999999997</v>
      </c>
      <c r="H25" s="34"/>
    </row>
    <row r="26" spans="2:8" s="1" customFormat="1" ht="16.899999999999999" customHeight="1">
      <c r="B26" s="34"/>
      <c r="C26" s="202" t="s">
        <v>297</v>
      </c>
      <c r="D26" s="202" t="s">
        <v>1559</v>
      </c>
      <c r="E26" s="18" t="s">
        <v>117</v>
      </c>
      <c r="F26" s="203">
        <v>19.948</v>
      </c>
      <c r="H26" s="34"/>
    </row>
    <row r="27" spans="2:8" s="1" customFormat="1" ht="16.899999999999999" customHeight="1">
      <c r="B27" s="34"/>
      <c r="C27" s="202" t="s">
        <v>303</v>
      </c>
      <c r="D27" s="202" t="s">
        <v>1560</v>
      </c>
      <c r="E27" s="18" t="s">
        <v>117</v>
      </c>
      <c r="F27" s="203">
        <v>9.9740000000000002</v>
      </c>
      <c r="H27" s="34"/>
    </row>
    <row r="28" spans="2:8" s="1" customFormat="1" ht="16.899999999999999" customHeight="1">
      <c r="B28" s="34"/>
      <c r="C28" s="202" t="s">
        <v>309</v>
      </c>
      <c r="D28" s="202" t="s">
        <v>1561</v>
      </c>
      <c r="E28" s="18" t="s">
        <v>117</v>
      </c>
      <c r="F28" s="203">
        <v>69.819000000000003</v>
      </c>
      <c r="H28" s="34"/>
    </row>
    <row r="29" spans="2:8" s="1" customFormat="1" ht="16.899999999999999" customHeight="1">
      <c r="B29" s="34"/>
      <c r="C29" s="202" t="s">
        <v>315</v>
      </c>
      <c r="D29" s="202" t="s">
        <v>1562</v>
      </c>
      <c r="E29" s="18" t="s">
        <v>117</v>
      </c>
      <c r="F29" s="203">
        <v>19.948</v>
      </c>
      <c r="H29" s="34"/>
    </row>
    <row r="30" spans="2:8" s="1" customFormat="1" ht="16.899999999999999" customHeight="1">
      <c r="B30" s="34"/>
      <c r="C30" s="202" t="s">
        <v>320</v>
      </c>
      <c r="D30" s="202" t="s">
        <v>1563</v>
      </c>
      <c r="E30" s="18" t="s">
        <v>117</v>
      </c>
      <c r="F30" s="203">
        <v>117.17100000000001</v>
      </c>
      <c r="H30" s="34"/>
    </row>
    <row r="31" spans="2:8" s="1" customFormat="1" ht="16.899999999999999" customHeight="1">
      <c r="B31" s="34"/>
      <c r="C31" s="202" t="s">
        <v>327</v>
      </c>
      <c r="D31" s="202" t="s">
        <v>1564</v>
      </c>
      <c r="E31" s="18" t="s">
        <v>117</v>
      </c>
      <c r="F31" s="203">
        <v>99.742000000000004</v>
      </c>
      <c r="H31" s="34"/>
    </row>
    <row r="32" spans="2:8" s="1" customFormat="1" ht="16.899999999999999" customHeight="1">
      <c r="B32" s="34"/>
      <c r="C32" s="202" t="s">
        <v>333</v>
      </c>
      <c r="D32" s="202" t="s">
        <v>334</v>
      </c>
      <c r="E32" s="18" t="s">
        <v>117</v>
      </c>
      <c r="F32" s="203">
        <v>117.17100000000001</v>
      </c>
      <c r="H32" s="34"/>
    </row>
    <row r="33" spans="2:8" s="1" customFormat="1" ht="16.899999999999999" customHeight="1">
      <c r="B33" s="34"/>
      <c r="C33" s="202" t="s">
        <v>338</v>
      </c>
      <c r="D33" s="202" t="s">
        <v>339</v>
      </c>
      <c r="E33" s="18" t="s">
        <v>117</v>
      </c>
      <c r="F33" s="203">
        <v>99.742000000000004</v>
      </c>
      <c r="H33" s="34"/>
    </row>
    <row r="34" spans="2:8" s="1" customFormat="1" ht="16.899999999999999" customHeight="1">
      <c r="B34" s="34"/>
      <c r="C34" s="202" t="s">
        <v>349</v>
      </c>
      <c r="D34" s="202" t="s">
        <v>1565</v>
      </c>
      <c r="E34" s="18" t="s">
        <v>117</v>
      </c>
      <c r="F34" s="203">
        <v>99.742000000000004</v>
      </c>
      <c r="H34" s="34"/>
    </row>
    <row r="35" spans="2:8" s="1" customFormat="1" ht="16.899999999999999" customHeight="1">
      <c r="B35" s="34"/>
      <c r="C35" s="202" t="s">
        <v>354</v>
      </c>
      <c r="D35" s="202" t="s">
        <v>1566</v>
      </c>
      <c r="E35" s="18" t="s">
        <v>117</v>
      </c>
      <c r="F35" s="203">
        <v>99.742000000000004</v>
      </c>
      <c r="H35" s="34"/>
    </row>
    <row r="36" spans="2:8" s="1" customFormat="1" ht="16.899999999999999" customHeight="1">
      <c r="B36" s="34"/>
      <c r="C36" s="202" t="s">
        <v>359</v>
      </c>
      <c r="D36" s="202" t="s">
        <v>1567</v>
      </c>
      <c r="E36" s="18" t="s">
        <v>117</v>
      </c>
      <c r="F36" s="203">
        <v>206.93899999999999</v>
      </c>
      <c r="H36" s="34"/>
    </row>
    <row r="37" spans="2:8" s="1" customFormat="1" ht="16.899999999999999" customHeight="1">
      <c r="B37" s="34"/>
      <c r="C37" s="202" t="s">
        <v>367</v>
      </c>
      <c r="D37" s="202" t="s">
        <v>1568</v>
      </c>
      <c r="E37" s="18" t="s">
        <v>117</v>
      </c>
      <c r="F37" s="203">
        <v>255.398</v>
      </c>
      <c r="H37" s="34"/>
    </row>
    <row r="38" spans="2:8" s="1" customFormat="1" ht="16.899999999999999" customHeight="1">
      <c r="B38" s="34"/>
      <c r="C38" s="202" t="s">
        <v>374</v>
      </c>
      <c r="D38" s="202" t="s">
        <v>1569</v>
      </c>
      <c r="E38" s="18" t="s">
        <v>117</v>
      </c>
      <c r="F38" s="203">
        <v>155.65600000000001</v>
      </c>
      <c r="H38" s="34"/>
    </row>
    <row r="39" spans="2:8" s="1" customFormat="1" ht="16.899999999999999" customHeight="1">
      <c r="B39" s="34"/>
      <c r="C39" s="202" t="s">
        <v>393</v>
      </c>
      <c r="D39" s="202" t="s">
        <v>1570</v>
      </c>
      <c r="E39" s="18" t="s">
        <v>117</v>
      </c>
      <c r="F39" s="203">
        <v>79.793999999999997</v>
      </c>
      <c r="H39" s="34"/>
    </row>
    <row r="40" spans="2:8" s="1" customFormat="1" ht="16.899999999999999" customHeight="1">
      <c r="B40" s="34"/>
      <c r="C40" s="202" t="s">
        <v>398</v>
      </c>
      <c r="D40" s="202" t="s">
        <v>1571</v>
      </c>
      <c r="E40" s="18" t="s">
        <v>117</v>
      </c>
      <c r="F40" s="203">
        <v>19.948</v>
      </c>
      <c r="H40" s="34"/>
    </row>
    <row r="41" spans="2:8" s="1" customFormat="1" ht="16.899999999999999" customHeight="1">
      <c r="B41" s="34"/>
      <c r="C41" s="202" t="s">
        <v>403</v>
      </c>
      <c r="D41" s="202" t="s">
        <v>1572</v>
      </c>
      <c r="E41" s="18" t="s">
        <v>117</v>
      </c>
      <c r="F41" s="203">
        <v>69.819000000000003</v>
      </c>
      <c r="H41" s="34"/>
    </row>
    <row r="42" spans="2:8" s="1" customFormat="1" ht="16.899999999999999" customHeight="1">
      <c r="B42" s="34"/>
      <c r="C42" s="202" t="s">
        <v>408</v>
      </c>
      <c r="D42" s="202" t="s">
        <v>1573</v>
      </c>
      <c r="E42" s="18" t="s">
        <v>117</v>
      </c>
      <c r="F42" s="203">
        <v>19.948</v>
      </c>
      <c r="H42" s="34"/>
    </row>
    <row r="43" spans="2:8" s="1" customFormat="1" ht="22.5">
      <c r="B43" s="34"/>
      <c r="C43" s="202" t="s">
        <v>413</v>
      </c>
      <c r="D43" s="202" t="s">
        <v>1574</v>
      </c>
      <c r="E43" s="18" t="s">
        <v>187</v>
      </c>
      <c r="F43" s="203">
        <v>1.4359999999999999</v>
      </c>
      <c r="H43" s="34"/>
    </row>
    <row r="44" spans="2:8" s="1" customFormat="1" ht="16.899999999999999" customHeight="1">
      <c r="B44" s="34"/>
      <c r="C44" s="202" t="s">
        <v>432</v>
      </c>
      <c r="D44" s="202" t="s">
        <v>433</v>
      </c>
      <c r="E44" s="18" t="s">
        <v>117</v>
      </c>
      <c r="F44" s="203">
        <v>206.93899999999999</v>
      </c>
      <c r="H44" s="34"/>
    </row>
    <row r="45" spans="2:8" s="1" customFormat="1" ht="7.35" customHeight="1">
      <c r="B45" s="43"/>
      <c r="C45" s="44"/>
      <c r="D45" s="44"/>
      <c r="E45" s="44"/>
      <c r="F45" s="44"/>
      <c r="G45" s="44"/>
      <c r="H45" s="34"/>
    </row>
    <row r="46" spans="2:8" s="1" customFormat="1" ht="11.25"/>
  </sheetData>
  <sheetProtection algorithmName="SHA-512" hashValue="y0ELVbMqaUj1mOk+XyL3ZV1epQsZoOffYtb2GUU3EQilh+Z7EksAhqIjVVpZLCEF0QmsH96cg14GQrOai1hv9g==" saltValue="YzZiBvDSuZfAxXEXizTJvkN6uGQMsxmKBMaP9Ors6jfRqW+xPTvQX7FJ/NNWmXXB64A2gC2qvXmuYx711L8u4g==" spinCount="100000" sheet="1" objects="1" scenarios="1" formatColumns="0" formatRows="0"/>
  <mergeCells count="2">
    <mergeCell ref="D5:F5"/>
    <mergeCell ref="D6:F6"/>
  </mergeCells>
  <pageMargins left="0.39370078740157483" right="0.39370078740157483" top="0.39370078740157483" bottom="0.39370078740157483" header="0" footer="0"/>
  <pageSetup paperSize="9" scale="89" fitToHeight="100" orientation="portrait"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19"/>
  <sheetViews>
    <sheetView showGridLines="0" topLeftCell="A58" zoomScale="110" zoomScaleNormal="110" workbookViewId="0">
      <selection activeCell="E23" sqref="E23:AN23"/>
    </sheetView>
  </sheetViews>
  <sheetFormatPr defaultRowHeight="16.5"/>
  <cols>
    <col min="1" max="1" width="8.33203125" style="205" customWidth="1"/>
    <col min="2" max="2" width="1.6640625" style="205" customWidth="1"/>
    <col min="3" max="4" width="5" style="205" customWidth="1"/>
    <col min="5" max="5" width="11.6640625" style="205" customWidth="1"/>
    <col min="6" max="6" width="9.1640625" style="205" customWidth="1"/>
    <col min="7" max="7" width="5" style="205" customWidth="1"/>
    <col min="8" max="8" width="77.83203125" style="205" customWidth="1"/>
    <col min="9" max="10" width="20" style="205" customWidth="1"/>
    <col min="11" max="11" width="1.6640625" style="205" customWidth="1"/>
  </cols>
  <sheetData>
    <row r="1" spans="2:11" customFormat="1" ht="37.5" customHeight="1"/>
    <row r="2" spans="2:11" customFormat="1" ht="7.5" customHeight="1">
      <c r="B2" s="206"/>
      <c r="C2" s="207"/>
      <c r="D2" s="207"/>
      <c r="E2" s="207"/>
      <c r="F2" s="207"/>
      <c r="G2" s="207"/>
      <c r="H2" s="207"/>
      <c r="I2" s="207"/>
      <c r="J2" s="207"/>
      <c r="K2" s="208"/>
    </row>
    <row r="3" spans="2:11" s="16" customFormat="1" ht="45" customHeight="1">
      <c r="B3" s="209"/>
      <c r="C3" s="333" t="s">
        <v>1575</v>
      </c>
      <c r="D3" s="333"/>
      <c r="E3" s="333"/>
      <c r="F3" s="333"/>
      <c r="G3" s="333"/>
      <c r="H3" s="333"/>
      <c r="I3" s="333"/>
      <c r="J3" s="333"/>
      <c r="K3" s="210"/>
    </row>
    <row r="4" spans="2:11" customFormat="1" ht="25.5" customHeight="1">
      <c r="B4" s="211"/>
      <c r="C4" s="332" t="s">
        <v>1576</v>
      </c>
      <c r="D4" s="332"/>
      <c r="E4" s="332"/>
      <c r="F4" s="332"/>
      <c r="G4" s="332"/>
      <c r="H4" s="332"/>
      <c r="I4" s="332"/>
      <c r="J4" s="332"/>
      <c r="K4" s="212"/>
    </row>
    <row r="5" spans="2:11" customFormat="1" ht="5.25" customHeight="1">
      <c r="B5" s="211"/>
      <c r="C5" s="213"/>
      <c r="D5" s="213"/>
      <c r="E5" s="213"/>
      <c r="F5" s="213"/>
      <c r="G5" s="213"/>
      <c r="H5" s="213"/>
      <c r="I5" s="213"/>
      <c r="J5" s="213"/>
      <c r="K5" s="212"/>
    </row>
    <row r="6" spans="2:11" customFormat="1" ht="15" customHeight="1">
      <c r="B6" s="211"/>
      <c r="C6" s="331" t="s">
        <v>1577</v>
      </c>
      <c r="D6" s="331"/>
      <c r="E6" s="331"/>
      <c r="F6" s="331"/>
      <c r="G6" s="331"/>
      <c r="H6" s="331"/>
      <c r="I6" s="331"/>
      <c r="J6" s="331"/>
      <c r="K6" s="212"/>
    </row>
    <row r="7" spans="2:11" customFormat="1" ht="15" customHeight="1">
      <c r="B7" s="215"/>
      <c r="C7" s="331" t="s">
        <v>1578</v>
      </c>
      <c r="D7" s="331"/>
      <c r="E7" s="331"/>
      <c r="F7" s="331"/>
      <c r="G7" s="331"/>
      <c r="H7" s="331"/>
      <c r="I7" s="331"/>
      <c r="J7" s="331"/>
      <c r="K7" s="212"/>
    </row>
    <row r="8" spans="2:11" customFormat="1" ht="12.75" customHeight="1">
      <c r="B8" s="215"/>
      <c r="C8" s="214"/>
      <c r="D8" s="214"/>
      <c r="E8" s="214"/>
      <c r="F8" s="214"/>
      <c r="G8" s="214"/>
      <c r="H8" s="214"/>
      <c r="I8" s="214"/>
      <c r="J8" s="214"/>
      <c r="K8" s="212"/>
    </row>
    <row r="9" spans="2:11" customFormat="1" ht="15" customHeight="1">
      <c r="B9" s="215"/>
      <c r="C9" s="331" t="s">
        <v>1579</v>
      </c>
      <c r="D9" s="331"/>
      <c r="E9" s="331"/>
      <c r="F9" s="331"/>
      <c r="G9" s="331"/>
      <c r="H9" s="331"/>
      <c r="I9" s="331"/>
      <c r="J9" s="331"/>
      <c r="K9" s="212"/>
    </row>
    <row r="10" spans="2:11" customFormat="1" ht="15" customHeight="1">
      <c r="B10" s="215"/>
      <c r="C10" s="214"/>
      <c r="D10" s="331" t="s">
        <v>1580</v>
      </c>
      <c r="E10" s="331"/>
      <c r="F10" s="331"/>
      <c r="G10" s="331"/>
      <c r="H10" s="331"/>
      <c r="I10" s="331"/>
      <c r="J10" s="331"/>
      <c r="K10" s="212"/>
    </row>
    <row r="11" spans="2:11" customFormat="1" ht="15" customHeight="1">
      <c r="B11" s="215"/>
      <c r="C11" s="216"/>
      <c r="D11" s="331" t="s">
        <v>1581</v>
      </c>
      <c r="E11" s="331"/>
      <c r="F11" s="331"/>
      <c r="G11" s="331"/>
      <c r="H11" s="331"/>
      <c r="I11" s="331"/>
      <c r="J11" s="331"/>
      <c r="K11" s="212"/>
    </row>
    <row r="12" spans="2:11" customFormat="1" ht="15" customHeight="1">
      <c r="B12" s="215"/>
      <c r="C12" s="216"/>
      <c r="D12" s="214"/>
      <c r="E12" s="214"/>
      <c r="F12" s="214"/>
      <c r="G12" s="214"/>
      <c r="H12" s="214"/>
      <c r="I12" s="214"/>
      <c r="J12" s="214"/>
      <c r="K12" s="212"/>
    </row>
    <row r="13" spans="2:11" customFormat="1" ht="15" customHeight="1">
      <c r="B13" s="215"/>
      <c r="C13" s="216"/>
      <c r="D13" s="217" t="s">
        <v>1582</v>
      </c>
      <c r="E13" s="214"/>
      <c r="F13" s="214"/>
      <c r="G13" s="214"/>
      <c r="H13" s="214"/>
      <c r="I13" s="214"/>
      <c r="J13" s="214"/>
      <c r="K13" s="212"/>
    </row>
    <row r="14" spans="2:11" customFormat="1" ht="12.75" customHeight="1">
      <c r="B14" s="215"/>
      <c r="C14" s="216"/>
      <c r="D14" s="216"/>
      <c r="E14" s="216"/>
      <c r="F14" s="216"/>
      <c r="G14" s="216"/>
      <c r="H14" s="216"/>
      <c r="I14" s="216"/>
      <c r="J14" s="216"/>
      <c r="K14" s="212"/>
    </row>
    <row r="15" spans="2:11" customFormat="1" ht="15" customHeight="1">
      <c r="B15" s="215"/>
      <c r="C15" s="216"/>
      <c r="D15" s="331" t="s">
        <v>1583</v>
      </c>
      <c r="E15" s="331"/>
      <c r="F15" s="331"/>
      <c r="G15" s="331"/>
      <c r="H15" s="331"/>
      <c r="I15" s="331"/>
      <c r="J15" s="331"/>
      <c r="K15" s="212"/>
    </row>
    <row r="16" spans="2:11" customFormat="1" ht="15" customHeight="1">
      <c r="B16" s="215"/>
      <c r="C16" s="216"/>
      <c r="D16" s="331" t="s">
        <v>1584</v>
      </c>
      <c r="E16" s="331"/>
      <c r="F16" s="331"/>
      <c r="G16" s="331"/>
      <c r="H16" s="331"/>
      <c r="I16" s="331"/>
      <c r="J16" s="331"/>
      <c r="K16" s="212"/>
    </row>
    <row r="17" spans="2:11" customFormat="1" ht="15" customHeight="1">
      <c r="B17" s="215"/>
      <c r="C17" s="216"/>
      <c r="D17" s="331" t="s">
        <v>1585</v>
      </c>
      <c r="E17" s="331"/>
      <c r="F17" s="331"/>
      <c r="G17" s="331"/>
      <c r="H17" s="331"/>
      <c r="I17" s="331"/>
      <c r="J17" s="331"/>
      <c r="K17" s="212"/>
    </row>
    <row r="18" spans="2:11" customFormat="1" ht="15" customHeight="1">
      <c r="B18" s="215"/>
      <c r="C18" s="216"/>
      <c r="D18" s="216"/>
      <c r="E18" s="218" t="s">
        <v>90</v>
      </c>
      <c r="F18" s="331" t="s">
        <v>1586</v>
      </c>
      <c r="G18" s="331"/>
      <c r="H18" s="331"/>
      <c r="I18" s="331"/>
      <c r="J18" s="331"/>
      <c r="K18" s="212"/>
    </row>
    <row r="19" spans="2:11" customFormat="1" ht="15" customHeight="1">
      <c r="B19" s="215"/>
      <c r="C19" s="216"/>
      <c r="D19" s="216"/>
      <c r="E19" s="218" t="s">
        <v>1587</v>
      </c>
      <c r="F19" s="331" t="s">
        <v>1588</v>
      </c>
      <c r="G19" s="331"/>
      <c r="H19" s="331"/>
      <c r="I19" s="331"/>
      <c r="J19" s="331"/>
      <c r="K19" s="212"/>
    </row>
    <row r="20" spans="2:11" customFormat="1" ht="15" customHeight="1">
      <c r="B20" s="215"/>
      <c r="C20" s="216"/>
      <c r="D20" s="216"/>
      <c r="E20" s="218" t="s">
        <v>1589</v>
      </c>
      <c r="F20" s="331" t="s">
        <v>1590</v>
      </c>
      <c r="G20" s="331"/>
      <c r="H20" s="331"/>
      <c r="I20" s="331"/>
      <c r="J20" s="331"/>
      <c r="K20" s="212"/>
    </row>
    <row r="21" spans="2:11" customFormat="1" ht="15" customHeight="1">
      <c r="B21" s="215"/>
      <c r="C21" s="216"/>
      <c r="D21" s="216"/>
      <c r="E21" s="218" t="s">
        <v>1591</v>
      </c>
      <c r="F21" s="331" t="s">
        <v>1592</v>
      </c>
      <c r="G21" s="331"/>
      <c r="H21" s="331"/>
      <c r="I21" s="331"/>
      <c r="J21" s="331"/>
      <c r="K21" s="212"/>
    </row>
    <row r="22" spans="2:11" customFormat="1" ht="15" customHeight="1">
      <c r="B22" s="215"/>
      <c r="C22" s="216"/>
      <c r="D22" s="216"/>
      <c r="E22" s="218" t="s">
        <v>587</v>
      </c>
      <c r="F22" s="331" t="s">
        <v>588</v>
      </c>
      <c r="G22" s="331"/>
      <c r="H22" s="331"/>
      <c r="I22" s="331"/>
      <c r="J22" s="331"/>
      <c r="K22" s="212"/>
    </row>
    <row r="23" spans="2:11" customFormat="1" ht="15" customHeight="1">
      <c r="B23" s="215"/>
      <c r="C23" s="216"/>
      <c r="D23" s="216"/>
      <c r="E23" s="218" t="s">
        <v>1593</v>
      </c>
      <c r="F23" s="331" t="s">
        <v>1594</v>
      </c>
      <c r="G23" s="331"/>
      <c r="H23" s="331"/>
      <c r="I23" s="331"/>
      <c r="J23" s="331"/>
      <c r="K23" s="212"/>
    </row>
    <row r="24" spans="2:11" customFormat="1" ht="12.75" customHeight="1">
      <c r="B24" s="215"/>
      <c r="C24" s="216"/>
      <c r="D24" s="216"/>
      <c r="E24" s="216"/>
      <c r="F24" s="216"/>
      <c r="G24" s="216"/>
      <c r="H24" s="216"/>
      <c r="I24" s="216"/>
      <c r="J24" s="216"/>
      <c r="K24" s="212"/>
    </row>
    <row r="25" spans="2:11" customFormat="1" ht="15" customHeight="1">
      <c r="B25" s="215"/>
      <c r="C25" s="331" t="s">
        <v>1595</v>
      </c>
      <c r="D25" s="331"/>
      <c r="E25" s="331"/>
      <c r="F25" s="331"/>
      <c r="G25" s="331"/>
      <c r="H25" s="331"/>
      <c r="I25" s="331"/>
      <c r="J25" s="331"/>
      <c r="K25" s="212"/>
    </row>
    <row r="26" spans="2:11" customFormat="1" ht="15" customHeight="1">
      <c r="B26" s="215"/>
      <c r="C26" s="331" t="s">
        <v>1596</v>
      </c>
      <c r="D26" s="331"/>
      <c r="E26" s="331"/>
      <c r="F26" s="331"/>
      <c r="G26" s="331"/>
      <c r="H26" s="331"/>
      <c r="I26" s="331"/>
      <c r="J26" s="331"/>
      <c r="K26" s="212"/>
    </row>
    <row r="27" spans="2:11" customFormat="1" ht="15" customHeight="1">
      <c r="B27" s="215"/>
      <c r="C27" s="214"/>
      <c r="D27" s="331" t="s">
        <v>1597</v>
      </c>
      <c r="E27" s="331"/>
      <c r="F27" s="331"/>
      <c r="G27" s="331"/>
      <c r="H27" s="331"/>
      <c r="I27" s="331"/>
      <c r="J27" s="331"/>
      <c r="K27" s="212"/>
    </row>
    <row r="28" spans="2:11" customFormat="1" ht="15" customHeight="1">
      <c r="B28" s="215"/>
      <c r="C28" s="216"/>
      <c r="D28" s="331" t="s">
        <v>1598</v>
      </c>
      <c r="E28" s="331"/>
      <c r="F28" s="331"/>
      <c r="G28" s="331"/>
      <c r="H28" s="331"/>
      <c r="I28" s="331"/>
      <c r="J28" s="331"/>
      <c r="K28" s="212"/>
    </row>
    <row r="29" spans="2:11" customFormat="1" ht="12.75" customHeight="1">
      <c r="B29" s="215"/>
      <c r="C29" s="216"/>
      <c r="D29" s="216"/>
      <c r="E29" s="216"/>
      <c r="F29" s="216"/>
      <c r="G29" s="216"/>
      <c r="H29" s="216"/>
      <c r="I29" s="216"/>
      <c r="J29" s="216"/>
      <c r="K29" s="212"/>
    </row>
    <row r="30" spans="2:11" customFormat="1" ht="15" customHeight="1">
      <c r="B30" s="215"/>
      <c r="C30" s="216"/>
      <c r="D30" s="331" t="s">
        <v>1599</v>
      </c>
      <c r="E30" s="331"/>
      <c r="F30" s="331"/>
      <c r="G30" s="331"/>
      <c r="H30" s="331"/>
      <c r="I30" s="331"/>
      <c r="J30" s="331"/>
      <c r="K30" s="212"/>
    </row>
    <row r="31" spans="2:11" customFormat="1" ht="15" customHeight="1">
      <c r="B31" s="215"/>
      <c r="C31" s="216"/>
      <c r="D31" s="331" t="s">
        <v>1600</v>
      </c>
      <c r="E31" s="331"/>
      <c r="F31" s="331"/>
      <c r="G31" s="331"/>
      <c r="H31" s="331"/>
      <c r="I31" s="331"/>
      <c r="J31" s="331"/>
      <c r="K31" s="212"/>
    </row>
    <row r="32" spans="2:11" customFormat="1" ht="12.75" customHeight="1">
      <c r="B32" s="215"/>
      <c r="C32" s="216"/>
      <c r="D32" s="216"/>
      <c r="E32" s="216"/>
      <c r="F32" s="216"/>
      <c r="G32" s="216"/>
      <c r="H32" s="216"/>
      <c r="I32" s="216"/>
      <c r="J32" s="216"/>
      <c r="K32" s="212"/>
    </row>
    <row r="33" spans="2:11" customFormat="1" ht="15" customHeight="1">
      <c r="B33" s="215"/>
      <c r="C33" s="216"/>
      <c r="D33" s="331" t="s">
        <v>1601</v>
      </c>
      <c r="E33" s="331"/>
      <c r="F33" s="331"/>
      <c r="G33" s="331"/>
      <c r="H33" s="331"/>
      <c r="I33" s="331"/>
      <c r="J33" s="331"/>
      <c r="K33" s="212"/>
    </row>
    <row r="34" spans="2:11" customFormat="1" ht="15" customHeight="1">
      <c r="B34" s="215"/>
      <c r="C34" s="216"/>
      <c r="D34" s="331" t="s">
        <v>1602</v>
      </c>
      <c r="E34" s="331"/>
      <c r="F34" s="331"/>
      <c r="G34" s="331"/>
      <c r="H34" s="331"/>
      <c r="I34" s="331"/>
      <c r="J34" s="331"/>
      <c r="K34" s="212"/>
    </row>
    <row r="35" spans="2:11" customFormat="1" ht="15" customHeight="1">
      <c r="B35" s="215"/>
      <c r="C35" s="216"/>
      <c r="D35" s="331" t="s">
        <v>1603</v>
      </c>
      <c r="E35" s="331"/>
      <c r="F35" s="331"/>
      <c r="G35" s="331"/>
      <c r="H35" s="331"/>
      <c r="I35" s="331"/>
      <c r="J35" s="331"/>
      <c r="K35" s="212"/>
    </row>
    <row r="36" spans="2:11" customFormat="1" ht="15" customHeight="1">
      <c r="B36" s="215"/>
      <c r="C36" s="216"/>
      <c r="D36" s="214"/>
      <c r="E36" s="217" t="s">
        <v>140</v>
      </c>
      <c r="F36" s="214"/>
      <c r="G36" s="331" t="s">
        <v>1604</v>
      </c>
      <c r="H36" s="331"/>
      <c r="I36" s="331"/>
      <c r="J36" s="331"/>
      <c r="K36" s="212"/>
    </row>
    <row r="37" spans="2:11" customFormat="1" ht="30.75" customHeight="1">
      <c r="B37" s="215"/>
      <c r="C37" s="216"/>
      <c r="D37" s="214"/>
      <c r="E37" s="217" t="s">
        <v>1605</v>
      </c>
      <c r="F37" s="214"/>
      <c r="G37" s="331" t="s">
        <v>1606</v>
      </c>
      <c r="H37" s="331"/>
      <c r="I37" s="331"/>
      <c r="J37" s="331"/>
      <c r="K37" s="212"/>
    </row>
    <row r="38" spans="2:11" customFormat="1" ht="15" customHeight="1">
      <c r="B38" s="215"/>
      <c r="C38" s="216"/>
      <c r="D38" s="214"/>
      <c r="E38" s="217" t="s">
        <v>63</v>
      </c>
      <c r="F38" s="214"/>
      <c r="G38" s="331" t="s">
        <v>1607</v>
      </c>
      <c r="H38" s="331"/>
      <c r="I38" s="331"/>
      <c r="J38" s="331"/>
      <c r="K38" s="212"/>
    </row>
    <row r="39" spans="2:11" customFormat="1" ht="15" customHeight="1">
      <c r="B39" s="215"/>
      <c r="C39" s="216"/>
      <c r="D39" s="214"/>
      <c r="E39" s="217" t="s">
        <v>64</v>
      </c>
      <c r="F39" s="214"/>
      <c r="G39" s="331" t="s">
        <v>1608</v>
      </c>
      <c r="H39" s="331"/>
      <c r="I39" s="331"/>
      <c r="J39" s="331"/>
      <c r="K39" s="212"/>
    </row>
    <row r="40" spans="2:11" customFormat="1" ht="15" customHeight="1">
      <c r="B40" s="215"/>
      <c r="C40" s="216"/>
      <c r="D40" s="214"/>
      <c r="E40" s="217" t="s">
        <v>141</v>
      </c>
      <c r="F40" s="214"/>
      <c r="G40" s="331" t="s">
        <v>1609</v>
      </c>
      <c r="H40" s="331"/>
      <c r="I40" s="331"/>
      <c r="J40" s="331"/>
      <c r="K40" s="212"/>
    </row>
    <row r="41" spans="2:11" customFormat="1" ht="15" customHeight="1">
      <c r="B41" s="215"/>
      <c r="C41" s="216"/>
      <c r="D41" s="214"/>
      <c r="E41" s="217" t="s">
        <v>142</v>
      </c>
      <c r="F41" s="214"/>
      <c r="G41" s="331" t="s">
        <v>1610</v>
      </c>
      <c r="H41" s="331"/>
      <c r="I41" s="331"/>
      <c r="J41" s="331"/>
      <c r="K41" s="212"/>
    </row>
    <row r="42" spans="2:11" customFormat="1" ht="15" customHeight="1">
      <c r="B42" s="215"/>
      <c r="C42" s="216"/>
      <c r="D42" s="214"/>
      <c r="E42" s="217" t="s">
        <v>1611</v>
      </c>
      <c r="F42" s="214"/>
      <c r="G42" s="331" t="s">
        <v>1612</v>
      </c>
      <c r="H42" s="331"/>
      <c r="I42" s="331"/>
      <c r="J42" s="331"/>
      <c r="K42" s="212"/>
    </row>
    <row r="43" spans="2:11" customFormat="1" ht="15" customHeight="1">
      <c r="B43" s="215"/>
      <c r="C43" s="216"/>
      <c r="D43" s="214"/>
      <c r="E43" s="217"/>
      <c r="F43" s="214"/>
      <c r="G43" s="331" t="s">
        <v>1613</v>
      </c>
      <c r="H43" s="331"/>
      <c r="I43" s="331"/>
      <c r="J43" s="331"/>
      <c r="K43" s="212"/>
    </row>
    <row r="44" spans="2:11" customFormat="1" ht="15" customHeight="1">
      <c r="B44" s="215"/>
      <c r="C44" s="216"/>
      <c r="D44" s="214"/>
      <c r="E44" s="217" t="s">
        <v>1614</v>
      </c>
      <c r="F44" s="214"/>
      <c r="G44" s="331" t="s">
        <v>1615</v>
      </c>
      <c r="H44" s="331"/>
      <c r="I44" s="331"/>
      <c r="J44" s="331"/>
      <c r="K44" s="212"/>
    </row>
    <row r="45" spans="2:11" customFormat="1" ht="15" customHeight="1">
      <c r="B45" s="215"/>
      <c r="C45" s="216"/>
      <c r="D45" s="214"/>
      <c r="E45" s="217" t="s">
        <v>144</v>
      </c>
      <c r="F45" s="214"/>
      <c r="G45" s="331" t="s">
        <v>1616</v>
      </c>
      <c r="H45" s="331"/>
      <c r="I45" s="331"/>
      <c r="J45" s="331"/>
      <c r="K45" s="212"/>
    </row>
    <row r="46" spans="2:11" customFormat="1" ht="12.75" customHeight="1">
      <c r="B46" s="215"/>
      <c r="C46" s="216"/>
      <c r="D46" s="214"/>
      <c r="E46" s="214"/>
      <c r="F46" s="214"/>
      <c r="G46" s="214"/>
      <c r="H46" s="214"/>
      <c r="I46" s="214"/>
      <c r="J46" s="214"/>
      <c r="K46" s="212"/>
    </row>
    <row r="47" spans="2:11" customFormat="1" ht="15" customHeight="1">
      <c r="B47" s="215"/>
      <c r="C47" s="216"/>
      <c r="D47" s="331" t="s">
        <v>1617</v>
      </c>
      <c r="E47" s="331"/>
      <c r="F47" s="331"/>
      <c r="G47" s="331"/>
      <c r="H47" s="331"/>
      <c r="I47" s="331"/>
      <c r="J47" s="331"/>
      <c r="K47" s="212"/>
    </row>
    <row r="48" spans="2:11" customFormat="1" ht="15" customHeight="1">
      <c r="B48" s="215"/>
      <c r="C48" s="216"/>
      <c r="D48" s="216"/>
      <c r="E48" s="331" t="s">
        <v>1618</v>
      </c>
      <c r="F48" s="331"/>
      <c r="G48" s="331"/>
      <c r="H48" s="331"/>
      <c r="I48" s="331"/>
      <c r="J48" s="331"/>
      <c r="K48" s="212"/>
    </row>
    <row r="49" spans="2:11" customFormat="1" ht="15" customHeight="1">
      <c r="B49" s="215"/>
      <c r="C49" s="216"/>
      <c r="D49" s="216"/>
      <c r="E49" s="331" t="s">
        <v>1619</v>
      </c>
      <c r="F49" s="331"/>
      <c r="G49" s="331"/>
      <c r="H49" s="331"/>
      <c r="I49" s="331"/>
      <c r="J49" s="331"/>
      <c r="K49" s="212"/>
    </row>
    <row r="50" spans="2:11" customFormat="1" ht="15" customHeight="1">
      <c r="B50" s="215"/>
      <c r="C50" s="216"/>
      <c r="D50" s="216"/>
      <c r="E50" s="331" t="s">
        <v>1620</v>
      </c>
      <c r="F50" s="331"/>
      <c r="G50" s="331"/>
      <c r="H50" s="331"/>
      <c r="I50" s="331"/>
      <c r="J50" s="331"/>
      <c r="K50" s="212"/>
    </row>
    <row r="51" spans="2:11" customFormat="1" ht="15" customHeight="1">
      <c r="B51" s="215"/>
      <c r="C51" s="216"/>
      <c r="D51" s="331" t="s">
        <v>1621</v>
      </c>
      <c r="E51" s="331"/>
      <c r="F51" s="331"/>
      <c r="G51" s="331"/>
      <c r="H51" s="331"/>
      <c r="I51" s="331"/>
      <c r="J51" s="331"/>
      <c r="K51" s="212"/>
    </row>
    <row r="52" spans="2:11" customFormat="1" ht="25.5" customHeight="1">
      <c r="B52" s="211"/>
      <c r="C52" s="332" t="s">
        <v>1622</v>
      </c>
      <c r="D52" s="332"/>
      <c r="E52" s="332"/>
      <c r="F52" s="332"/>
      <c r="G52" s="332"/>
      <c r="H52" s="332"/>
      <c r="I52" s="332"/>
      <c r="J52" s="332"/>
      <c r="K52" s="212"/>
    </row>
    <row r="53" spans="2:11" customFormat="1" ht="5.25" customHeight="1">
      <c r="B53" s="211"/>
      <c r="C53" s="213"/>
      <c r="D53" s="213"/>
      <c r="E53" s="213"/>
      <c r="F53" s="213"/>
      <c r="G53" s="213"/>
      <c r="H53" s="213"/>
      <c r="I53" s="213"/>
      <c r="J53" s="213"/>
      <c r="K53" s="212"/>
    </row>
    <row r="54" spans="2:11" customFormat="1" ht="15" customHeight="1">
      <c r="B54" s="211"/>
      <c r="C54" s="331" t="s">
        <v>1623</v>
      </c>
      <c r="D54" s="331"/>
      <c r="E54" s="331"/>
      <c r="F54" s="331"/>
      <c r="G54" s="331"/>
      <c r="H54" s="331"/>
      <c r="I54" s="331"/>
      <c r="J54" s="331"/>
      <c r="K54" s="212"/>
    </row>
    <row r="55" spans="2:11" customFormat="1" ht="15" customHeight="1">
      <c r="B55" s="211"/>
      <c r="C55" s="331" t="s">
        <v>1624</v>
      </c>
      <c r="D55" s="331"/>
      <c r="E55" s="331"/>
      <c r="F55" s="331"/>
      <c r="G55" s="331"/>
      <c r="H55" s="331"/>
      <c r="I55" s="331"/>
      <c r="J55" s="331"/>
      <c r="K55" s="212"/>
    </row>
    <row r="56" spans="2:11" customFormat="1" ht="12.75" customHeight="1">
      <c r="B56" s="211"/>
      <c r="C56" s="214"/>
      <c r="D56" s="214"/>
      <c r="E56" s="214"/>
      <c r="F56" s="214"/>
      <c r="G56" s="214"/>
      <c r="H56" s="214"/>
      <c r="I56" s="214"/>
      <c r="J56" s="214"/>
      <c r="K56" s="212"/>
    </row>
    <row r="57" spans="2:11" customFormat="1" ht="15" customHeight="1">
      <c r="B57" s="211"/>
      <c r="C57" s="331" t="s">
        <v>1625</v>
      </c>
      <c r="D57" s="331"/>
      <c r="E57" s="331"/>
      <c r="F57" s="331"/>
      <c r="G57" s="331"/>
      <c r="H57" s="331"/>
      <c r="I57" s="331"/>
      <c r="J57" s="331"/>
      <c r="K57" s="212"/>
    </row>
    <row r="58" spans="2:11" customFormat="1" ht="15" customHeight="1">
      <c r="B58" s="211"/>
      <c r="C58" s="216"/>
      <c r="D58" s="331" t="s">
        <v>1626</v>
      </c>
      <c r="E58" s="331"/>
      <c r="F58" s="331"/>
      <c r="G58" s="331"/>
      <c r="H58" s="331"/>
      <c r="I58" s="331"/>
      <c r="J58" s="331"/>
      <c r="K58" s="212"/>
    </row>
    <row r="59" spans="2:11" customFormat="1" ht="15" customHeight="1">
      <c r="B59" s="211"/>
      <c r="C59" s="216"/>
      <c r="D59" s="331" t="s">
        <v>1627</v>
      </c>
      <c r="E59" s="331"/>
      <c r="F59" s="331"/>
      <c r="G59" s="331"/>
      <c r="H59" s="331"/>
      <c r="I59" s="331"/>
      <c r="J59" s="331"/>
      <c r="K59" s="212"/>
    </row>
    <row r="60" spans="2:11" customFormat="1" ht="15" customHeight="1">
      <c r="B60" s="211"/>
      <c r="C60" s="216"/>
      <c r="D60" s="331" t="s">
        <v>1628</v>
      </c>
      <c r="E60" s="331"/>
      <c r="F60" s="331"/>
      <c r="G60" s="331"/>
      <c r="H60" s="331"/>
      <c r="I60" s="331"/>
      <c r="J60" s="331"/>
      <c r="K60" s="212"/>
    </row>
    <row r="61" spans="2:11" customFormat="1" ht="15" customHeight="1">
      <c r="B61" s="211"/>
      <c r="C61" s="216"/>
      <c r="D61" s="331" t="s">
        <v>1629</v>
      </c>
      <c r="E61" s="331"/>
      <c r="F61" s="331"/>
      <c r="G61" s="331"/>
      <c r="H61" s="331"/>
      <c r="I61" s="331"/>
      <c r="J61" s="331"/>
      <c r="K61" s="212"/>
    </row>
    <row r="62" spans="2:11" customFormat="1" ht="15" customHeight="1">
      <c r="B62" s="211"/>
      <c r="C62" s="216"/>
      <c r="D62" s="334" t="s">
        <v>1630</v>
      </c>
      <c r="E62" s="334"/>
      <c r="F62" s="334"/>
      <c r="G62" s="334"/>
      <c r="H62" s="334"/>
      <c r="I62" s="334"/>
      <c r="J62" s="334"/>
      <c r="K62" s="212"/>
    </row>
    <row r="63" spans="2:11" customFormat="1" ht="15" customHeight="1">
      <c r="B63" s="211"/>
      <c r="C63" s="216"/>
      <c r="D63" s="331" t="s">
        <v>1631</v>
      </c>
      <c r="E63" s="331"/>
      <c r="F63" s="331"/>
      <c r="G63" s="331"/>
      <c r="H63" s="331"/>
      <c r="I63" s="331"/>
      <c r="J63" s="331"/>
      <c r="K63" s="212"/>
    </row>
    <row r="64" spans="2:11" customFormat="1" ht="12.75" customHeight="1">
      <c r="B64" s="211"/>
      <c r="C64" s="216"/>
      <c r="D64" s="216"/>
      <c r="E64" s="219"/>
      <c r="F64" s="216"/>
      <c r="G64" s="216"/>
      <c r="H64" s="216"/>
      <c r="I64" s="216"/>
      <c r="J64" s="216"/>
      <c r="K64" s="212"/>
    </row>
    <row r="65" spans="2:11" customFormat="1" ht="15" customHeight="1">
      <c r="B65" s="211"/>
      <c r="C65" s="216"/>
      <c r="D65" s="331" t="s">
        <v>1632</v>
      </c>
      <c r="E65" s="331"/>
      <c r="F65" s="331"/>
      <c r="G65" s="331"/>
      <c r="H65" s="331"/>
      <c r="I65" s="331"/>
      <c r="J65" s="331"/>
      <c r="K65" s="212"/>
    </row>
    <row r="66" spans="2:11" customFormat="1" ht="15" customHeight="1">
      <c r="B66" s="211"/>
      <c r="C66" s="216"/>
      <c r="D66" s="334" t="s">
        <v>1633</v>
      </c>
      <c r="E66" s="334"/>
      <c r="F66" s="334"/>
      <c r="G66" s="334"/>
      <c r="H66" s="334"/>
      <c r="I66" s="334"/>
      <c r="J66" s="334"/>
      <c r="K66" s="212"/>
    </row>
    <row r="67" spans="2:11" customFormat="1" ht="15" customHeight="1">
      <c r="B67" s="211"/>
      <c r="C67" s="216"/>
      <c r="D67" s="331" t="s">
        <v>1634</v>
      </c>
      <c r="E67" s="331"/>
      <c r="F67" s="331"/>
      <c r="G67" s="331"/>
      <c r="H67" s="331"/>
      <c r="I67" s="331"/>
      <c r="J67" s="331"/>
      <c r="K67" s="212"/>
    </row>
    <row r="68" spans="2:11" customFormat="1" ht="15" customHeight="1">
      <c r="B68" s="211"/>
      <c r="C68" s="216"/>
      <c r="D68" s="331" t="s">
        <v>1635</v>
      </c>
      <c r="E68" s="331"/>
      <c r="F68" s="331"/>
      <c r="G68" s="331"/>
      <c r="H68" s="331"/>
      <c r="I68" s="331"/>
      <c r="J68" s="331"/>
      <c r="K68" s="212"/>
    </row>
    <row r="69" spans="2:11" customFormat="1" ht="15" customHeight="1">
      <c r="B69" s="211"/>
      <c r="C69" s="216"/>
      <c r="D69" s="331" t="s">
        <v>1636</v>
      </c>
      <c r="E69" s="331"/>
      <c r="F69" s="331"/>
      <c r="G69" s="331"/>
      <c r="H69" s="331"/>
      <c r="I69" s="331"/>
      <c r="J69" s="331"/>
      <c r="K69" s="212"/>
    </row>
    <row r="70" spans="2:11" customFormat="1" ht="15" customHeight="1">
      <c r="B70" s="211"/>
      <c r="C70" s="216"/>
      <c r="D70" s="331" t="s">
        <v>1637</v>
      </c>
      <c r="E70" s="331"/>
      <c r="F70" s="331"/>
      <c r="G70" s="331"/>
      <c r="H70" s="331"/>
      <c r="I70" s="331"/>
      <c r="J70" s="331"/>
      <c r="K70" s="212"/>
    </row>
    <row r="71" spans="2:11" customFormat="1" ht="12.75" customHeight="1">
      <c r="B71" s="220"/>
      <c r="C71" s="221"/>
      <c r="D71" s="221"/>
      <c r="E71" s="221"/>
      <c r="F71" s="221"/>
      <c r="G71" s="221"/>
      <c r="H71" s="221"/>
      <c r="I71" s="221"/>
      <c r="J71" s="221"/>
      <c r="K71" s="222"/>
    </row>
    <row r="72" spans="2:11" customFormat="1" ht="18.75" customHeight="1">
      <c r="B72" s="223"/>
      <c r="C72" s="223"/>
      <c r="D72" s="223"/>
      <c r="E72" s="223"/>
      <c r="F72" s="223"/>
      <c r="G72" s="223"/>
      <c r="H72" s="223"/>
      <c r="I72" s="223"/>
      <c r="J72" s="223"/>
      <c r="K72" s="224"/>
    </row>
    <row r="73" spans="2:11" customFormat="1" ht="18.75" customHeight="1">
      <c r="B73" s="224"/>
      <c r="C73" s="224"/>
      <c r="D73" s="224"/>
      <c r="E73" s="224"/>
      <c r="F73" s="224"/>
      <c r="G73" s="224"/>
      <c r="H73" s="224"/>
      <c r="I73" s="224"/>
      <c r="J73" s="224"/>
      <c r="K73" s="224"/>
    </row>
    <row r="74" spans="2:11" customFormat="1" ht="7.5" customHeight="1">
      <c r="B74" s="225"/>
      <c r="C74" s="226"/>
      <c r="D74" s="226"/>
      <c r="E74" s="226"/>
      <c r="F74" s="226"/>
      <c r="G74" s="226"/>
      <c r="H74" s="226"/>
      <c r="I74" s="226"/>
      <c r="J74" s="226"/>
      <c r="K74" s="227"/>
    </row>
    <row r="75" spans="2:11" customFormat="1" ht="45" customHeight="1">
      <c r="B75" s="228"/>
      <c r="C75" s="335" t="s">
        <v>1638</v>
      </c>
      <c r="D75" s="335"/>
      <c r="E75" s="335"/>
      <c r="F75" s="335"/>
      <c r="G75" s="335"/>
      <c r="H75" s="335"/>
      <c r="I75" s="335"/>
      <c r="J75" s="335"/>
      <c r="K75" s="229"/>
    </row>
    <row r="76" spans="2:11" customFormat="1" ht="17.25" customHeight="1">
      <c r="B76" s="228"/>
      <c r="C76" s="230" t="s">
        <v>1639</v>
      </c>
      <c r="D76" s="230"/>
      <c r="E76" s="230"/>
      <c r="F76" s="230" t="s">
        <v>1640</v>
      </c>
      <c r="G76" s="231"/>
      <c r="H76" s="230" t="s">
        <v>64</v>
      </c>
      <c r="I76" s="230" t="s">
        <v>67</v>
      </c>
      <c r="J76" s="230" t="s">
        <v>1641</v>
      </c>
      <c r="K76" s="229"/>
    </row>
    <row r="77" spans="2:11" customFormat="1" ht="17.25" customHeight="1">
      <c r="B77" s="228"/>
      <c r="C77" s="232" t="s">
        <v>1642</v>
      </c>
      <c r="D77" s="232"/>
      <c r="E77" s="232"/>
      <c r="F77" s="233" t="s">
        <v>1643</v>
      </c>
      <c r="G77" s="234"/>
      <c r="H77" s="232"/>
      <c r="I77" s="232"/>
      <c r="J77" s="232" t="s">
        <v>1644</v>
      </c>
      <c r="K77" s="229"/>
    </row>
    <row r="78" spans="2:11" customFormat="1" ht="5.25" customHeight="1">
      <c r="B78" s="228"/>
      <c r="C78" s="235"/>
      <c r="D78" s="235"/>
      <c r="E78" s="235"/>
      <c r="F78" s="235"/>
      <c r="G78" s="236"/>
      <c r="H78" s="235"/>
      <c r="I78" s="235"/>
      <c r="J78" s="235"/>
      <c r="K78" s="229"/>
    </row>
    <row r="79" spans="2:11" customFormat="1" ht="15" customHeight="1">
      <c r="B79" s="228"/>
      <c r="C79" s="217" t="s">
        <v>63</v>
      </c>
      <c r="D79" s="237"/>
      <c r="E79" s="237"/>
      <c r="F79" s="238" t="s">
        <v>1645</v>
      </c>
      <c r="G79" s="239"/>
      <c r="H79" s="217" t="s">
        <v>1646</v>
      </c>
      <c r="I79" s="217" t="s">
        <v>1647</v>
      </c>
      <c r="J79" s="217">
        <v>20</v>
      </c>
      <c r="K79" s="229"/>
    </row>
    <row r="80" spans="2:11" customFormat="1" ht="15" customHeight="1">
      <c r="B80" s="228"/>
      <c r="C80" s="217" t="s">
        <v>1648</v>
      </c>
      <c r="D80" s="217"/>
      <c r="E80" s="217"/>
      <c r="F80" s="238" t="s">
        <v>1645</v>
      </c>
      <c r="G80" s="239"/>
      <c r="H80" s="217" t="s">
        <v>1649</v>
      </c>
      <c r="I80" s="217" t="s">
        <v>1647</v>
      </c>
      <c r="J80" s="217">
        <v>120</v>
      </c>
      <c r="K80" s="229"/>
    </row>
    <row r="81" spans="2:11" customFormat="1" ht="15" customHeight="1">
      <c r="B81" s="240"/>
      <c r="C81" s="217" t="s">
        <v>1650</v>
      </c>
      <c r="D81" s="217"/>
      <c r="E81" s="217"/>
      <c r="F81" s="238" t="s">
        <v>1651</v>
      </c>
      <c r="G81" s="239"/>
      <c r="H81" s="217" t="s">
        <v>1652</v>
      </c>
      <c r="I81" s="217" t="s">
        <v>1647</v>
      </c>
      <c r="J81" s="217">
        <v>50</v>
      </c>
      <c r="K81" s="229"/>
    </row>
    <row r="82" spans="2:11" customFormat="1" ht="15" customHeight="1">
      <c r="B82" s="240"/>
      <c r="C82" s="217" t="s">
        <v>1653</v>
      </c>
      <c r="D82" s="217"/>
      <c r="E82" s="217"/>
      <c r="F82" s="238" t="s">
        <v>1645</v>
      </c>
      <c r="G82" s="239"/>
      <c r="H82" s="217" t="s">
        <v>1654</v>
      </c>
      <c r="I82" s="217" t="s">
        <v>1655</v>
      </c>
      <c r="J82" s="217"/>
      <c r="K82" s="229"/>
    </row>
    <row r="83" spans="2:11" customFormat="1" ht="15" customHeight="1">
      <c r="B83" s="240"/>
      <c r="C83" s="217" t="s">
        <v>1656</v>
      </c>
      <c r="D83" s="217"/>
      <c r="E83" s="217"/>
      <c r="F83" s="238" t="s">
        <v>1651</v>
      </c>
      <c r="G83" s="217"/>
      <c r="H83" s="217" t="s">
        <v>1657</v>
      </c>
      <c r="I83" s="217" t="s">
        <v>1647</v>
      </c>
      <c r="J83" s="217">
        <v>15</v>
      </c>
      <c r="K83" s="229"/>
    </row>
    <row r="84" spans="2:11" customFormat="1" ht="15" customHeight="1">
      <c r="B84" s="240"/>
      <c r="C84" s="217" t="s">
        <v>1658</v>
      </c>
      <c r="D84" s="217"/>
      <c r="E84" s="217"/>
      <c r="F84" s="238" t="s">
        <v>1651</v>
      </c>
      <c r="G84" s="217"/>
      <c r="H84" s="217" t="s">
        <v>1659</v>
      </c>
      <c r="I84" s="217" t="s">
        <v>1647</v>
      </c>
      <c r="J84" s="217">
        <v>15</v>
      </c>
      <c r="K84" s="229"/>
    </row>
    <row r="85" spans="2:11" customFormat="1" ht="15" customHeight="1">
      <c r="B85" s="240"/>
      <c r="C85" s="217" t="s">
        <v>1660</v>
      </c>
      <c r="D85" s="217"/>
      <c r="E85" s="217"/>
      <c r="F85" s="238" t="s">
        <v>1651</v>
      </c>
      <c r="G85" s="217"/>
      <c r="H85" s="217" t="s">
        <v>1661</v>
      </c>
      <c r="I85" s="217" t="s">
        <v>1647</v>
      </c>
      <c r="J85" s="217">
        <v>20</v>
      </c>
      <c r="K85" s="229"/>
    </row>
    <row r="86" spans="2:11" customFormat="1" ht="15" customHeight="1">
      <c r="B86" s="240"/>
      <c r="C86" s="217" t="s">
        <v>1662</v>
      </c>
      <c r="D86" s="217"/>
      <c r="E86" s="217"/>
      <c r="F86" s="238" t="s">
        <v>1651</v>
      </c>
      <c r="G86" s="217"/>
      <c r="H86" s="217" t="s">
        <v>1663</v>
      </c>
      <c r="I86" s="217" t="s">
        <v>1647</v>
      </c>
      <c r="J86" s="217">
        <v>20</v>
      </c>
      <c r="K86" s="229"/>
    </row>
    <row r="87" spans="2:11" customFormat="1" ht="15" customHeight="1">
      <c r="B87" s="240"/>
      <c r="C87" s="217" t="s">
        <v>1664</v>
      </c>
      <c r="D87" s="217"/>
      <c r="E87" s="217"/>
      <c r="F87" s="238" t="s">
        <v>1651</v>
      </c>
      <c r="G87" s="239"/>
      <c r="H87" s="217" t="s">
        <v>1665</v>
      </c>
      <c r="I87" s="217" t="s">
        <v>1647</v>
      </c>
      <c r="J87" s="217">
        <v>50</v>
      </c>
      <c r="K87" s="229"/>
    </row>
    <row r="88" spans="2:11" customFormat="1" ht="15" customHeight="1">
      <c r="B88" s="240"/>
      <c r="C88" s="217" t="s">
        <v>1666</v>
      </c>
      <c r="D88" s="217"/>
      <c r="E88" s="217"/>
      <c r="F88" s="238" t="s">
        <v>1651</v>
      </c>
      <c r="G88" s="239"/>
      <c r="H88" s="217" t="s">
        <v>1667</v>
      </c>
      <c r="I88" s="217" t="s">
        <v>1647</v>
      </c>
      <c r="J88" s="217">
        <v>20</v>
      </c>
      <c r="K88" s="229"/>
    </row>
    <row r="89" spans="2:11" customFormat="1" ht="15" customHeight="1">
      <c r="B89" s="240"/>
      <c r="C89" s="217" t="s">
        <v>1668</v>
      </c>
      <c r="D89" s="217"/>
      <c r="E89" s="217"/>
      <c r="F89" s="238" t="s">
        <v>1651</v>
      </c>
      <c r="G89" s="239"/>
      <c r="H89" s="217" t="s">
        <v>1669</v>
      </c>
      <c r="I89" s="217" t="s">
        <v>1647</v>
      </c>
      <c r="J89" s="217">
        <v>20</v>
      </c>
      <c r="K89" s="229"/>
    </row>
    <row r="90" spans="2:11" customFormat="1" ht="15" customHeight="1">
      <c r="B90" s="240"/>
      <c r="C90" s="217" t="s">
        <v>1670</v>
      </c>
      <c r="D90" s="217"/>
      <c r="E90" s="217"/>
      <c r="F90" s="238" t="s">
        <v>1651</v>
      </c>
      <c r="G90" s="239"/>
      <c r="H90" s="217" t="s">
        <v>1671</v>
      </c>
      <c r="I90" s="217" t="s">
        <v>1647</v>
      </c>
      <c r="J90" s="217">
        <v>50</v>
      </c>
      <c r="K90" s="229"/>
    </row>
    <row r="91" spans="2:11" customFormat="1" ht="15" customHeight="1">
      <c r="B91" s="240"/>
      <c r="C91" s="217" t="s">
        <v>1672</v>
      </c>
      <c r="D91" s="217"/>
      <c r="E91" s="217"/>
      <c r="F91" s="238" t="s">
        <v>1651</v>
      </c>
      <c r="G91" s="239"/>
      <c r="H91" s="217" t="s">
        <v>1672</v>
      </c>
      <c r="I91" s="217" t="s">
        <v>1647</v>
      </c>
      <c r="J91" s="217">
        <v>50</v>
      </c>
      <c r="K91" s="229"/>
    </row>
    <row r="92" spans="2:11" customFormat="1" ht="15" customHeight="1">
      <c r="B92" s="240"/>
      <c r="C92" s="217" t="s">
        <v>1673</v>
      </c>
      <c r="D92" s="217"/>
      <c r="E92" s="217"/>
      <c r="F92" s="238" t="s">
        <v>1651</v>
      </c>
      <c r="G92" s="239"/>
      <c r="H92" s="217" t="s">
        <v>1674</v>
      </c>
      <c r="I92" s="217" t="s">
        <v>1647</v>
      </c>
      <c r="J92" s="217">
        <v>255</v>
      </c>
      <c r="K92" s="229"/>
    </row>
    <row r="93" spans="2:11" customFormat="1" ht="15" customHeight="1">
      <c r="B93" s="240"/>
      <c r="C93" s="217" t="s">
        <v>1675</v>
      </c>
      <c r="D93" s="217"/>
      <c r="E93" s="217"/>
      <c r="F93" s="238" t="s">
        <v>1645</v>
      </c>
      <c r="G93" s="239"/>
      <c r="H93" s="217" t="s">
        <v>1676</v>
      </c>
      <c r="I93" s="217" t="s">
        <v>1677</v>
      </c>
      <c r="J93" s="217"/>
      <c r="K93" s="229"/>
    </row>
    <row r="94" spans="2:11" customFormat="1" ht="15" customHeight="1">
      <c r="B94" s="240"/>
      <c r="C94" s="217" t="s">
        <v>1678</v>
      </c>
      <c r="D94" s="217"/>
      <c r="E94" s="217"/>
      <c r="F94" s="238" t="s">
        <v>1645</v>
      </c>
      <c r="G94" s="239"/>
      <c r="H94" s="217" t="s">
        <v>1679</v>
      </c>
      <c r="I94" s="217" t="s">
        <v>1680</v>
      </c>
      <c r="J94" s="217"/>
      <c r="K94" s="229"/>
    </row>
    <row r="95" spans="2:11" customFormat="1" ht="15" customHeight="1">
      <c r="B95" s="240"/>
      <c r="C95" s="217" t="s">
        <v>1681</v>
      </c>
      <c r="D95" s="217"/>
      <c r="E95" s="217"/>
      <c r="F95" s="238" t="s">
        <v>1645</v>
      </c>
      <c r="G95" s="239"/>
      <c r="H95" s="217" t="s">
        <v>1681</v>
      </c>
      <c r="I95" s="217" t="s">
        <v>1680</v>
      </c>
      <c r="J95" s="217"/>
      <c r="K95" s="229"/>
    </row>
    <row r="96" spans="2:11" customFormat="1" ht="15" customHeight="1">
      <c r="B96" s="240"/>
      <c r="C96" s="217" t="s">
        <v>48</v>
      </c>
      <c r="D96" s="217"/>
      <c r="E96" s="217"/>
      <c r="F96" s="238" t="s">
        <v>1645</v>
      </c>
      <c r="G96" s="239"/>
      <c r="H96" s="217" t="s">
        <v>1682</v>
      </c>
      <c r="I96" s="217" t="s">
        <v>1680</v>
      </c>
      <c r="J96" s="217"/>
      <c r="K96" s="229"/>
    </row>
    <row r="97" spans="2:11" customFormat="1" ht="15" customHeight="1">
      <c r="B97" s="240"/>
      <c r="C97" s="217" t="s">
        <v>58</v>
      </c>
      <c r="D97" s="217"/>
      <c r="E97" s="217"/>
      <c r="F97" s="238" t="s">
        <v>1645</v>
      </c>
      <c r="G97" s="239"/>
      <c r="H97" s="217" t="s">
        <v>1683</v>
      </c>
      <c r="I97" s="217" t="s">
        <v>1680</v>
      </c>
      <c r="J97" s="217"/>
      <c r="K97" s="229"/>
    </row>
    <row r="98" spans="2:11" customFormat="1" ht="15" customHeight="1">
      <c r="B98" s="241"/>
      <c r="C98" s="242"/>
      <c r="D98" s="242"/>
      <c r="E98" s="242"/>
      <c r="F98" s="242"/>
      <c r="G98" s="242"/>
      <c r="H98" s="242"/>
      <c r="I98" s="242"/>
      <c r="J98" s="242"/>
      <c r="K98" s="243"/>
    </row>
    <row r="99" spans="2:11" customFormat="1" ht="18.75" customHeight="1">
      <c r="B99" s="244"/>
      <c r="C99" s="245"/>
      <c r="D99" s="245"/>
      <c r="E99" s="245"/>
      <c r="F99" s="245"/>
      <c r="G99" s="245"/>
      <c r="H99" s="245"/>
      <c r="I99" s="245"/>
      <c r="J99" s="245"/>
      <c r="K99" s="244"/>
    </row>
    <row r="100" spans="2:11" customFormat="1" ht="18.75" customHeight="1">
      <c r="B100" s="224"/>
      <c r="C100" s="224"/>
      <c r="D100" s="224"/>
      <c r="E100" s="224"/>
      <c r="F100" s="224"/>
      <c r="G100" s="224"/>
      <c r="H100" s="224"/>
      <c r="I100" s="224"/>
      <c r="J100" s="224"/>
      <c r="K100" s="224"/>
    </row>
    <row r="101" spans="2:11" customFormat="1" ht="7.5" customHeight="1">
      <c r="B101" s="225"/>
      <c r="C101" s="226"/>
      <c r="D101" s="226"/>
      <c r="E101" s="226"/>
      <c r="F101" s="226"/>
      <c r="G101" s="226"/>
      <c r="H101" s="226"/>
      <c r="I101" s="226"/>
      <c r="J101" s="226"/>
      <c r="K101" s="227"/>
    </row>
    <row r="102" spans="2:11" customFormat="1" ht="45" customHeight="1">
      <c r="B102" s="228"/>
      <c r="C102" s="335" t="s">
        <v>1684</v>
      </c>
      <c r="D102" s="335"/>
      <c r="E102" s="335"/>
      <c r="F102" s="335"/>
      <c r="G102" s="335"/>
      <c r="H102" s="335"/>
      <c r="I102" s="335"/>
      <c r="J102" s="335"/>
      <c r="K102" s="229"/>
    </row>
    <row r="103" spans="2:11" customFormat="1" ht="17.25" customHeight="1">
      <c r="B103" s="228"/>
      <c r="C103" s="230" t="s">
        <v>1639</v>
      </c>
      <c r="D103" s="230"/>
      <c r="E103" s="230"/>
      <c r="F103" s="230" t="s">
        <v>1640</v>
      </c>
      <c r="G103" s="231"/>
      <c r="H103" s="230" t="s">
        <v>64</v>
      </c>
      <c r="I103" s="230" t="s">
        <v>67</v>
      </c>
      <c r="J103" s="230" t="s">
        <v>1641</v>
      </c>
      <c r="K103" s="229"/>
    </row>
    <row r="104" spans="2:11" customFormat="1" ht="17.25" customHeight="1">
      <c r="B104" s="228"/>
      <c r="C104" s="232" t="s">
        <v>1642</v>
      </c>
      <c r="D104" s="232"/>
      <c r="E104" s="232"/>
      <c r="F104" s="233" t="s">
        <v>1643</v>
      </c>
      <c r="G104" s="234"/>
      <c r="H104" s="232"/>
      <c r="I104" s="232"/>
      <c r="J104" s="232" t="s">
        <v>1644</v>
      </c>
      <c r="K104" s="229"/>
    </row>
    <row r="105" spans="2:11" customFormat="1" ht="5.25" customHeight="1">
      <c r="B105" s="228"/>
      <c r="C105" s="230"/>
      <c r="D105" s="230"/>
      <c r="E105" s="230"/>
      <c r="F105" s="230"/>
      <c r="G105" s="246"/>
      <c r="H105" s="230"/>
      <c r="I105" s="230"/>
      <c r="J105" s="230"/>
      <c r="K105" s="229"/>
    </row>
    <row r="106" spans="2:11" customFormat="1" ht="15" customHeight="1">
      <c r="B106" s="228"/>
      <c r="C106" s="217" t="s">
        <v>63</v>
      </c>
      <c r="D106" s="237"/>
      <c r="E106" s="237"/>
      <c r="F106" s="238" t="s">
        <v>1645</v>
      </c>
      <c r="G106" s="217"/>
      <c r="H106" s="217" t="s">
        <v>1685</v>
      </c>
      <c r="I106" s="217" t="s">
        <v>1647</v>
      </c>
      <c r="J106" s="217">
        <v>20</v>
      </c>
      <c r="K106" s="229"/>
    </row>
    <row r="107" spans="2:11" customFormat="1" ht="15" customHeight="1">
      <c r="B107" s="228"/>
      <c r="C107" s="217" t="s">
        <v>1648</v>
      </c>
      <c r="D107" s="217"/>
      <c r="E107" s="217"/>
      <c r="F107" s="238" t="s">
        <v>1645</v>
      </c>
      <c r="G107" s="217"/>
      <c r="H107" s="217" t="s">
        <v>1685</v>
      </c>
      <c r="I107" s="217" t="s">
        <v>1647</v>
      </c>
      <c r="J107" s="217">
        <v>120</v>
      </c>
      <c r="K107" s="229"/>
    </row>
    <row r="108" spans="2:11" customFormat="1" ht="15" customHeight="1">
      <c r="B108" s="240"/>
      <c r="C108" s="217" t="s">
        <v>1650</v>
      </c>
      <c r="D108" s="217"/>
      <c r="E108" s="217"/>
      <c r="F108" s="238" t="s">
        <v>1651</v>
      </c>
      <c r="G108" s="217"/>
      <c r="H108" s="217" t="s">
        <v>1685</v>
      </c>
      <c r="I108" s="217" t="s">
        <v>1647</v>
      </c>
      <c r="J108" s="217">
        <v>50</v>
      </c>
      <c r="K108" s="229"/>
    </row>
    <row r="109" spans="2:11" customFormat="1" ht="15" customHeight="1">
      <c r="B109" s="240"/>
      <c r="C109" s="217" t="s">
        <v>1653</v>
      </c>
      <c r="D109" s="217"/>
      <c r="E109" s="217"/>
      <c r="F109" s="238" t="s">
        <v>1645</v>
      </c>
      <c r="G109" s="217"/>
      <c r="H109" s="217" t="s">
        <v>1685</v>
      </c>
      <c r="I109" s="217" t="s">
        <v>1655</v>
      </c>
      <c r="J109" s="217"/>
      <c r="K109" s="229"/>
    </row>
    <row r="110" spans="2:11" customFormat="1" ht="15" customHeight="1">
      <c r="B110" s="240"/>
      <c r="C110" s="217" t="s">
        <v>1664</v>
      </c>
      <c r="D110" s="217"/>
      <c r="E110" s="217"/>
      <c r="F110" s="238" t="s">
        <v>1651</v>
      </c>
      <c r="G110" s="217"/>
      <c r="H110" s="217" t="s">
        <v>1685</v>
      </c>
      <c r="I110" s="217" t="s">
        <v>1647</v>
      </c>
      <c r="J110" s="217">
        <v>50</v>
      </c>
      <c r="K110" s="229"/>
    </row>
    <row r="111" spans="2:11" customFormat="1" ht="15" customHeight="1">
      <c r="B111" s="240"/>
      <c r="C111" s="217" t="s">
        <v>1672</v>
      </c>
      <c r="D111" s="217"/>
      <c r="E111" s="217"/>
      <c r="F111" s="238" t="s">
        <v>1651</v>
      </c>
      <c r="G111" s="217"/>
      <c r="H111" s="217" t="s">
        <v>1685</v>
      </c>
      <c r="I111" s="217" t="s">
        <v>1647</v>
      </c>
      <c r="J111" s="217">
        <v>50</v>
      </c>
      <c r="K111" s="229"/>
    </row>
    <row r="112" spans="2:11" customFormat="1" ht="15" customHeight="1">
      <c r="B112" s="240"/>
      <c r="C112" s="217" t="s">
        <v>1670</v>
      </c>
      <c r="D112" s="217"/>
      <c r="E112" s="217"/>
      <c r="F112" s="238" t="s">
        <v>1651</v>
      </c>
      <c r="G112" s="217"/>
      <c r="H112" s="217" t="s">
        <v>1685</v>
      </c>
      <c r="I112" s="217" t="s">
        <v>1647</v>
      </c>
      <c r="J112" s="217">
        <v>50</v>
      </c>
      <c r="K112" s="229"/>
    </row>
    <row r="113" spans="2:11" customFormat="1" ht="15" customHeight="1">
      <c r="B113" s="240"/>
      <c r="C113" s="217" t="s">
        <v>63</v>
      </c>
      <c r="D113" s="217"/>
      <c r="E113" s="217"/>
      <c r="F113" s="238" t="s">
        <v>1645</v>
      </c>
      <c r="G113" s="217"/>
      <c r="H113" s="217" t="s">
        <v>1686</v>
      </c>
      <c r="I113" s="217" t="s">
        <v>1647</v>
      </c>
      <c r="J113" s="217">
        <v>20</v>
      </c>
      <c r="K113" s="229"/>
    </row>
    <row r="114" spans="2:11" customFormat="1" ht="15" customHeight="1">
      <c r="B114" s="240"/>
      <c r="C114" s="217" t="s">
        <v>1687</v>
      </c>
      <c r="D114" s="217"/>
      <c r="E114" s="217"/>
      <c r="F114" s="238" t="s">
        <v>1645</v>
      </c>
      <c r="G114" s="217"/>
      <c r="H114" s="217" t="s">
        <v>1688</v>
      </c>
      <c r="I114" s="217" t="s">
        <v>1647</v>
      </c>
      <c r="J114" s="217">
        <v>120</v>
      </c>
      <c r="K114" s="229"/>
    </row>
    <row r="115" spans="2:11" customFormat="1" ht="15" customHeight="1">
      <c r="B115" s="240"/>
      <c r="C115" s="217" t="s">
        <v>48</v>
      </c>
      <c r="D115" s="217"/>
      <c r="E115" s="217"/>
      <c r="F115" s="238" t="s">
        <v>1645</v>
      </c>
      <c r="G115" s="217"/>
      <c r="H115" s="217" t="s">
        <v>1689</v>
      </c>
      <c r="I115" s="217" t="s">
        <v>1680</v>
      </c>
      <c r="J115" s="217"/>
      <c r="K115" s="229"/>
    </row>
    <row r="116" spans="2:11" customFormat="1" ht="15" customHeight="1">
      <c r="B116" s="240"/>
      <c r="C116" s="217" t="s">
        <v>58</v>
      </c>
      <c r="D116" s="217"/>
      <c r="E116" s="217"/>
      <c r="F116" s="238" t="s">
        <v>1645</v>
      </c>
      <c r="G116" s="217"/>
      <c r="H116" s="217" t="s">
        <v>1690</v>
      </c>
      <c r="I116" s="217" t="s">
        <v>1680</v>
      </c>
      <c r="J116" s="217"/>
      <c r="K116" s="229"/>
    </row>
    <row r="117" spans="2:11" customFormat="1" ht="15" customHeight="1">
      <c r="B117" s="240"/>
      <c r="C117" s="217" t="s">
        <v>67</v>
      </c>
      <c r="D117" s="217"/>
      <c r="E117" s="217"/>
      <c r="F117" s="238" t="s">
        <v>1645</v>
      </c>
      <c r="G117" s="217"/>
      <c r="H117" s="217" t="s">
        <v>1691</v>
      </c>
      <c r="I117" s="217" t="s">
        <v>1692</v>
      </c>
      <c r="J117" s="217"/>
      <c r="K117" s="229"/>
    </row>
    <row r="118" spans="2:11" customFormat="1" ht="15" customHeight="1">
      <c r="B118" s="241"/>
      <c r="C118" s="247"/>
      <c r="D118" s="247"/>
      <c r="E118" s="247"/>
      <c r="F118" s="247"/>
      <c r="G118" s="247"/>
      <c r="H118" s="247"/>
      <c r="I118" s="247"/>
      <c r="J118" s="247"/>
      <c r="K118" s="243"/>
    </row>
    <row r="119" spans="2:11" customFormat="1" ht="18.75" customHeight="1">
      <c r="B119" s="248"/>
      <c r="C119" s="249"/>
      <c r="D119" s="249"/>
      <c r="E119" s="249"/>
      <c r="F119" s="250"/>
      <c r="G119" s="249"/>
      <c r="H119" s="249"/>
      <c r="I119" s="249"/>
      <c r="J119" s="249"/>
      <c r="K119" s="248"/>
    </row>
    <row r="120" spans="2:11" customFormat="1" ht="18.75" customHeight="1">
      <c r="B120" s="224"/>
      <c r="C120" s="224"/>
      <c r="D120" s="224"/>
      <c r="E120" s="224"/>
      <c r="F120" s="224"/>
      <c r="G120" s="224"/>
      <c r="H120" s="224"/>
      <c r="I120" s="224"/>
      <c r="J120" s="224"/>
      <c r="K120" s="224"/>
    </row>
    <row r="121" spans="2:11" customFormat="1" ht="7.5" customHeight="1">
      <c r="B121" s="251"/>
      <c r="C121" s="252"/>
      <c r="D121" s="252"/>
      <c r="E121" s="252"/>
      <c r="F121" s="252"/>
      <c r="G121" s="252"/>
      <c r="H121" s="252"/>
      <c r="I121" s="252"/>
      <c r="J121" s="252"/>
      <c r="K121" s="253"/>
    </row>
    <row r="122" spans="2:11" customFormat="1" ht="45" customHeight="1">
      <c r="B122" s="254"/>
      <c r="C122" s="333" t="s">
        <v>1693</v>
      </c>
      <c r="D122" s="333"/>
      <c r="E122" s="333"/>
      <c r="F122" s="333"/>
      <c r="G122" s="333"/>
      <c r="H122" s="333"/>
      <c r="I122" s="333"/>
      <c r="J122" s="333"/>
      <c r="K122" s="255"/>
    </row>
    <row r="123" spans="2:11" customFormat="1" ht="17.25" customHeight="1">
      <c r="B123" s="256"/>
      <c r="C123" s="230" t="s">
        <v>1639</v>
      </c>
      <c r="D123" s="230"/>
      <c r="E123" s="230"/>
      <c r="F123" s="230" t="s">
        <v>1640</v>
      </c>
      <c r="G123" s="231"/>
      <c r="H123" s="230" t="s">
        <v>64</v>
      </c>
      <c r="I123" s="230" t="s">
        <v>67</v>
      </c>
      <c r="J123" s="230" t="s">
        <v>1641</v>
      </c>
      <c r="K123" s="257"/>
    </row>
    <row r="124" spans="2:11" customFormat="1" ht="17.25" customHeight="1">
      <c r="B124" s="256"/>
      <c r="C124" s="232" t="s">
        <v>1642</v>
      </c>
      <c r="D124" s="232"/>
      <c r="E124" s="232"/>
      <c r="F124" s="233" t="s">
        <v>1643</v>
      </c>
      <c r="G124" s="234"/>
      <c r="H124" s="232"/>
      <c r="I124" s="232"/>
      <c r="J124" s="232" t="s">
        <v>1644</v>
      </c>
      <c r="K124" s="257"/>
    </row>
    <row r="125" spans="2:11" customFormat="1" ht="5.25" customHeight="1">
      <c r="B125" s="258"/>
      <c r="C125" s="235"/>
      <c r="D125" s="235"/>
      <c r="E125" s="235"/>
      <c r="F125" s="235"/>
      <c r="G125" s="259"/>
      <c r="H125" s="235"/>
      <c r="I125" s="235"/>
      <c r="J125" s="235"/>
      <c r="K125" s="260"/>
    </row>
    <row r="126" spans="2:11" customFormat="1" ht="15" customHeight="1">
      <c r="B126" s="258"/>
      <c r="C126" s="217" t="s">
        <v>1648</v>
      </c>
      <c r="D126" s="237"/>
      <c r="E126" s="237"/>
      <c r="F126" s="238" t="s">
        <v>1645</v>
      </c>
      <c r="G126" s="217"/>
      <c r="H126" s="217" t="s">
        <v>1685</v>
      </c>
      <c r="I126" s="217" t="s">
        <v>1647</v>
      </c>
      <c r="J126" s="217">
        <v>120</v>
      </c>
      <c r="K126" s="261"/>
    </row>
    <row r="127" spans="2:11" customFormat="1" ht="15" customHeight="1">
      <c r="B127" s="258"/>
      <c r="C127" s="217" t="s">
        <v>1694</v>
      </c>
      <c r="D127" s="217"/>
      <c r="E127" s="217"/>
      <c r="F127" s="238" t="s">
        <v>1645</v>
      </c>
      <c r="G127" s="217"/>
      <c r="H127" s="217" t="s">
        <v>1695</v>
      </c>
      <c r="I127" s="217" t="s">
        <v>1647</v>
      </c>
      <c r="J127" s="217" t="s">
        <v>1696</v>
      </c>
      <c r="K127" s="261"/>
    </row>
    <row r="128" spans="2:11" customFormat="1" ht="15" customHeight="1">
      <c r="B128" s="258"/>
      <c r="C128" s="217" t="s">
        <v>1593</v>
      </c>
      <c r="D128" s="217"/>
      <c r="E128" s="217"/>
      <c r="F128" s="238" t="s">
        <v>1645</v>
      </c>
      <c r="G128" s="217"/>
      <c r="H128" s="217" t="s">
        <v>1697</v>
      </c>
      <c r="I128" s="217" t="s">
        <v>1647</v>
      </c>
      <c r="J128" s="217" t="s">
        <v>1696</v>
      </c>
      <c r="K128" s="261"/>
    </row>
    <row r="129" spans="2:11" customFormat="1" ht="15" customHeight="1">
      <c r="B129" s="258"/>
      <c r="C129" s="217" t="s">
        <v>1656</v>
      </c>
      <c r="D129" s="217"/>
      <c r="E129" s="217"/>
      <c r="F129" s="238" t="s">
        <v>1651</v>
      </c>
      <c r="G129" s="217"/>
      <c r="H129" s="217" t="s">
        <v>1657</v>
      </c>
      <c r="I129" s="217" t="s">
        <v>1647</v>
      </c>
      <c r="J129" s="217">
        <v>15</v>
      </c>
      <c r="K129" s="261"/>
    </row>
    <row r="130" spans="2:11" customFormat="1" ht="15" customHeight="1">
      <c r="B130" s="258"/>
      <c r="C130" s="217" t="s">
        <v>1658</v>
      </c>
      <c r="D130" s="217"/>
      <c r="E130" s="217"/>
      <c r="F130" s="238" t="s">
        <v>1651</v>
      </c>
      <c r="G130" s="217"/>
      <c r="H130" s="217" t="s">
        <v>1659</v>
      </c>
      <c r="I130" s="217" t="s">
        <v>1647</v>
      </c>
      <c r="J130" s="217">
        <v>15</v>
      </c>
      <c r="K130" s="261"/>
    </row>
    <row r="131" spans="2:11" customFormat="1" ht="15" customHeight="1">
      <c r="B131" s="258"/>
      <c r="C131" s="217" t="s">
        <v>1660</v>
      </c>
      <c r="D131" s="217"/>
      <c r="E131" s="217"/>
      <c r="F131" s="238" t="s">
        <v>1651</v>
      </c>
      <c r="G131" s="217"/>
      <c r="H131" s="217" t="s">
        <v>1661</v>
      </c>
      <c r="I131" s="217" t="s">
        <v>1647</v>
      </c>
      <c r="J131" s="217">
        <v>20</v>
      </c>
      <c r="K131" s="261"/>
    </row>
    <row r="132" spans="2:11" customFormat="1" ht="15" customHeight="1">
      <c r="B132" s="258"/>
      <c r="C132" s="217" t="s">
        <v>1662</v>
      </c>
      <c r="D132" s="217"/>
      <c r="E132" s="217"/>
      <c r="F132" s="238" t="s">
        <v>1651</v>
      </c>
      <c r="G132" s="217"/>
      <c r="H132" s="217" t="s">
        <v>1663</v>
      </c>
      <c r="I132" s="217" t="s">
        <v>1647</v>
      </c>
      <c r="J132" s="217">
        <v>20</v>
      </c>
      <c r="K132" s="261"/>
    </row>
    <row r="133" spans="2:11" customFormat="1" ht="15" customHeight="1">
      <c r="B133" s="258"/>
      <c r="C133" s="217" t="s">
        <v>1650</v>
      </c>
      <c r="D133" s="217"/>
      <c r="E133" s="217"/>
      <c r="F133" s="238" t="s">
        <v>1651</v>
      </c>
      <c r="G133" s="217"/>
      <c r="H133" s="217" t="s">
        <v>1685</v>
      </c>
      <c r="I133" s="217" t="s">
        <v>1647</v>
      </c>
      <c r="J133" s="217">
        <v>50</v>
      </c>
      <c r="K133" s="261"/>
    </row>
    <row r="134" spans="2:11" customFormat="1" ht="15" customHeight="1">
      <c r="B134" s="258"/>
      <c r="C134" s="217" t="s">
        <v>1664</v>
      </c>
      <c r="D134" s="217"/>
      <c r="E134" s="217"/>
      <c r="F134" s="238" t="s">
        <v>1651</v>
      </c>
      <c r="G134" s="217"/>
      <c r="H134" s="217" t="s">
        <v>1685</v>
      </c>
      <c r="I134" s="217" t="s">
        <v>1647</v>
      </c>
      <c r="J134" s="217">
        <v>50</v>
      </c>
      <c r="K134" s="261"/>
    </row>
    <row r="135" spans="2:11" customFormat="1" ht="15" customHeight="1">
      <c r="B135" s="258"/>
      <c r="C135" s="217" t="s">
        <v>1670</v>
      </c>
      <c r="D135" s="217"/>
      <c r="E135" s="217"/>
      <c r="F135" s="238" t="s">
        <v>1651</v>
      </c>
      <c r="G135" s="217"/>
      <c r="H135" s="217" t="s">
        <v>1685</v>
      </c>
      <c r="I135" s="217" t="s">
        <v>1647</v>
      </c>
      <c r="J135" s="217">
        <v>50</v>
      </c>
      <c r="K135" s="261"/>
    </row>
    <row r="136" spans="2:11" customFormat="1" ht="15" customHeight="1">
      <c r="B136" s="258"/>
      <c r="C136" s="217" t="s">
        <v>1672</v>
      </c>
      <c r="D136" s="217"/>
      <c r="E136" s="217"/>
      <c r="F136" s="238" t="s">
        <v>1651</v>
      </c>
      <c r="G136" s="217"/>
      <c r="H136" s="217" t="s">
        <v>1685</v>
      </c>
      <c r="I136" s="217" t="s">
        <v>1647</v>
      </c>
      <c r="J136" s="217">
        <v>50</v>
      </c>
      <c r="K136" s="261"/>
    </row>
    <row r="137" spans="2:11" customFormat="1" ht="15" customHeight="1">
      <c r="B137" s="258"/>
      <c r="C137" s="217" t="s">
        <v>1673</v>
      </c>
      <c r="D137" s="217"/>
      <c r="E137" s="217"/>
      <c r="F137" s="238" t="s">
        <v>1651</v>
      </c>
      <c r="G137" s="217"/>
      <c r="H137" s="217" t="s">
        <v>1698</v>
      </c>
      <c r="I137" s="217" t="s">
        <v>1647</v>
      </c>
      <c r="J137" s="217">
        <v>255</v>
      </c>
      <c r="K137" s="261"/>
    </row>
    <row r="138" spans="2:11" customFormat="1" ht="15" customHeight="1">
      <c r="B138" s="258"/>
      <c r="C138" s="217" t="s">
        <v>1675</v>
      </c>
      <c r="D138" s="217"/>
      <c r="E138" s="217"/>
      <c r="F138" s="238" t="s">
        <v>1645</v>
      </c>
      <c r="G138" s="217"/>
      <c r="H138" s="217" t="s">
        <v>1699</v>
      </c>
      <c r="I138" s="217" t="s">
        <v>1677</v>
      </c>
      <c r="J138" s="217"/>
      <c r="K138" s="261"/>
    </row>
    <row r="139" spans="2:11" customFormat="1" ht="15" customHeight="1">
      <c r="B139" s="258"/>
      <c r="C139" s="217" t="s">
        <v>1678</v>
      </c>
      <c r="D139" s="217"/>
      <c r="E139" s="217"/>
      <c r="F139" s="238" t="s">
        <v>1645</v>
      </c>
      <c r="G139" s="217"/>
      <c r="H139" s="217" t="s">
        <v>1700</v>
      </c>
      <c r="I139" s="217" t="s">
        <v>1680</v>
      </c>
      <c r="J139" s="217"/>
      <c r="K139" s="261"/>
    </row>
    <row r="140" spans="2:11" customFormat="1" ht="15" customHeight="1">
      <c r="B140" s="258"/>
      <c r="C140" s="217" t="s">
        <v>1681</v>
      </c>
      <c r="D140" s="217"/>
      <c r="E140" s="217"/>
      <c r="F140" s="238" t="s">
        <v>1645</v>
      </c>
      <c r="G140" s="217"/>
      <c r="H140" s="217" t="s">
        <v>1681</v>
      </c>
      <c r="I140" s="217" t="s">
        <v>1680</v>
      </c>
      <c r="J140" s="217"/>
      <c r="K140" s="261"/>
    </row>
    <row r="141" spans="2:11" customFormat="1" ht="15" customHeight="1">
      <c r="B141" s="258"/>
      <c r="C141" s="217" t="s">
        <v>48</v>
      </c>
      <c r="D141" s="217"/>
      <c r="E141" s="217"/>
      <c r="F141" s="238" t="s">
        <v>1645</v>
      </c>
      <c r="G141" s="217"/>
      <c r="H141" s="217" t="s">
        <v>1701</v>
      </c>
      <c r="I141" s="217" t="s">
        <v>1680</v>
      </c>
      <c r="J141" s="217"/>
      <c r="K141" s="261"/>
    </row>
    <row r="142" spans="2:11" customFormat="1" ht="15" customHeight="1">
      <c r="B142" s="258"/>
      <c r="C142" s="217" t="s">
        <v>1702</v>
      </c>
      <c r="D142" s="217"/>
      <c r="E142" s="217"/>
      <c r="F142" s="238" t="s">
        <v>1645</v>
      </c>
      <c r="G142" s="217"/>
      <c r="H142" s="217" t="s">
        <v>1703</v>
      </c>
      <c r="I142" s="217" t="s">
        <v>1680</v>
      </c>
      <c r="J142" s="217"/>
      <c r="K142" s="261"/>
    </row>
    <row r="143" spans="2:11" customFormat="1" ht="15" customHeight="1">
      <c r="B143" s="262"/>
      <c r="C143" s="263"/>
      <c r="D143" s="263"/>
      <c r="E143" s="263"/>
      <c r="F143" s="263"/>
      <c r="G143" s="263"/>
      <c r="H143" s="263"/>
      <c r="I143" s="263"/>
      <c r="J143" s="263"/>
      <c r="K143" s="264"/>
    </row>
    <row r="144" spans="2:11" customFormat="1" ht="18.75" customHeight="1">
      <c r="B144" s="249"/>
      <c r="C144" s="249"/>
      <c r="D144" s="249"/>
      <c r="E144" s="249"/>
      <c r="F144" s="250"/>
      <c r="G144" s="249"/>
      <c r="H144" s="249"/>
      <c r="I144" s="249"/>
      <c r="J144" s="249"/>
      <c r="K144" s="249"/>
    </row>
    <row r="145" spans="2:11" customFormat="1" ht="18.75" customHeight="1">
      <c r="B145" s="224"/>
      <c r="C145" s="224"/>
      <c r="D145" s="224"/>
      <c r="E145" s="224"/>
      <c r="F145" s="224"/>
      <c r="G145" s="224"/>
      <c r="H145" s="224"/>
      <c r="I145" s="224"/>
      <c r="J145" s="224"/>
      <c r="K145" s="224"/>
    </row>
    <row r="146" spans="2:11" customFormat="1" ht="7.5" customHeight="1">
      <c r="B146" s="225"/>
      <c r="C146" s="226"/>
      <c r="D146" s="226"/>
      <c r="E146" s="226"/>
      <c r="F146" s="226"/>
      <c r="G146" s="226"/>
      <c r="H146" s="226"/>
      <c r="I146" s="226"/>
      <c r="J146" s="226"/>
      <c r="K146" s="227"/>
    </row>
    <row r="147" spans="2:11" customFormat="1" ht="45" customHeight="1">
      <c r="B147" s="228"/>
      <c r="C147" s="335" t="s">
        <v>1704</v>
      </c>
      <c r="D147" s="335"/>
      <c r="E147" s="335"/>
      <c r="F147" s="335"/>
      <c r="G147" s="335"/>
      <c r="H147" s="335"/>
      <c r="I147" s="335"/>
      <c r="J147" s="335"/>
      <c r="K147" s="229"/>
    </row>
    <row r="148" spans="2:11" customFormat="1" ht="17.25" customHeight="1">
      <c r="B148" s="228"/>
      <c r="C148" s="230" t="s">
        <v>1639</v>
      </c>
      <c r="D148" s="230"/>
      <c r="E148" s="230"/>
      <c r="F148" s="230" t="s">
        <v>1640</v>
      </c>
      <c r="G148" s="231"/>
      <c r="H148" s="230" t="s">
        <v>64</v>
      </c>
      <c r="I148" s="230" t="s">
        <v>67</v>
      </c>
      <c r="J148" s="230" t="s">
        <v>1641</v>
      </c>
      <c r="K148" s="229"/>
    </row>
    <row r="149" spans="2:11" customFormat="1" ht="17.25" customHeight="1">
      <c r="B149" s="228"/>
      <c r="C149" s="232" t="s">
        <v>1642</v>
      </c>
      <c r="D149" s="232"/>
      <c r="E149" s="232"/>
      <c r="F149" s="233" t="s">
        <v>1643</v>
      </c>
      <c r="G149" s="234"/>
      <c r="H149" s="232"/>
      <c r="I149" s="232"/>
      <c r="J149" s="232" t="s">
        <v>1644</v>
      </c>
      <c r="K149" s="229"/>
    </row>
    <row r="150" spans="2:11" customFormat="1" ht="5.25" customHeight="1">
      <c r="B150" s="240"/>
      <c r="C150" s="235"/>
      <c r="D150" s="235"/>
      <c r="E150" s="235"/>
      <c r="F150" s="235"/>
      <c r="G150" s="236"/>
      <c r="H150" s="235"/>
      <c r="I150" s="235"/>
      <c r="J150" s="235"/>
      <c r="K150" s="261"/>
    </row>
    <row r="151" spans="2:11" customFormat="1" ht="15" customHeight="1">
      <c r="B151" s="240"/>
      <c r="C151" s="265" t="s">
        <v>1648</v>
      </c>
      <c r="D151" s="217"/>
      <c r="E151" s="217"/>
      <c r="F151" s="266" t="s">
        <v>1645</v>
      </c>
      <c r="G151" s="217"/>
      <c r="H151" s="265" t="s">
        <v>1685</v>
      </c>
      <c r="I151" s="265" t="s">
        <v>1647</v>
      </c>
      <c r="J151" s="265">
        <v>120</v>
      </c>
      <c r="K151" s="261"/>
    </row>
    <row r="152" spans="2:11" customFormat="1" ht="15" customHeight="1">
      <c r="B152" s="240"/>
      <c r="C152" s="265" t="s">
        <v>1694</v>
      </c>
      <c r="D152" s="217"/>
      <c r="E152" s="217"/>
      <c r="F152" s="266" t="s">
        <v>1645</v>
      </c>
      <c r="G152" s="217"/>
      <c r="H152" s="265" t="s">
        <v>1705</v>
      </c>
      <c r="I152" s="265" t="s">
        <v>1647</v>
      </c>
      <c r="J152" s="265" t="s">
        <v>1696</v>
      </c>
      <c r="K152" s="261"/>
    </row>
    <row r="153" spans="2:11" customFormat="1" ht="15" customHeight="1">
      <c r="B153" s="240"/>
      <c r="C153" s="265" t="s">
        <v>1593</v>
      </c>
      <c r="D153" s="217"/>
      <c r="E153" s="217"/>
      <c r="F153" s="266" t="s">
        <v>1645</v>
      </c>
      <c r="G153" s="217"/>
      <c r="H153" s="265" t="s">
        <v>1706</v>
      </c>
      <c r="I153" s="265" t="s">
        <v>1647</v>
      </c>
      <c r="J153" s="265" t="s">
        <v>1696</v>
      </c>
      <c r="K153" s="261"/>
    </row>
    <row r="154" spans="2:11" customFormat="1" ht="15" customHeight="1">
      <c r="B154" s="240"/>
      <c r="C154" s="265" t="s">
        <v>1650</v>
      </c>
      <c r="D154" s="217"/>
      <c r="E154" s="217"/>
      <c r="F154" s="266" t="s">
        <v>1651</v>
      </c>
      <c r="G154" s="217"/>
      <c r="H154" s="265" t="s">
        <v>1685</v>
      </c>
      <c r="I154" s="265" t="s">
        <v>1647</v>
      </c>
      <c r="J154" s="265">
        <v>50</v>
      </c>
      <c r="K154" s="261"/>
    </row>
    <row r="155" spans="2:11" customFormat="1" ht="15" customHeight="1">
      <c r="B155" s="240"/>
      <c r="C155" s="265" t="s">
        <v>1653</v>
      </c>
      <c r="D155" s="217"/>
      <c r="E155" s="217"/>
      <c r="F155" s="266" t="s">
        <v>1645</v>
      </c>
      <c r="G155" s="217"/>
      <c r="H155" s="265" t="s">
        <v>1685</v>
      </c>
      <c r="I155" s="265" t="s">
        <v>1655</v>
      </c>
      <c r="J155" s="265"/>
      <c r="K155" s="261"/>
    </row>
    <row r="156" spans="2:11" customFormat="1" ht="15" customHeight="1">
      <c r="B156" s="240"/>
      <c r="C156" s="265" t="s">
        <v>1664</v>
      </c>
      <c r="D156" s="217"/>
      <c r="E156" s="217"/>
      <c r="F156" s="266" t="s">
        <v>1651</v>
      </c>
      <c r="G156" s="217"/>
      <c r="H156" s="265" t="s">
        <v>1685</v>
      </c>
      <c r="I156" s="265" t="s">
        <v>1647</v>
      </c>
      <c r="J156" s="265">
        <v>50</v>
      </c>
      <c r="K156" s="261"/>
    </row>
    <row r="157" spans="2:11" customFormat="1" ht="15" customHeight="1">
      <c r="B157" s="240"/>
      <c r="C157" s="265" t="s">
        <v>1672</v>
      </c>
      <c r="D157" s="217"/>
      <c r="E157" s="217"/>
      <c r="F157" s="266" t="s">
        <v>1651</v>
      </c>
      <c r="G157" s="217"/>
      <c r="H157" s="265" t="s">
        <v>1685</v>
      </c>
      <c r="I157" s="265" t="s">
        <v>1647</v>
      </c>
      <c r="J157" s="265">
        <v>50</v>
      </c>
      <c r="K157" s="261"/>
    </row>
    <row r="158" spans="2:11" customFormat="1" ht="15" customHeight="1">
      <c r="B158" s="240"/>
      <c r="C158" s="265" t="s">
        <v>1670</v>
      </c>
      <c r="D158" s="217"/>
      <c r="E158" s="217"/>
      <c r="F158" s="266" t="s">
        <v>1651</v>
      </c>
      <c r="G158" s="217"/>
      <c r="H158" s="265" t="s">
        <v>1685</v>
      </c>
      <c r="I158" s="265" t="s">
        <v>1647</v>
      </c>
      <c r="J158" s="265">
        <v>50</v>
      </c>
      <c r="K158" s="261"/>
    </row>
    <row r="159" spans="2:11" customFormat="1" ht="15" customHeight="1">
      <c r="B159" s="240"/>
      <c r="C159" s="265" t="s">
        <v>123</v>
      </c>
      <c r="D159" s="217"/>
      <c r="E159" s="217"/>
      <c r="F159" s="266" t="s">
        <v>1645</v>
      </c>
      <c r="G159" s="217"/>
      <c r="H159" s="265" t="s">
        <v>1707</v>
      </c>
      <c r="I159" s="265" t="s">
        <v>1647</v>
      </c>
      <c r="J159" s="265" t="s">
        <v>1708</v>
      </c>
      <c r="K159" s="261"/>
    </row>
    <row r="160" spans="2:11" customFormat="1" ht="15" customHeight="1">
      <c r="B160" s="240"/>
      <c r="C160" s="265" t="s">
        <v>1709</v>
      </c>
      <c r="D160" s="217"/>
      <c r="E160" s="217"/>
      <c r="F160" s="266" t="s">
        <v>1645</v>
      </c>
      <c r="G160" s="217"/>
      <c r="H160" s="265" t="s">
        <v>1710</v>
      </c>
      <c r="I160" s="265" t="s">
        <v>1680</v>
      </c>
      <c r="J160" s="265"/>
      <c r="K160" s="261"/>
    </row>
    <row r="161" spans="2:11" customFormat="1" ht="15" customHeight="1">
      <c r="B161" s="267"/>
      <c r="C161" s="247"/>
      <c r="D161" s="247"/>
      <c r="E161" s="247"/>
      <c r="F161" s="247"/>
      <c r="G161" s="247"/>
      <c r="H161" s="247"/>
      <c r="I161" s="247"/>
      <c r="J161" s="247"/>
      <c r="K161" s="268"/>
    </row>
    <row r="162" spans="2:11" customFormat="1" ht="18.75" customHeight="1">
      <c r="B162" s="249"/>
      <c r="C162" s="259"/>
      <c r="D162" s="259"/>
      <c r="E162" s="259"/>
      <c r="F162" s="269"/>
      <c r="G162" s="259"/>
      <c r="H162" s="259"/>
      <c r="I162" s="259"/>
      <c r="J162" s="259"/>
      <c r="K162" s="249"/>
    </row>
    <row r="163" spans="2:11" customFormat="1" ht="18.75" customHeight="1">
      <c r="B163" s="224"/>
      <c r="C163" s="224"/>
      <c r="D163" s="224"/>
      <c r="E163" s="224"/>
      <c r="F163" s="224"/>
      <c r="G163" s="224"/>
      <c r="H163" s="224"/>
      <c r="I163" s="224"/>
      <c r="J163" s="224"/>
      <c r="K163" s="224"/>
    </row>
    <row r="164" spans="2:11" customFormat="1" ht="7.5" customHeight="1">
      <c r="B164" s="206"/>
      <c r="C164" s="207"/>
      <c r="D164" s="207"/>
      <c r="E164" s="207"/>
      <c r="F164" s="207"/>
      <c r="G164" s="207"/>
      <c r="H164" s="207"/>
      <c r="I164" s="207"/>
      <c r="J164" s="207"/>
      <c r="K164" s="208"/>
    </row>
    <row r="165" spans="2:11" customFormat="1" ht="45" customHeight="1">
      <c r="B165" s="209"/>
      <c r="C165" s="333" t="s">
        <v>1711</v>
      </c>
      <c r="D165" s="333"/>
      <c r="E165" s="333"/>
      <c r="F165" s="333"/>
      <c r="G165" s="333"/>
      <c r="H165" s="333"/>
      <c r="I165" s="333"/>
      <c r="J165" s="333"/>
      <c r="K165" s="210"/>
    </row>
    <row r="166" spans="2:11" customFormat="1" ht="17.25" customHeight="1">
      <c r="B166" s="209"/>
      <c r="C166" s="230" t="s">
        <v>1639</v>
      </c>
      <c r="D166" s="230"/>
      <c r="E166" s="230"/>
      <c r="F166" s="230" t="s">
        <v>1640</v>
      </c>
      <c r="G166" s="270"/>
      <c r="H166" s="271" t="s">
        <v>64</v>
      </c>
      <c r="I166" s="271" t="s">
        <v>67</v>
      </c>
      <c r="J166" s="230" t="s">
        <v>1641</v>
      </c>
      <c r="K166" s="210"/>
    </row>
    <row r="167" spans="2:11" customFormat="1" ht="17.25" customHeight="1">
      <c r="B167" s="211"/>
      <c r="C167" s="232" t="s">
        <v>1642</v>
      </c>
      <c r="D167" s="232"/>
      <c r="E167" s="232"/>
      <c r="F167" s="233" t="s">
        <v>1643</v>
      </c>
      <c r="G167" s="272"/>
      <c r="H167" s="273"/>
      <c r="I167" s="273"/>
      <c r="J167" s="232" t="s">
        <v>1644</v>
      </c>
      <c r="K167" s="212"/>
    </row>
    <row r="168" spans="2:11" customFormat="1" ht="5.25" customHeight="1">
      <c r="B168" s="240"/>
      <c r="C168" s="235"/>
      <c r="D168" s="235"/>
      <c r="E168" s="235"/>
      <c r="F168" s="235"/>
      <c r="G168" s="236"/>
      <c r="H168" s="235"/>
      <c r="I168" s="235"/>
      <c r="J168" s="235"/>
      <c r="K168" s="261"/>
    </row>
    <row r="169" spans="2:11" customFormat="1" ht="15" customHeight="1">
      <c r="B169" s="240"/>
      <c r="C169" s="217" t="s">
        <v>1648</v>
      </c>
      <c r="D169" s="217"/>
      <c r="E169" s="217"/>
      <c r="F169" s="238" t="s">
        <v>1645</v>
      </c>
      <c r="G169" s="217"/>
      <c r="H169" s="217" t="s">
        <v>1685</v>
      </c>
      <c r="I169" s="217" t="s">
        <v>1647</v>
      </c>
      <c r="J169" s="217">
        <v>120</v>
      </c>
      <c r="K169" s="261"/>
    </row>
    <row r="170" spans="2:11" customFormat="1" ht="15" customHeight="1">
      <c r="B170" s="240"/>
      <c r="C170" s="217" t="s">
        <v>1694</v>
      </c>
      <c r="D170" s="217"/>
      <c r="E170" s="217"/>
      <c r="F170" s="238" t="s">
        <v>1645</v>
      </c>
      <c r="G170" s="217"/>
      <c r="H170" s="217" t="s">
        <v>1695</v>
      </c>
      <c r="I170" s="217" t="s">
        <v>1647</v>
      </c>
      <c r="J170" s="217" t="s">
        <v>1696</v>
      </c>
      <c r="K170" s="261"/>
    </row>
    <row r="171" spans="2:11" customFormat="1" ht="15" customHeight="1">
      <c r="B171" s="240"/>
      <c r="C171" s="217" t="s">
        <v>1593</v>
      </c>
      <c r="D171" s="217"/>
      <c r="E171" s="217"/>
      <c r="F171" s="238" t="s">
        <v>1645</v>
      </c>
      <c r="G171" s="217"/>
      <c r="H171" s="217" t="s">
        <v>1712</v>
      </c>
      <c r="I171" s="217" t="s">
        <v>1647</v>
      </c>
      <c r="J171" s="217" t="s">
        <v>1696</v>
      </c>
      <c r="K171" s="261"/>
    </row>
    <row r="172" spans="2:11" customFormat="1" ht="15" customHeight="1">
      <c r="B172" s="240"/>
      <c r="C172" s="217" t="s">
        <v>1650</v>
      </c>
      <c r="D172" s="217"/>
      <c r="E172" s="217"/>
      <c r="F172" s="238" t="s">
        <v>1651</v>
      </c>
      <c r="G172" s="217"/>
      <c r="H172" s="217" t="s">
        <v>1712</v>
      </c>
      <c r="I172" s="217" t="s">
        <v>1647</v>
      </c>
      <c r="J172" s="217">
        <v>50</v>
      </c>
      <c r="K172" s="261"/>
    </row>
    <row r="173" spans="2:11" customFormat="1" ht="15" customHeight="1">
      <c r="B173" s="240"/>
      <c r="C173" s="217" t="s">
        <v>1653</v>
      </c>
      <c r="D173" s="217"/>
      <c r="E173" s="217"/>
      <c r="F173" s="238" t="s">
        <v>1645</v>
      </c>
      <c r="G173" s="217"/>
      <c r="H173" s="217" t="s">
        <v>1712</v>
      </c>
      <c r="I173" s="217" t="s">
        <v>1655</v>
      </c>
      <c r="J173" s="217"/>
      <c r="K173" s="261"/>
    </row>
    <row r="174" spans="2:11" customFormat="1" ht="15" customHeight="1">
      <c r="B174" s="240"/>
      <c r="C174" s="217" t="s">
        <v>1664</v>
      </c>
      <c r="D174" s="217"/>
      <c r="E174" s="217"/>
      <c r="F174" s="238" t="s">
        <v>1651</v>
      </c>
      <c r="G174" s="217"/>
      <c r="H174" s="217" t="s">
        <v>1712</v>
      </c>
      <c r="I174" s="217" t="s">
        <v>1647</v>
      </c>
      <c r="J174" s="217">
        <v>50</v>
      </c>
      <c r="K174" s="261"/>
    </row>
    <row r="175" spans="2:11" customFormat="1" ht="15" customHeight="1">
      <c r="B175" s="240"/>
      <c r="C175" s="217" t="s">
        <v>1672</v>
      </c>
      <c r="D175" s="217"/>
      <c r="E175" s="217"/>
      <c r="F175" s="238" t="s">
        <v>1651</v>
      </c>
      <c r="G175" s="217"/>
      <c r="H175" s="217" t="s">
        <v>1712</v>
      </c>
      <c r="I175" s="217" t="s">
        <v>1647</v>
      </c>
      <c r="J175" s="217">
        <v>50</v>
      </c>
      <c r="K175" s="261"/>
    </row>
    <row r="176" spans="2:11" customFormat="1" ht="15" customHeight="1">
      <c r="B176" s="240"/>
      <c r="C176" s="217" t="s">
        <v>1670</v>
      </c>
      <c r="D176" s="217"/>
      <c r="E176" s="217"/>
      <c r="F176" s="238" t="s">
        <v>1651</v>
      </c>
      <c r="G176" s="217"/>
      <c r="H176" s="217" t="s">
        <v>1712</v>
      </c>
      <c r="I176" s="217" t="s">
        <v>1647</v>
      </c>
      <c r="J176" s="217">
        <v>50</v>
      </c>
      <c r="K176" s="261"/>
    </row>
    <row r="177" spans="2:11" customFormat="1" ht="15" customHeight="1">
      <c r="B177" s="240"/>
      <c r="C177" s="217" t="s">
        <v>140</v>
      </c>
      <c r="D177" s="217"/>
      <c r="E177" s="217"/>
      <c r="F177" s="238" t="s">
        <v>1645</v>
      </c>
      <c r="G177" s="217"/>
      <c r="H177" s="217" t="s">
        <v>1713</v>
      </c>
      <c r="I177" s="217" t="s">
        <v>1714</v>
      </c>
      <c r="J177" s="217"/>
      <c r="K177" s="261"/>
    </row>
    <row r="178" spans="2:11" customFormat="1" ht="15" customHeight="1">
      <c r="B178" s="240"/>
      <c r="C178" s="217" t="s">
        <v>67</v>
      </c>
      <c r="D178" s="217"/>
      <c r="E178" s="217"/>
      <c r="F178" s="238" t="s">
        <v>1645</v>
      </c>
      <c r="G178" s="217"/>
      <c r="H178" s="217" t="s">
        <v>1715</v>
      </c>
      <c r="I178" s="217" t="s">
        <v>1716</v>
      </c>
      <c r="J178" s="217">
        <v>1</v>
      </c>
      <c r="K178" s="261"/>
    </row>
    <row r="179" spans="2:11" customFormat="1" ht="15" customHeight="1">
      <c r="B179" s="240"/>
      <c r="C179" s="217" t="s">
        <v>63</v>
      </c>
      <c r="D179" s="217"/>
      <c r="E179" s="217"/>
      <c r="F179" s="238" t="s">
        <v>1645</v>
      </c>
      <c r="G179" s="217"/>
      <c r="H179" s="217" t="s">
        <v>1717</v>
      </c>
      <c r="I179" s="217" t="s">
        <v>1647</v>
      </c>
      <c r="J179" s="217">
        <v>20</v>
      </c>
      <c r="K179" s="261"/>
    </row>
    <row r="180" spans="2:11" customFormat="1" ht="15" customHeight="1">
      <c r="B180" s="240"/>
      <c r="C180" s="217" t="s">
        <v>64</v>
      </c>
      <c r="D180" s="217"/>
      <c r="E180" s="217"/>
      <c r="F180" s="238" t="s">
        <v>1645</v>
      </c>
      <c r="G180" s="217"/>
      <c r="H180" s="217" t="s">
        <v>1718</v>
      </c>
      <c r="I180" s="217" t="s">
        <v>1647</v>
      </c>
      <c r="J180" s="217">
        <v>255</v>
      </c>
      <c r="K180" s="261"/>
    </row>
    <row r="181" spans="2:11" customFormat="1" ht="15" customHeight="1">
      <c r="B181" s="240"/>
      <c r="C181" s="217" t="s">
        <v>141</v>
      </c>
      <c r="D181" s="217"/>
      <c r="E181" s="217"/>
      <c r="F181" s="238" t="s">
        <v>1645</v>
      </c>
      <c r="G181" s="217"/>
      <c r="H181" s="217" t="s">
        <v>1609</v>
      </c>
      <c r="I181" s="217" t="s">
        <v>1647</v>
      </c>
      <c r="J181" s="217">
        <v>10</v>
      </c>
      <c r="K181" s="261"/>
    </row>
    <row r="182" spans="2:11" customFormat="1" ht="15" customHeight="1">
      <c r="B182" s="240"/>
      <c r="C182" s="217" t="s">
        <v>142</v>
      </c>
      <c r="D182" s="217"/>
      <c r="E182" s="217"/>
      <c r="F182" s="238" t="s">
        <v>1645</v>
      </c>
      <c r="G182" s="217"/>
      <c r="H182" s="217" t="s">
        <v>1719</v>
      </c>
      <c r="I182" s="217" t="s">
        <v>1680</v>
      </c>
      <c r="J182" s="217"/>
      <c r="K182" s="261"/>
    </row>
    <row r="183" spans="2:11" customFormat="1" ht="15" customHeight="1">
      <c r="B183" s="240"/>
      <c r="C183" s="217" t="s">
        <v>1720</v>
      </c>
      <c r="D183" s="217"/>
      <c r="E183" s="217"/>
      <c r="F183" s="238" t="s">
        <v>1645</v>
      </c>
      <c r="G183" s="217"/>
      <c r="H183" s="217" t="s">
        <v>1721</v>
      </c>
      <c r="I183" s="217" t="s">
        <v>1680</v>
      </c>
      <c r="J183" s="217"/>
      <c r="K183" s="261"/>
    </row>
    <row r="184" spans="2:11" customFormat="1" ht="15" customHeight="1">
      <c r="B184" s="240"/>
      <c r="C184" s="217" t="s">
        <v>1709</v>
      </c>
      <c r="D184" s="217"/>
      <c r="E184" s="217"/>
      <c r="F184" s="238" t="s">
        <v>1645</v>
      </c>
      <c r="G184" s="217"/>
      <c r="H184" s="217" t="s">
        <v>1722</v>
      </c>
      <c r="I184" s="217" t="s">
        <v>1680</v>
      </c>
      <c r="J184" s="217"/>
      <c r="K184" s="261"/>
    </row>
    <row r="185" spans="2:11" customFormat="1" ht="15" customHeight="1">
      <c r="B185" s="240"/>
      <c r="C185" s="217" t="s">
        <v>144</v>
      </c>
      <c r="D185" s="217"/>
      <c r="E185" s="217"/>
      <c r="F185" s="238" t="s">
        <v>1651</v>
      </c>
      <c r="G185" s="217"/>
      <c r="H185" s="217" t="s">
        <v>1723</v>
      </c>
      <c r="I185" s="217" t="s">
        <v>1647</v>
      </c>
      <c r="J185" s="217">
        <v>50</v>
      </c>
      <c r="K185" s="261"/>
    </row>
    <row r="186" spans="2:11" customFormat="1" ht="15" customHeight="1">
      <c r="B186" s="240"/>
      <c r="C186" s="217" t="s">
        <v>1724</v>
      </c>
      <c r="D186" s="217"/>
      <c r="E186" s="217"/>
      <c r="F186" s="238" t="s">
        <v>1651</v>
      </c>
      <c r="G186" s="217"/>
      <c r="H186" s="217" t="s">
        <v>1725</v>
      </c>
      <c r="I186" s="217" t="s">
        <v>1726</v>
      </c>
      <c r="J186" s="217"/>
      <c r="K186" s="261"/>
    </row>
    <row r="187" spans="2:11" customFormat="1" ht="15" customHeight="1">
      <c r="B187" s="240"/>
      <c r="C187" s="217" t="s">
        <v>1727</v>
      </c>
      <c r="D187" s="217"/>
      <c r="E187" s="217"/>
      <c r="F187" s="238" t="s">
        <v>1651</v>
      </c>
      <c r="G187" s="217"/>
      <c r="H187" s="217" t="s">
        <v>1728</v>
      </c>
      <c r="I187" s="217" t="s">
        <v>1726</v>
      </c>
      <c r="J187" s="217"/>
      <c r="K187" s="261"/>
    </row>
    <row r="188" spans="2:11" customFormat="1" ht="15" customHeight="1">
      <c r="B188" s="240"/>
      <c r="C188" s="217" t="s">
        <v>1729</v>
      </c>
      <c r="D188" s="217"/>
      <c r="E188" s="217"/>
      <c r="F188" s="238" t="s">
        <v>1651</v>
      </c>
      <c r="G188" s="217"/>
      <c r="H188" s="217" t="s">
        <v>1730</v>
      </c>
      <c r="I188" s="217" t="s">
        <v>1726</v>
      </c>
      <c r="J188" s="217"/>
      <c r="K188" s="261"/>
    </row>
    <row r="189" spans="2:11" customFormat="1" ht="15" customHeight="1">
      <c r="B189" s="240"/>
      <c r="C189" s="274" t="s">
        <v>1731</v>
      </c>
      <c r="D189" s="217"/>
      <c r="E189" s="217"/>
      <c r="F189" s="238" t="s">
        <v>1651</v>
      </c>
      <c r="G189" s="217"/>
      <c r="H189" s="217" t="s">
        <v>1732</v>
      </c>
      <c r="I189" s="217" t="s">
        <v>1733</v>
      </c>
      <c r="J189" s="275" t="s">
        <v>1734</v>
      </c>
      <c r="K189" s="261"/>
    </row>
    <row r="190" spans="2:11" customFormat="1" ht="15" customHeight="1">
      <c r="B190" s="276"/>
      <c r="C190" s="277" t="s">
        <v>1735</v>
      </c>
      <c r="D190" s="278"/>
      <c r="E190" s="278"/>
      <c r="F190" s="279" t="s">
        <v>1651</v>
      </c>
      <c r="G190" s="278"/>
      <c r="H190" s="278" t="s">
        <v>1736</v>
      </c>
      <c r="I190" s="278" t="s">
        <v>1733</v>
      </c>
      <c r="J190" s="280" t="s">
        <v>1734</v>
      </c>
      <c r="K190" s="281"/>
    </row>
    <row r="191" spans="2:11" customFormat="1" ht="15" customHeight="1">
      <c r="B191" s="240"/>
      <c r="C191" s="274" t="s">
        <v>52</v>
      </c>
      <c r="D191" s="217"/>
      <c r="E191" s="217"/>
      <c r="F191" s="238" t="s">
        <v>1645</v>
      </c>
      <c r="G191" s="217"/>
      <c r="H191" s="214" t="s">
        <v>1737</v>
      </c>
      <c r="I191" s="217" t="s">
        <v>1738</v>
      </c>
      <c r="J191" s="217"/>
      <c r="K191" s="261"/>
    </row>
    <row r="192" spans="2:11" customFormat="1" ht="15" customHeight="1">
      <c r="B192" s="240"/>
      <c r="C192" s="274" t="s">
        <v>1739</v>
      </c>
      <c r="D192" s="217"/>
      <c r="E192" s="217"/>
      <c r="F192" s="238" t="s">
        <v>1645</v>
      </c>
      <c r="G192" s="217"/>
      <c r="H192" s="217" t="s">
        <v>1740</v>
      </c>
      <c r="I192" s="217" t="s">
        <v>1680</v>
      </c>
      <c r="J192" s="217"/>
      <c r="K192" s="261"/>
    </row>
    <row r="193" spans="2:11" customFormat="1" ht="15" customHeight="1">
      <c r="B193" s="240"/>
      <c r="C193" s="274" t="s">
        <v>1741</v>
      </c>
      <c r="D193" s="217"/>
      <c r="E193" s="217"/>
      <c r="F193" s="238" t="s">
        <v>1645</v>
      </c>
      <c r="G193" s="217"/>
      <c r="H193" s="217" t="s">
        <v>1742</v>
      </c>
      <c r="I193" s="217" t="s">
        <v>1680</v>
      </c>
      <c r="J193" s="217"/>
      <c r="K193" s="261"/>
    </row>
    <row r="194" spans="2:11" customFormat="1" ht="15" customHeight="1">
      <c r="B194" s="240"/>
      <c r="C194" s="274" t="s">
        <v>1743</v>
      </c>
      <c r="D194" s="217"/>
      <c r="E194" s="217"/>
      <c r="F194" s="238" t="s">
        <v>1651</v>
      </c>
      <c r="G194" s="217"/>
      <c r="H194" s="217" t="s">
        <v>1744</v>
      </c>
      <c r="I194" s="217" t="s">
        <v>1680</v>
      </c>
      <c r="J194" s="217"/>
      <c r="K194" s="261"/>
    </row>
    <row r="195" spans="2:11" customFormat="1" ht="15" customHeight="1">
      <c r="B195" s="267"/>
      <c r="C195" s="282"/>
      <c r="D195" s="247"/>
      <c r="E195" s="247"/>
      <c r="F195" s="247"/>
      <c r="G195" s="247"/>
      <c r="H195" s="247"/>
      <c r="I195" s="247"/>
      <c r="J195" s="247"/>
      <c r="K195" s="268"/>
    </row>
    <row r="196" spans="2:11" customFormat="1" ht="18.75" customHeight="1">
      <c r="B196" s="249"/>
      <c r="C196" s="259"/>
      <c r="D196" s="259"/>
      <c r="E196" s="259"/>
      <c r="F196" s="269"/>
      <c r="G196" s="259"/>
      <c r="H196" s="259"/>
      <c r="I196" s="259"/>
      <c r="J196" s="259"/>
      <c r="K196" s="249"/>
    </row>
    <row r="197" spans="2:11" customFormat="1" ht="18.75" customHeight="1">
      <c r="B197" s="249"/>
      <c r="C197" s="259"/>
      <c r="D197" s="259"/>
      <c r="E197" s="259"/>
      <c r="F197" s="269"/>
      <c r="G197" s="259"/>
      <c r="H197" s="259"/>
      <c r="I197" s="259"/>
      <c r="J197" s="259"/>
      <c r="K197" s="249"/>
    </row>
    <row r="198" spans="2:11" customFormat="1" ht="18.75" customHeight="1">
      <c r="B198" s="224"/>
      <c r="C198" s="224"/>
      <c r="D198" s="224"/>
      <c r="E198" s="224"/>
      <c r="F198" s="224"/>
      <c r="G198" s="224"/>
      <c r="H198" s="224"/>
      <c r="I198" s="224"/>
      <c r="J198" s="224"/>
      <c r="K198" s="224"/>
    </row>
    <row r="199" spans="2:11" customFormat="1" ht="13.5">
      <c r="B199" s="206"/>
      <c r="C199" s="207"/>
      <c r="D199" s="207"/>
      <c r="E199" s="207"/>
      <c r="F199" s="207"/>
      <c r="G199" s="207"/>
      <c r="H199" s="207"/>
      <c r="I199" s="207"/>
      <c r="J199" s="207"/>
      <c r="K199" s="208"/>
    </row>
    <row r="200" spans="2:11" customFormat="1" ht="21">
      <c r="B200" s="209"/>
      <c r="C200" s="333" t="s">
        <v>1745</v>
      </c>
      <c r="D200" s="333"/>
      <c r="E200" s="333"/>
      <c r="F200" s="333"/>
      <c r="G200" s="333"/>
      <c r="H200" s="333"/>
      <c r="I200" s="333"/>
      <c r="J200" s="333"/>
      <c r="K200" s="210"/>
    </row>
    <row r="201" spans="2:11" customFormat="1" ht="25.5" customHeight="1">
      <c r="B201" s="209"/>
      <c r="C201" s="283" t="s">
        <v>1746</v>
      </c>
      <c r="D201" s="283"/>
      <c r="E201" s="283"/>
      <c r="F201" s="283" t="s">
        <v>1747</v>
      </c>
      <c r="G201" s="284"/>
      <c r="H201" s="336" t="s">
        <v>1748</v>
      </c>
      <c r="I201" s="336"/>
      <c r="J201" s="336"/>
      <c r="K201" s="210"/>
    </row>
    <row r="202" spans="2:11" customFormat="1" ht="5.25" customHeight="1">
      <c r="B202" s="240"/>
      <c r="C202" s="235"/>
      <c r="D202" s="235"/>
      <c r="E202" s="235"/>
      <c r="F202" s="235"/>
      <c r="G202" s="259"/>
      <c r="H202" s="235"/>
      <c r="I202" s="235"/>
      <c r="J202" s="235"/>
      <c r="K202" s="261"/>
    </row>
    <row r="203" spans="2:11" customFormat="1" ht="15" customHeight="1">
      <c r="B203" s="240"/>
      <c r="C203" s="217" t="s">
        <v>1738</v>
      </c>
      <c r="D203" s="217"/>
      <c r="E203" s="217"/>
      <c r="F203" s="238" t="s">
        <v>53</v>
      </c>
      <c r="G203" s="217"/>
      <c r="H203" s="337" t="s">
        <v>1749</v>
      </c>
      <c r="I203" s="337"/>
      <c r="J203" s="337"/>
      <c r="K203" s="261"/>
    </row>
    <row r="204" spans="2:11" customFormat="1" ht="15" customHeight="1">
      <c r="B204" s="240"/>
      <c r="C204" s="217"/>
      <c r="D204" s="217"/>
      <c r="E204" s="217"/>
      <c r="F204" s="238" t="s">
        <v>54</v>
      </c>
      <c r="G204" s="217"/>
      <c r="H204" s="337" t="s">
        <v>1750</v>
      </c>
      <c r="I204" s="337"/>
      <c r="J204" s="337"/>
      <c r="K204" s="261"/>
    </row>
    <row r="205" spans="2:11" customFormat="1" ht="15" customHeight="1">
      <c r="B205" s="240"/>
      <c r="C205" s="217"/>
      <c r="D205" s="217"/>
      <c r="E205" s="217"/>
      <c r="F205" s="238" t="s">
        <v>57</v>
      </c>
      <c r="G205" s="217"/>
      <c r="H205" s="337" t="s">
        <v>1751</v>
      </c>
      <c r="I205" s="337"/>
      <c r="J205" s="337"/>
      <c r="K205" s="261"/>
    </row>
    <row r="206" spans="2:11" customFormat="1" ht="15" customHeight="1">
      <c r="B206" s="240"/>
      <c r="C206" s="217"/>
      <c r="D206" s="217"/>
      <c r="E206" s="217"/>
      <c r="F206" s="238" t="s">
        <v>55</v>
      </c>
      <c r="G206" s="217"/>
      <c r="H206" s="337" t="s">
        <v>1752</v>
      </c>
      <c r="I206" s="337"/>
      <c r="J206" s="337"/>
      <c r="K206" s="261"/>
    </row>
    <row r="207" spans="2:11" customFormat="1" ht="15" customHeight="1">
      <c r="B207" s="240"/>
      <c r="C207" s="217"/>
      <c r="D207" s="217"/>
      <c r="E207" s="217"/>
      <c r="F207" s="238" t="s">
        <v>56</v>
      </c>
      <c r="G207" s="217"/>
      <c r="H207" s="337" t="s">
        <v>1753</v>
      </c>
      <c r="I207" s="337"/>
      <c r="J207" s="337"/>
      <c r="K207" s="261"/>
    </row>
    <row r="208" spans="2:11" customFormat="1" ht="15" customHeight="1">
      <c r="B208" s="240"/>
      <c r="C208" s="217"/>
      <c r="D208" s="217"/>
      <c r="E208" s="217"/>
      <c r="F208" s="238"/>
      <c r="G208" s="217"/>
      <c r="H208" s="217"/>
      <c r="I208" s="217"/>
      <c r="J208" s="217"/>
      <c r="K208" s="261"/>
    </row>
    <row r="209" spans="2:11" customFormat="1" ht="15" customHeight="1">
      <c r="B209" s="240"/>
      <c r="C209" s="217" t="s">
        <v>1692</v>
      </c>
      <c r="D209" s="217"/>
      <c r="E209" s="217"/>
      <c r="F209" s="238" t="s">
        <v>90</v>
      </c>
      <c r="G209" s="217"/>
      <c r="H209" s="337" t="s">
        <v>1754</v>
      </c>
      <c r="I209" s="337"/>
      <c r="J209" s="337"/>
      <c r="K209" s="261"/>
    </row>
    <row r="210" spans="2:11" customFormat="1" ht="15" customHeight="1">
      <c r="B210" s="240"/>
      <c r="C210" s="217"/>
      <c r="D210" s="217"/>
      <c r="E210" s="217"/>
      <c r="F210" s="238" t="s">
        <v>1589</v>
      </c>
      <c r="G210" s="217"/>
      <c r="H210" s="337" t="s">
        <v>1590</v>
      </c>
      <c r="I210" s="337"/>
      <c r="J210" s="337"/>
      <c r="K210" s="261"/>
    </row>
    <row r="211" spans="2:11" customFormat="1" ht="15" customHeight="1">
      <c r="B211" s="240"/>
      <c r="C211" s="217"/>
      <c r="D211" s="217"/>
      <c r="E211" s="217"/>
      <c r="F211" s="238" t="s">
        <v>1587</v>
      </c>
      <c r="G211" s="217"/>
      <c r="H211" s="337" t="s">
        <v>1755</v>
      </c>
      <c r="I211" s="337"/>
      <c r="J211" s="337"/>
      <c r="K211" s="261"/>
    </row>
    <row r="212" spans="2:11" customFormat="1" ht="15" customHeight="1">
      <c r="B212" s="285"/>
      <c r="C212" s="217"/>
      <c r="D212" s="217"/>
      <c r="E212" s="217"/>
      <c r="F212" s="238" t="s">
        <v>1591</v>
      </c>
      <c r="G212" s="274"/>
      <c r="H212" s="338" t="s">
        <v>1592</v>
      </c>
      <c r="I212" s="338"/>
      <c r="J212" s="338"/>
      <c r="K212" s="286"/>
    </row>
    <row r="213" spans="2:11" customFormat="1" ht="15" customHeight="1">
      <c r="B213" s="285"/>
      <c r="C213" s="217"/>
      <c r="D213" s="217"/>
      <c r="E213" s="217"/>
      <c r="F213" s="238" t="s">
        <v>587</v>
      </c>
      <c r="G213" s="274"/>
      <c r="H213" s="338" t="s">
        <v>1756</v>
      </c>
      <c r="I213" s="338"/>
      <c r="J213" s="338"/>
      <c r="K213" s="286"/>
    </row>
    <row r="214" spans="2:11" customFormat="1" ht="15" customHeight="1">
      <c r="B214" s="285"/>
      <c r="C214" s="217"/>
      <c r="D214" s="217"/>
      <c r="E214" s="217"/>
      <c r="F214" s="238"/>
      <c r="G214" s="274"/>
      <c r="H214" s="265"/>
      <c r="I214" s="265"/>
      <c r="J214" s="265"/>
      <c r="K214" s="286"/>
    </row>
    <row r="215" spans="2:11" customFormat="1" ht="15" customHeight="1">
      <c r="B215" s="285"/>
      <c r="C215" s="217" t="s">
        <v>1716</v>
      </c>
      <c r="D215" s="217"/>
      <c r="E215" s="217"/>
      <c r="F215" s="238">
        <v>1</v>
      </c>
      <c r="G215" s="274"/>
      <c r="H215" s="338" t="s">
        <v>1757</v>
      </c>
      <c r="I215" s="338"/>
      <c r="J215" s="338"/>
      <c r="K215" s="286"/>
    </row>
    <row r="216" spans="2:11" customFormat="1" ht="15" customHeight="1">
      <c r="B216" s="285"/>
      <c r="C216" s="217"/>
      <c r="D216" s="217"/>
      <c r="E216" s="217"/>
      <c r="F216" s="238">
        <v>2</v>
      </c>
      <c r="G216" s="274"/>
      <c r="H216" s="338" t="s">
        <v>1758</v>
      </c>
      <c r="I216" s="338"/>
      <c r="J216" s="338"/>
      <c r="K216" s="286"/>
    </row>
    <row r="217" spans="2:11" customFormat="1" ht="15" customHeight="1">
      <c r="B217" s="285"/>
      <c r="C217" s="217"/>
      <c r="D217" s="217"/>
      <c r="E217" s="217"/>
      <c r="F217" s="238">
        <v>3</v>
      </c>
      <c r="G217" s="274"/>
      <c r="H217" s="338" t="s">
        <v>1759</v>
      </c>
      <c r="I217" s="338"/>
      <c r="J217" s="338"/>
      <c r="K217" s="286"/>
    </row>
    <row r="218" spans="2:11" customFormat="1" ht="15" customHeight="1">
      <c r="B218" s="285"/>
      <c r="C218" s="217"/>
      <c r="D218" s="217"/>
      <c r="E218" s="217"/>
      <c r="F218" s="238">
        <v>4</v>
      </c>
      <c r="G218" s="274"/>
      <c r="H218" s="338" t="s">
        <v>1760</v>
      </c>
      <c r="I218" s="338"/>
      <c r="J218" s="338"/>
      <c r="K218" s="286"/>
    </row>
    <row r="219" spans="2:11" customFormat="1" ht="12.75" customHeight="1">
      <c r="B219" s="287"/>
      <c r="C219" s="288"/>
      <c r="D219" s="288"/>
      <c r="E219" s="288"/>
      <c r="F219" s="288"/>
      <c r="G219" s="288"/>
      <c r="H219" s="288"/>
      <c r="I219" s="288"/>
      <c r="J219" s="288"/>
      <c r="K219" s="28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50"/>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12"/>
      <c r="M2" s="312"/>
      <c r="N2" s="312"/>
      <c r="O2" s="312"/>
      <c r="P2" s="312"/>
      <c r="Q2" s="312"/>
      <c r="R2" s="312"/>
      <c r="S2" s="312"/>
      <c r="T2" s="312"/>
      <c r="U2" s="312"/>
      <c r="V2" s="312"/>
      <c r="AT2" s="18" t="s">
        <v>92</v>
      </c>
      <c r="AZ2" s="87" t="s">
        <v>115</v>
      </c>
      <c r="BA2" s="87" t="s">
        <v>116</v>
      </c>
      <c r="BB2" s="87" t="s">
        <v>117</v>
      </c>
      <c r="BC2" s="87" t="s">
        <v>118</v>
      </c>
      <c r="BD2" s="87" t="s">
        <v>93</v>
      </c>
    </row>
    <row r="3" spans="2:56" ht="6.95" customHeight="1">
      <c r="B3" s="19"/>
      <c r="C3" s="20"/>
      <c r="D3" s="20"/>
      <c r="E3" s="20"/>
      <c r="F3" s="20"/>
      <c r="G3" s="20"/>
      <c r="H3" s="20"/>
      <c r="I3" s="20"/>
      <c r="J3" s="20"/>
      <c r="K3" s="20"/>
      <c r="L3" s="21"/>
      <c r="AT3" s="18" t="s">
        <v>93</v>
      </c>
    </row>
    <row r="4" spans="2:56" ht="24.95" customHeight="1">
      <c r="B4" s="21"/>
      <c r="D4" s="22" t="s">
        <v>119</v>
      </c>
      <c r="L4" s="21"/>
      <c r="M4" s="88" t="s">
        <v>10</v>
      </c>
      <c r="AT4" s="18" t="s">
        <v>4</v>
      </c>
    </row>
    <row r="5" spans="2:56" ht="6.95" customHeight="1">
      <c r="B5" s="21"/>
      <c r="L5" s="21"/>
    </row>
    <row r="6" spans="2:56" ht="12" customHeight="1">
      <c r="B6" s="21"/>
      <c r="D6" s="28" t="s">
        <v>16</v>
      </c>
      <c r="L6" s="21"/>
    </row>
    <row r="7" spans="2:56" ht="26.25" customHeight="1">
      <c r="B7" s="21"/>
      <c r="E7" s="327" t="str">
        <f>'Rekapitulace stavby'!K6</f>
        <v>Modernizace přístupu do Polikliniky / Část III. - nový přístup do Polikliniky</v>
      </c>
      <c r="F7" s="328"/>
      <c r="G7" s="328"/>
      <c r="H7" s="328"/>
      <c r="L7" s="21"/>
    </row>
    <row r="8" spans="2:56" s="1" customFormat="1" ht="12" customHeight="1">
      <c r="B8" s="34"/>
      <c r="D8" s="28" t="s">
        <v>120</v>
      </c>
      <c r="L8" s="34"/>
    </row>
    <row r="9" spans="2:56" s="1" customFormat="1" ht="16.5" customHeight="1">
      <c r="B9" s="34"/>
      <c r="E9" s="290" t="s">
        <v>121</v>
      </c>
      <c r="F9" s="329"/>
      <c r="G9" s="329"/>
      <c r="H9" s="329"/>
      <c r="L9" s="34"/>
    </row>
    <row r="10" spans="2:56" s="1" customFormat="1" ht="11.25">
      <c r="B10" s="34"/>
      <c r="L10" s="34"/>
    </row>
    <row r="11" spans="2:56" s="1" customFormat="1" ht="12" customHeight="1">
      <c r="B11" s="34"/>
      <c r="D11" s="28" t="s">
        <v>18</v>
      </c>
      <c r="F11" s="26" t="s">
        <v>81</v>
      </c>
      <c r="I11" s="28" t="s">
        <v>20</v>
      </c>
      <c r="J11" s="26" t="s">
        <v>81</v>
      </c>
      <c r="L11" s="34"/>
    </row>
    <row r="12" spans="2:56" s="1" customFormat="1" ht="12" customHeight="1">
      <c r="B12" s="34"/>
      <c r="D12" s="28" t="s">
        <v>22</v>
      </c>
      <c r="F12" s="26" t="s">
        <v>23</v>
      </c>
      <c r="I12" s="28" t="s">
        <v>24</v>
      </c>
      <c r="J12" s="51" t="str">
        <f>'Rekapitulace stavby'!AN8</f>
        <v>31. 8. 2024</v>
      </c>
      <c r="L12" s="34"/>
    </row>
    <row r="13" spans="2:56" s="1" customFormat="1" ht="10.9" customHeight="1">
      <c r="B13" s="34"/>
      <c r="L13" s="34"/>
    </row>
    <row r="14" spans="2:56" s="1" customFormat="1" ht="12" customHeight="1">
      <c r="B14" s="34"/>
      <c r="D14" s="28" t="s">
        <v>30</v>
      </c>
      <c r="I14" s="28" t="s">
        <v>31</v>
      </c>
      <c r="J14" s="26" t="s">
        <v>32</v>
      </c>
      <c r="L14" s="34"/>
    </row>
    <row r="15" spans="2:56" s="1" customFormat="1" ht="18" customHeight="1">
      <c r="B15" s="34"/>
      <c r="E15" s="26" t="s">
        <v>33</v>
      </c>
      <c r="I15" s="28" t="s">
        <v>34</v>
      </c>
      <c r="J15" s="26" t="s">
        <v>35</v>
      </c>
      <c r="L15" s="34"/>
    </row>
    <row r="16" spans="2:5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ROUND(J92,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ROUND((SUM(BE92:BE449)),  2)</f>
        <v>0</v>
      </c>
      <c r="I33" s="92">
        <v>0.21</v>
      </c>
      <c r="J33" s="91">
        <f>ROUND(((SUM(BE92:BE449))*I33),  2)</f>
        <v>0</v>
      </c>
      <c r="L33" s="34"/>
    </row>
    <row r="34" spans="2:12" s="1" customFormat="1" ht="14.45" customHeight="1">
      <c r="B34" s="34"/>
      <c r="E34" s="28" t="s">
        <v>54</v>
      </c>
      <c r="F34" s="91">
        <f>ROUND((SUM(BF92:BF449)),  2)</f>
        <v>0</v>
      </c>
      <c r="I34" s="92">
        <v>0.12</v>
      </c>
      <c r="J34" s="91">
        <f>ROUND(((SUM(BF92:BF449))*I34),  2)</f>
        <v>0</v>
      </c>
      <c r="L34" s="34"/>
    </row>
    <row r="35" spans="2:12" s="1" customFormat="1" ht="14.45" hidden="1" customHeight="1">
      <c r="B35" s="34"/>
      <c r="E35" s="28" t="s">
        <v>55</v>
      </c>
      <c r="F35" s="91">
        <f>ROUND((SUM(BG92:BG449)),  2)</f>
        <v>0</v>
      </c>
      <c r="I35" s="92">
        <v>0.21</v>
      </c>
      <c r="J35" s="91">
        <f>0</f>
        <v>0</v>
      </c>
      <c r="L35" s="34"/>
    </row>
    <row r="36" spans="2:12" s="1" customFormat="1" ht="14.45" hidden="1" customHeight="1">
      <c r="B36" s="34"/>
      <c r="E36" s="28" t="s">
        <v>56</v>
      </c>
      <c r="F36" s="91">
        <f>ROUND((SUM(BH92:BH449)),  2)</f>
        <v>0</v>
      </c>
      <c r="I36" s="92">
        <v>0.12</v>
      </c>
      <c r="J36" s="91">
        <f>0</f>
        <v>0</v>
      </c>
      <c r="L36" s="34"/>
    </row>
    <row r="37" spans="2:12" s="1" customFormat="1" ht="14.45" hidden="1" customHeight="1">
      <c r="B37" s="34"/>
      <c r="E37" s="28" t="s">
        <v>57</v>
      </c>
      <c r="F37" s="91">
        <f>ROUND((SUM(BI92:BI449)),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D1.01.100_SO 02 - Propojovací lávka a rekonstrukce stávající</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J92</f>
        <v>0</v>
      </c>
      <c r="L59" s="34"/>
      <c r="AU59" s="18" t="s">
        <v>125</v>
      </c>
    </row>
    <row r="60" spans="2:47" s="8" customFormat="1" ht="24.95" customHeight="1">
      <c r="B60" s="102"/>
      <c r="D60" s="103" t="s">
        <v>126</v>
      </c>
      <c r="E60" s="104"/>
      <c r="F60" s="104"/>
      <c r="G60" s="104"/>
      <c r="H60" s="104"/>
      <c r="I60" s="104"/>
      <c r="J60" s="105">
        <f>J93</f>
        <v>0</v>
      </c>
      <c r="L60" s="102"/>
    </row>
    <row r="61" spans="2:47" s="9" customFormat="1" ht="19.899999999999999" customHeight="1">
      <c r="B61" s="106"/>
      <c r="D61" s="107" t="s">
        <v>127</v>
      </c>
      <c r="E61" s="108"/>
      <c r="F61" s="108"/>
      <c r="G61" s="108"/>
      <c r="H61" s="108"/>
      <c r="I61" s="108"/>
      <c r="J61" s="109">
        <f>J94</f>
        <v>0</v>
      </c>
      <c r="L61" s="106"/>
    </row>
    <row r="62" spans="2:47" s="9" customFormat="1" ht="19.899999999999999" customHeight="1">
      <c r="B62" s="106"/>
      <c r="D62" s="107" t="s">
        <v>128</v>
      </c>
      <c r="E62" s="108"/>
      <c r="F62" s="108"/>
      <c r="G62" s="108"/>
      <c r="H62" s="108"/>
      <c r="I62" s="108"/>
      <c r="J62" s="109">
        <f>J121</f>
        <v>0</v>
      </c>
      <c r="L62" s="106"/>
    </row>
    <row r="63" spans="2:47" s="9" customFormat="1" ht="19.899999999999999" customHeight="1">
      <c r="B63" s="106"/>
      <c r="D63" s="107" t="s">
        <v>129</v>
      </c>
      <c r="E63" s="108"/>
      <c r="F63" s="108"/>
      <c r="G63" s="108"/>
      <c r="H63" s="108"/>
      <c r="I63" s="108"/>
      <c r="J63" s="109">
        <f>J351</f>
        <v>0</v>
      </c>
      <c r="L63" s="106"/>
    </row>
    <row r="64" spans="2:47" s="9" customFormat="1" ht="19.899999999999999" customHeight="1">
      <c r="B64" s="106"/>
      <c r="D64" s="107" t="s">
        <v>130</v>
      </c>
      <c r="E64" s="108"/>
      <c r="F64" s="108"/>
      <c r="G64" s="108"/>
      <c r="H64" s="108"/>
      <c r="I64" s="108"/>
      <c r="J64" s="109">
        <f>J374</f>
        <v>0</v>
      </c>
      <c r="L64" s="106"/>
    </row>
    <row r="65" spans="2:12" s="8" customFormat="1" ht="24.95" customHeight="1">
      <c r="B65" s="102"/>
      <c r="D65" s="103" t="s">
        <v>131</v>
      </c>
      <c r="E65" s="104"/>
      <c r="F65" s="104"/>
      <c r="G65" s="104"/>
      <c r="H65" s="104"/>
      <c r="I65" s="104"/>
      <c r="J65" s="105">
        <f>J377</f>
        <v>0</v>
      </c>
      <c r="L65" s="102"/>
    </row>
    <row r="66" spans="2:12" s="9" customFormat="1" ht="19.899999999999999" customHeight="1">
      <c r="B66" s="106"/>
      <c r="D66" s="107" t="s">
        <v>132</v>
      </c>
      <c r="E66" s="108"/>
      <c r="F66" s="108"/>
      <c r="G66" s="108"/>
      <c r="H66" s="108"/>
      <c r="I66" s="108"/>
      <c r="J66" s="109">
        <f>J378</f>
        <v>0</v>
      </c>
      <c r="L66" s="106"/>
    </row>
    <row r="67" spans="2:12" s="9" customFormat="1" ht="19.899999999999999" customHeight="1">
      <c r="B67" s="106"/>
      <c r="D67" s="107" t="s">
        <v>133</v>
      </c>
      <c r="E67" s="108"/>
      <c r="F67" s="108"/>
      <c r="G67" s="108"/>
      <c r="H67" s="108"/>
      <c r="I67" s="108"/>
      <c r="J67" s="109">
        <f>J395</f>
        <v>0</v>
      </c>
      <c r="L67" s="106"/>
    </row>
    <row r="68" spans="2:12" s="9" customFormat="1" ht="19.899999999999999" customHeight="1">
      <c r="B68" s="106"/>
      <c r="D68" s="107" t="s">
        <v>134</v>
      </c>
      <c r="E68" s="108"/>
      <c r="F68" s="108"/>
      <c r="G68" s="108"/>
      <c r="H68" s="108"/>
      <c r="I68" s="108"/>
      <c r="J68" s="109">
        <f>J402</f>
        <v>0</v>
      </c>
      <c r="L68" s="106"/>
    </row>
    <row r="69" spans="2:12" s="9" customFormat="1" ht="19.899999999999999" customHeight="1">
      <c r="B69" s="106"/>
      <c r="D69" s="107" t="s">
        <v>135</v>
      </c>
      <c r="E69" s="108"/>
      <c r="F69" s="108"/>
      <c r="G69" s="108"/>
      <c r="H69" s="108"/>
      <c r="I69" s="108"/>
      <c r="J69" s="109">
        <f>J408</f>
        <v>0</v>
      </c>
      <c r="L69" s="106"/>
    </row>
    <row r="70" spans="2:12" s="8" customFormat="1" ht="24.95" customHeight="1">
      <c r="B70" s="102"/>
      <c r="D70" s="103" t="s">
        <v>136</v>
      </c>
      <c r="E70" s="104"/>
      <c r="F70" s="104"/>
      <c r="G70" s="104"/>
      <c r="H70" s="104"/>
      <c r="I70" s="104"/>
      <c r="J70" s="105">
        <f>J440</f>
        <v>0</v>
      </c>
      <c r="L70" s="102"/>
    </row>
    <row r="71" spans="2:12" s="9" customFormat="1" ht="19.899999999999999" customHeight="1">
      <c r="B71" s="106"/>
      <c r="D71" s="107" t="s">
        <v>137</v>
      </c>
      <c r="E71" s="108"/>
      <c r="F71" s="108"/>
      <c r="G71" s="108"/>
      <c r="H71" s="108"/>
      <c r="I71" s="108"/>
      <c r="J71" s="109">
        <f>J441</f>
        <v>0</v>
      </c>
      <c r="L71" s="106"/>
    </row>
    <row r="72" spans="2:12" s="8" customFormat="1" ht="24.95" customHeight="1">
      <c r="B72" s="102"/>
      <c r="D72" s="103" t="s">
        <v>138</v>
      </c>
      <c r="E72" s="104"/>
      <c r="F72" s="104"/>
      <c r="G72" s="104"/>
      <c r="H72" s="104"/>
      <c r="I72" s="104"/>
      <c r="J72" s="105">
        <f>J448</f>
        <v>0</v>
      </c>
      <c r="L72" s="102"/>
    </row>
    <row r="73" spans="2:12" s="1" customFormat="1" ht="21.75" customHeight="1">
      <c r="B73" s="34"/>
      <c r="L73" s="34"/>
    </row>
    <row r="74" spans="2:12" s="1" customFormat="1" ht="6.95" customHeight="1">
      <c r="B74" s="43"/>
      <c r="C74" s="44"/>
      <c r="D74" s="44"/>
      <c r="E74" s="44"/>
      <c r="F74" s="44"/>
      <c r="G74" s="44"/>
      <c r="H74" s="44"/>
      <c r="I74" s="44"/>
      <c r="J74" s="44"/>
      <c r="K74" s="44"/>
      <c r="L74" s="34"/>
    </row>
    <row r="78" spans="2:12" s="1" customFormat="1" ht="6.95" customHeight="1">
      <c r="B78" s="45"/>
      <c r="C78" s="46"/>
      <c r="D78" s="46"/>
      <c r="E78" s="46"/>
      <c r="F78" s="46"/>
      <c r="G78" s="46"/>
      <c r="H78" s="46"/>
      <c r="I78" s="46"/>
      <c r="J78" s="46"/>
      <c r="K78" s="46"/>
      <c r="L78" s="34"/>
    </row>
    <row r="79" spans="2:12" s="1" customFormat="1" ht="24.95" customHeight="1">
      <c r="B79" s="34"/>
      <c r="C79" s="22" t="s">
        <v>139</v>
      </c>
      <c r="L79" s="34"/>
    </row>
    <row r="80" spans="2:12" s="1" customFormat="1" ht="6.95" customHeight="1">
      <c r="B80" s="34"/>
      <c r="L80" s="34"/>
    </row>
    <row r="81" spans="2:65" s="1" customFormat="1" ht="12" customHeight="1">
      <c r="B81" s="34"/>
      <c r="C81" s="28" t="s">
        <v>16</v>
      </c>
      <c r="L81" s="34"/>
    </row>
    <row r="82" spans="2:65" s="1" customFormat="1" ht="26.25" customHeight="1">
      <c r="B82" s="34"/>
      <c r="E82" s="327" t="str">
        <f>E7</f>
        <v>Modernizace přístupu do Polikliniky / Část III. - nový přístup do Polikliniky</v>
      </c>
      <c r="F82" s="328"/>
      <c r="G82" s="328"/>
      <c r="H82" s="328"/>
      <c r="L82" s="34"/>
    </row>
    <row r="83" spans="2:65" s="1" customFormat="1" ht="12" customHeight="1">
      <c r="B83" s="34"/>
      <c r="C83" s="28" t="s">
        <v>120</v>
      </c>
      <c r="L83" s="34"/>
    </row>
    <row r="84" spans="2:65" s="1" customFormat="1" ht="16.5" customHeight="1">
      <c r="B84" s="34"/>
      <c r="E84" s="290" t="str">
        <f>E9</f>
        <v>D1.01.100_SO 02 - Propojovací lávka a rekonstrukce stávající</v>
      </c>
      <c r="F84" s="329"/>
      <c r="G84" s="329"/>
      <c r="H84" s="329"/>
      <c r="L84" s="34"/>
    </row>
    <row r="85" spans="2:65" s="1" customFormat="1" ht="6.95" customHeight="1">
      <c r="B85" s="34"/>
      <c r="L85" s="34"/>
    </row>
    <row r="86" spans="2:65" s="1" customFormat="1" ht="12" customHeight="1">
      <c r="B86" s="34"/>
      <c r="C86" s="28" t="s">
        <v>22</v>
      </c>
      <c r="F86" s="26" t="str">
        <f>F12</f>
        <v>Nemocnice Česká Lípa</v>
      </c>
      <c r="I86" s="28" t="s">
        <v>24</v>
      </c>
      <c r="J86" s="51" t="str">
        <f>IF(J12="","",J12)</f>
        <v>31. 8. 2024</v>
      </c>
      <c r="L86" s="34"/>
    </row>
    <row r="87" spans="2:65" s="1" customFormat="1" ht="6.95" customHeight="1">
      <c r="B87" s="34"/>
      <c r="L87" s="34"/>
    </row>
    <row r="88" spans="2:65" s="1" customFormat="1" ht="15.2" customHeight="1">
      <c r="B88" s="34"/>
      <c r="C88" s="28" t="s">
        <v>30</v>
      </c>
      <c r="F88" s="26" t="str">
        <f>E15</f>
        <v xml:space="preserve">Nemocnice s poliklinikou Česká Lípa, a.s. </v>
      </c>
      <c r="I88" s="28" t="s">
        <v>38</v>
      </c>
      <c r="J88" s="32" t="str">
        <f>E21</f>
        <v>STORING spol. s r.o.</v>
      </c>
      <c r="L88" s="34"/>
    </row>
    <row r="89" spans="2:65" s="1" customFormat="1" ht="15.2" customHeight="1">
      <c r="B89" s="34"/>
      <c r="C89" s="28" t="s">
        <v>36</v>
      </c>
      <c r="F89" s="26" t="str">
        <f>IF(E18="","",E18)</f>
        <v>Vyplň údaj</v>
      </c>
      <c r="I89" s="28" t="s">
        <v>43</v>
      </c>
      <c r="J89" s="32" t="str">
        <f>E24</f>
        <v xml:space="preserve">STORING spol. s ro. </v>
      </c>
      <c r="L89" s="34"/>
    </row>
    <row r="90" spans="2:65" s="1" customFormat="1" ht="10.35" customHeight="1">
      <c r="B90" s="34"/>
      <c r="L90" s="34"/>
    </row>
    <row r="91" spans="2:65" s="10" customFormat="1" ht="29.25" customHeight="1">
      <c r="B91" s="110"/>
      <c r="C91" s="111" t="s">
        <v>140</v>
      </c>
      <c r="D91" s="112" t="s">
        <v>67</v>
      </c>
      <c r="E91" s="112" t="s">
        <v>63</v>
      </c>
      <c r="F91" s="112" t="s">
        <v>64</v>
      </c>
      <c r="G91" s="112" t="s">
        <v>141</v>
      </c>
      <c r="H91" s="112" t="s">
        <v>142</v>
      </c>
      <c r="I91" s="112" t="s">
        <v>143</v>
      </c>
      <c r="J91" s="113" t="s">
        <v>124</v>
      </c>
      <c r="K91" s="114" t="s">
        <v>144</v>
      </c>
      <c r="L91" s="110"/>
      <c r="M91" s="58" t="s">
        <v>81</v>
      </c>
      <c r="N91" s="59" t="s">
        <v>52</v>
      </c>
      <c r="O91" s="59" t="s">
        <v>145</v>
      </c>
      <c r="P91" s="59" t="s">
        <v>146</v>
      </c>
      <c r="Q91" s="59" t="s">
        <v>147</v>
      </c>
      <c r="R91" s="59" t="s">
        <v>148</v>
      </c>
      <c r="S91" s="59" t="s">
        <v>149</v>
      </c>
      <c r="T91" s="60" t="s">
        <v>150</v>
      </c>
    </row>
    <row r="92" spans="2:65" s="1" customFormat="1" ht="22.9" customHeight="1">
      <c r="B92" s="34"/>
      <c r="C92" s="63" t="s">
        <v>151</v>
      </c>
      <c r="J92" s="115">
        <f>BK92</f>
        <v>0</v>
      </c>
      <c r="L92" s="34"/>
      <c r="M92" s="61"/>
      <c r="N92" s="52"/>
      <c r="O92" s="52"/>
      <c r="P92" s="116">
        <f>P93+P377+P440+P448</f>
        <v>0</v>
      </c>
      <c r="Q92" s="52"/>
      <c r="R92" s="116">
        <f>R93+R377+R440+R448</f>
        <v>48.796972410000002</v>
      </c>
      <c r="S92" s="52"/>
      <c r="T92" s="117">
        <f>T93+T377+T440+T448</f>
        <v>76.692297100000005</v>
      </c>
      <c r="AT92" s="18" t="s">
        <v>82</v>
      </c>
      <c r="AU92" s="18" t="s">
        <v>125</v>
      </c>
      <c r="BK92" s="118">
        <f>BK93+BK377+BK440+BK448</f>
        <v>0</v>
      </c>
    </row>
    <row r="93" spans="2:65" s="11" customFormat="1" ht="25.9" customHeight="1">
      <c r="B93" s="119"/>
      <c r="D93" s="120" t="s">
        <v>82</v>
      </c>
      <c r="E93" s="121" t="s">
        <v>152</v>
      </c>
      <c r="F93" s="121" t="s">
        <v>153</v>
      </c>
      <c r="I93" s="122"/>
      <c r="J93" s="123">
        <f>BK93</f>
        <v>0</v>
      </c>
      <c r="L93" s="119"/>
      <c r="M93" s="124"/>
      <c r="P93" s="125">
        <f>P94+P121+P351+P374</f>
        <v>0</v>
      </c>
      <c r="R93" s="125">
        <f>R94+R121+R351+R374</f>
        <v>44.934215330000001</v>
      </c>
      <c r="T93" s="126">
        <f>T94+T121+T351+T374</f>
        <v>76.293329100000008</v>
      </c>
      <c r="AR93" s="120" t="s">
        <v>91</v>
      </c>
      <c r="AT93" s="127" t="s">
        <v>82</v>
      </c>
      <c r="AU93" s="127" t="s">
        <v>83</v>
      </c>
      <c r="AY93" s="120" t="s">
        <v>154</v>
      </c>
      <c r="BK93" s="128">
        <f>BK94+BK121+BK351+BK374</f>
        <v>0</v>
      </c>
    </row>
    <row r="94" spans="2:65" s="11" customFormat="1" ht="22.9" customHeight="1">
      <c r="B94" s="119"/>
      <c r="D94" s="120" t="s">
        <v>82</v>
      </c>
      <c r="E94" s="129" t="s">
        <v>155</v>
      </c>
      <c r="F94" s="129" t="s">
        <v>156</v>
      </c>
      <c r="I94" s="122"/>
      <c r="J94" s="130">
        <f>BK94</f>
        <v>0</v>
      </c>
      <c r="L94" s="119"/>
      <c r="M94" s="124"/>
      <c r="P94" s="125">
        <f>SUM(P95:P120)</f>
        <v>0</v>
      </c>
      <c r="R94" s="125">
        <f>SUM(R95:R120)</f>
        <v>21.693687189999999</v>
      </c>
      <c r="T94" s="126">
        <f>SUM(T95:T120)</f>
        <v>0</v>
      </c>
      <c r="AR94" s="120" t="s">
        <v>91</v>
      </c>
      <c r="AT94" s="127" t="s">
        <v>82</v>
      </c>
      <c r="AU94" s="127" t="s">
        <v>91</v>
      </c>
      <c r="AY94" s="120" t="s">
        <v>154</v>
      </c>
      <c r="BK94" s="128">
        <f>SUM(BK95:BK120)</f>
        <v>0</v>
      </c>
    </row>
    <row r="95" spans="2:65" s="1" customFormat="1" ht="44.25" customHeight="1">
      <c r="B95" s="34"/>
      <c r="C95" s="131" t="s">
        <v>91</v>
      </c>
      <c r="D95" s="131" t="s">
        <v>157</v>
      </c>
      <c r="E95" s="132" t="s">
        <v>158</v>
      </c>
      <c r="F95" s="133" t="s">
        <v>159</v>
      </c>
      <c r="G95" s="134" t="s">
        <v>160</v>
      </c>
      <c r="H95" s="135">
        <v>72.62</v>
      </c>
      <c r="I95" s="136"/>
      <c r="J95" s="137">
        <f>ROUND(I95*H95,2)</f>
        <v>0</v>
      </c>
      <c r="K95" s="138"/>
      <c r="L95" s="34"/>
      <c r="M95" s="139" t="s">
        <v>81</v>
      </c>
      <c r="N95" s="140" t="s">
        <v>53</v>
      </c>
      <c r="P95" s="141">
        <f>O95*H95</f>
        <v>0</v>
      </c>
      <c r="Q95" s="141">
        <v>0</v>
      </c>
      <c r="R95" s="141">
        <f>Q95*H95</f>
        <v>0</v>
      </c>
      <c r="S95" s="141">
        <v>0</v>
      </c>
      <c r="T95" s="142">
        <f>S95*H95</f>
        <v>0</v>
      </c>
      <c r="AR95" s="143" t="s">
        <v>161</v>
      </c>
      <c r="AT95" s="143" t="s">
        <v>157</v>
      </c>
      <c r="AU95" s="143" t="s">
        <v>93</v>
      </c>
      <c r="AY95" s="18" t="s">
        <v>154</v>
      </c>
      <c r="BE95" s="144">
        <f>IF(N95="základní",J95,0)</f>
        <v>0</v>
      </c>
      <c r="BF95" s="144">
        <f>IF(N95="snížená",J95,0)</f>
        <v>0</v>
      </c>
      <c r="BG95" s="144">
        <f>IF(N95="zákl. přenesená",J95,0)</f>
        <v>0</v>
      </c>
      <c r="BH95" s="144">
        <f>IF(N95="sníž. přenesená",J95,0)</f>
        <v>0</v>
      </c>
      <c r="BI95" s="144">
        <f>IF(N95="nulová",J95,0)</f>
        <v>0</v>
      </c>
      <c r="BJ95" s="18" t="s">
        <v>91</v>
      </c>
      <c r="BK95" s="144">
        <f>ROUND(I95*H95,2)</f>
        <v>0</v>
      </c>
      <c r="BL95" s="18" t="s">
        <v>161</v>
      </c>
      <c r="BM95" s="143" t="s">
        <v>162</v>
      </c>
    </row>
    <row r="96" spans="2:65" s="1" customFormat="1" ht="11.25">
      <c r="B96" s="34"/>
      <c r="D96" s="145" t="s">
        <v>163</v>
      </c>
      <c r="F96" s="146" t="s">
        <v>164</v>
      </c>
      <c r="I96" s="147"/>
      <c r="L96" s="34"/>
      <c r="M96" s="148"/>
      <c r="T96" s="55"/>
      <c r="AT96" s="18" t="s">
        <v>163</v>
      </c>
      <c r="AU96" s="18" t="s">
        <v>93</v>
      </c>
    </row>
    <row r="97" spans="2:65" s="1" customFormat="1" ht="24.2" customHeight="1">
      <c r="B97" s="34"/>
      <c r="C97" s="149" t="s">
        <v>93</v>
      </c>
      <c r="D97" s="149" t="s">
        <v>165</v>
      </c>
      <c r="E97" s="150" t="s">
        <v>166</v>
      </c>
      <c r="F97" s="151" t="s">
        <v>167</v>
      </c>
      <c r="G97" s="152" t="s">
        <v>160</v>
      </c>
      <c r="H97" s="153">
        <v>76.251000000000005</v>
      </c>
      <c r="I97" s="154"/>
      <c r="J97" s="155">
        <f>ROUND(I97*H97,2)</f>
        <v>0</v>
      </c>
      <c r="K97" s="156"/>
      <c r="L97" s="157"/>
      <c r="M97" s="158" t="s">
        <v>81</v>
      </c>
      <c r="N97" s="159" t="s">
        <v>53</v>
      </c>
      <c r="P97" s="141">
        <f>O97*H97</f>
        <v>0</v>
      </c>
      <c r="Q97" s="141">
        <v>2.7E-4</v>
      </c>
      <c r="R97" s="141">
        <f>Q97*H97</f>
        <v>2.0587770000000002E-2</v>
      </c>
      <c r="S97" s="141">
        <v>0</v>
      </c>
      <c r="T97" s="142">
        <f>S97*H97</f>
        <v>0</v>
      </c>
      <c r="AR97" s="143" t="s">
        <v>168</v>
      </c>
      <c r="AT97" s="143" t="s">
        <v>165</v>
      </c>
      <c r="AU97" s="143" t="s">
        <v>93</v>
      </c>
      <c r="AY97" s="18" t="s">
        <v>154</v>
      </c>
      <c r="BE97" s="144">
        <f>IF(N97="základní",J97,0)</f>
        <v>0</v>
      </c>
      <c r="BF97" s="144">
        <f>IF(N97="snížená",J97,0)</f>
        <v>0</v>
      </c>
      <c r="BG97" s="144">
        <f>IF(N97="zákl. přenesená",J97,0)</f>
        <v>0</v>
      </c>
      <c r="BH97" s="144">
        <f>IF(N97="sníž. přenesená",J97,0)</f>
        <v>0</v>
      </c>
      <c r="BI97" s="144">
        <f>IF(N97="nulová",J97,0)</f>
        <v>0</v>
      </c>
      <c r="BJ97" s="18" t="s">
        <v>91</v>
      </c>
      <c r="BK97" s="144">
        <f>ROUND(I97*H97,2)</f>
        <v>0</v>
      </c>
      <c r="BL97" s="18" t="s">
        <v>161</v>
      </c>
      <c r="BM97" s="143" t="s">
        <v>169</v>
      </c>
    </row>
    <row r="98" spans="2:65" s="12" customFormat="1" ht="11.25">
      <c r="B98" s="160"/>
      <c r="D98" s="161" t="s">
        <v>170</v>
      </c>
      <c r="E98" s="162" t="s">
        <v>81</v>
      </c>
      <c r="F98" s="163" t="s">
        <v>171</v>
      </c>
      <c r="H98" s="164">
        <v>72.62</v>
      </c>
      <c r="I98" s="165"/>
      <c r="L98" s="160"/>
      <c r="M98" s="166"/>
      <c r="T98" s="167"/>
      <c r="AT98" s="162" t="s">
        <v>170</v>
      </c>
      <c r="AU98" s="162" t="s">
        <v>93</v>
      </c>
      <c r="AV98" s="12" t="s">
        <v>93</v>
      </c>
      <c r="AW98" s="12" t="s">
        <v>42</v>
      </c>
      <c r="AX98" s="12" t="s">
        <v>91</v>
      </c>
      <c r="AY98" s="162" t="s">
        <v>154</v>
      </c>
    </row>
    <row r="99" spans="2:65" s="12" customFormat="1" ht="11.25">
      <c r="B99" s="160"/>
      <c r="D99" s="161" t="s">
        <v>170</v>
      </c>
      <c r="F99" s="163" t="s">
        <v>172</v>
      </c>
      <c r="H99" s="164">
        <v>76.251000000000005</v>
      </c>
      <c r="I99" s="165"/>
      <c r="L99" s="160"/>
      <c r="M99" s="166"/>
      <c r="T99" s="167"/>
      <c r="AT99" s="162" t="s">
        <v>170</v>
      </c>
      <c r="AU99" s="162" t="s">
        <v>93</v>
      </c>
      <c r="AV99" s="12" t="s">
        <v>93</v>
      </c>
      <c r="AW99" s="12" t="s">
        <v>4</v>
      </c>
      <c r="AX99" s="12" t="s">
        <v>91</v>
      </c>
      <c r="AY99" s="162" t="s">
        <v>154</v>
      </c>
    </row>
    <row r="100" spans="2:65" s="1" customFormat="1" ht="33" customHeight="1">
      <c r="B100" s="34"/>
      <c r="C100" s="131" t="s">
        <v>173</v>
      </c>
      <c r="D100" s="131" t="s">
        <v>157</v>
      </c>
      <c r="E100" s="132" t="s">
        <v>174</v>
      </c>
      <c r="F100" s="133" t="s">
        <v>175</v>
      </c>
      <c r="G100" s="134" t="s">
        <v>176</v>
      </c>
      <c r="H100" s="135">
        <v>7.9790000000000001</v>
      </c>
      <c r="I100" s="136"/>
      <c r="J100" s="137">
        <f>ROUND(I100*H100,2)</f>
        <v>0</v>
      </c>
      <c r="K100" s="138"/>
      <c r="L100" s="34"/>
      <c r="M100" s="139" t="s">
        <v>81</v>
      </c>
      <c r="N100" s="140" t="s">
        <v>53</v>
      </c>
      <c r="P100" s="141">
        <f>O100*H100</f>
        <v>0</v>
      </c>
      <c r="Q100" s="141">
        <v>2.5018699999999998</v>
      </c>
      <c r="R100" s="141">
        <f>Q100*H100</f>
        <v>19.962420729999998</v>
      </c>
      <c r="S100" s="141">
        <v>0</v>
      </c>
      <c r="T100" s="142">
        <f>S100*H100</f>
        <v>0</v>
      </c>
      <c r="AR100" s="143" t="s">
        <v>161</v>
      </c>
      <c r="AT100" s="143" t="s">
        <v>157</v>
      </c>
      <c r="AU100" s="143" t="s">
        <v>93</v>
      </c>
      <c r="AY100" s="18" t="s">
        <v>154</v>
      </c>
      <c r="BE100" s="144">
        <f>IF(N100="základní",J100,0)</f>
        <v>0</v>
      </c>
      <c r="BF100" s="144">
        <f>IF(N100="snížená",J100,0)</f>
        <v>0</v>
      </c>
      <c r="BG100" s="144">
        <f>IF(N100="zákl. přenesená",J100,0)</f>
        <v>0</v>
      </c>
      <c r="BH100" s="144">
        <f>IF(N100="sníž. přenesená",J100,0)</f>
        <v>0</v>
      </c>
      <c r="BI100" s="144">
        <f>IF(N100="nulová",J100,0)</f>
        <v>0</v>
      </c>
      <c r="BJ100" s="18" t="s">
        <v>91</v>
      </c>
      <c r="BK100" s="144">
        <f>ROUND(I100*H100,2)</f>
        <v>0</v>
      </c>
      <c r="BL100" s="18" t="s">
        <v>161</v>
      </c>
      <c r="BM100" s="143" t="s">
        <v>177</v>
      </c>
    </row>
    <row r="101" spans="2:65" s="1" customFormat="1" ht="11.25">
      <c r="B101" s="34"/>
      <c r="D101" s="145" t="s">
        <v>163</v>
      </c>
      <c r="F101" s="146" t="s">
        <v>178</v>
      </c>
      <c r="I101" s="147"/>
      <c r="L101" s="34"/>
      <c r="M101" s="148"/>
      <c r="T101" s="55"/>
      <c r="AT101" s="18" t="s">
        <v>163</v>
      </c>
      <c r="AU101" s="18" t="s">
        <v>93</v>
      </c>
    </row>
    <row r="102" spans="2:65" s="12" customFormat="1" ht="11.25">
      <c r="B102" s="160"/>
      <c r="D102" s="161" t="s">
        <v>170</v>
      </c>
      <c r="E102" s="162" t="s">
        <v>81</v>
      </c>
      <c r="F102" s="163" t="s">
        <v>179</v>
      </c>
      <c r="H102" s="164">
        <v>7.9790000000000001</v>
      </c>
      <c r="I102" s="165"/>
      <c r="L102" s="160"/>
      <c r="M102" s="166"/>
      <c r="T102" s="167"/>
      <c r="AT102" s="162" t="s">
        <v>170</v>
      </c>
      <c r="AU102" s="162" t="s">
        <v>93</v>
      </c>
      <c r="AV102" s="12" t="s">
        <v>93</v>
      </c>
      <c r="AW102" s="12" t="s">
        <v>42</v>
      </c>
      <c r="AX102" s="12" t="s">
        <v>83</v>
      </c>
      <c r="AY102" s="162" t="s">
        <v>154</v>
      </c>
    </row>
    <row r="103" spans="2:65" s="13" customFormat="1" ht="11.25">
      <c r="B103" s="168"/>
      <c r="D103" s="161" t="s">
        <v>170</v>
      </c>
      <c r="E103" s="169" t="s">
        <v>81</v>
      </c>
      <c r="F103" s="170" t="s">
        <v>180</v>
      </c>
      <c r="H103" s="171">
        <v>7.9790000000000001</v>
      </c>
      <c r="I103" s="172"/>
      <c r="L103" s="168"/>
      <c r="M103" s="173"/>
      <c r="T103" s="174"/>
      <c r="AT103" s="169" t="s">
        <v>170</v>
      </c>
      <c r="AU103" s="169" t="s">
        <v>93</v>
      </c>
      <c r="AV103" s="13" t="s">
        <v>161</v>
      </c>
      <c r="AW103" s="13" t="s">
        <v>42</v>
      </c>
      <c r="AX103" s="13" t="s">
        <v>91</v>
      </c>
      <c r="AY103" s="169" t="s">
        <v>154</v>
      </c>
    </row>
    <row r="104" spans="2:65" s="1" customFormat="1" ht="11.25">
      <c r="B104" s="34"/>
      <c r="D104" s="161" t="s">
        <v>181</v>
      </c>
      <c r="F104" s="175" t="s">
        <v>182</v>
      </c>
      <c r="L104" s="34"/>
      <c r="M104" s="148"/>
      <c r="T104" s="55"/>
      <c r="AU104" s="18" t="s">
        <v>93</v>
      </c>
    </row>
    <row r="105" spans="2:65" s="1" customFormat="1" ht="11.25">
      <c r="B105" s="34"/>
      <c r="D105" s="161" t="s">
        <v>181</v>
      </c>
      <c r="F105" s="176" t="s">
        <v>183</v>
      </c>
      <c r="H105" s="177">
        <v>0</v>
      </c>
      <c r="L105" s="34"/>
      <c r="M105" s="148"/>
      <c r="T105" s="55"/>
      <c r="AU105" s="18" t="s">
        <v>93</v>
      </c>
    </row>
    <row r="106" spans="2:65" s="1" customFormat="1" ht="11.25">
      <c r="B106" s="34"/>
      <c r="D106" s="161" t="s">
        <v>181</v>
      </c>
      <c r="F106" s="176" t="s">
        <v>184</v>
      </c>
      <c r="H106" s="177">
        <v>99.742000000000004</v>
      </c>
      <c r="L106" s="34"/>
      <c r="M106" s="148"/>
      <c r="T106" s="55"/>
      <c r="AU106" s="18" t="s">
        <v>93</v>
      </c>
    </row>
    <row r="107" spans="2:65" s="1" customFormat="1" ht="21.75" customHeight="1">
      <c r="B107" s="34"/>
      <c r="C107" s="131" t="s">
        <v>161</v>
      </c>
      <c r="D107" s="131" t="s">
        <v>157</v>
      </c>
      <c r="E107" s="132" t="s">
        <v>185</v>
      </c>
      <c r="F107" s="133" t="s">
        <v>186</v>
      </c>
      <c r="G107" s="134" t="s">
        <v>187</v>
      </c>
      <c r="H107" s="135">
        <v>0.64800000000000002</v>
      </c>
      <c r="I107" s="136"/>
      <c r="J107" s="137">
        <f>ROUND(I107*H107,2)</f>
        <v>0</v>
      </c>
      <c r="K107" s="138"/>
      <c r="L107" s="34"/>
      <c r="M107" s="139" t="s">
        <v>81</v>
      </c>
      <c r="N107" s="140" t="s">
        <v>53</v>
      </c>
      <c r="P107" s="141">
        <f>O107*H107</f>
        <v>0</v>
      </c>
      <c r="Q107" s="141">
        <v>1.06277</v>
      </c>
      <c r="R107" s="141">
        <f>Q107*H107</f>
        <v>0.68867496000000006</v>
      </c>
      <c r="S107" s="141">
        <v>0</v>
      </c>
      <c r="T107" s="142">
        <f>S107*H107</f>
        <v>0</v>
      </c>
      <c r="AR107" s="143" t="s">
        <v>161</v>
      </c>
      <c r="AT107" s="143" t="s">
        <v>157</v>
      </c>
      <c r="AU107" s="143" t="s">
        <v>93</v>
      </c>
      <c r="AY107" s="18" t="s">
        <v>154</v>
      </c>
      <c r="BE107" s="144">
        <f>IF(N107="základní",J107,0)</f>
        <v>0</v>
      </c>
      <c r="BF107" s="144">
        <f>IF(N107="snížená",J107,0)</f>
        <v>0</v>
      </c>
      <c r="BG107" s="144">
        <f>IF(N107="zákl. přenesená",J107,0)</f>
        <v>0</v>
      </c>
      <c r="BH107" s="144">
        <f>IF(N107="sníž. přenesená",J107,0)</f>
        <v>0</v>
      </c>
      <c r="BI107" s="144">
        <f>IF(N107="nulová",J107,0)</f>
        <v>0</v>
      </c>
      <c r="BJ107" s="18" t="s">
        <v>91</v>
      </c>
      <c r="BK107" s="144">
        <f>ROUND(I107*H107,2)</f>
        <v>0</v>
      </c>
      <c r="BL107" s="18" t="s">
        <v>161</v>
      </c>
      <c r="BM107" s="143" t="s">
        <v>188</v>
      </c>
    </row>
    <row r="108" spans="2:65" s="1" customFormat="1" ht="11.25">
      <c r="B108" s="34"/>
      <c r="D108" s="145" t="s">
        <v>163</v>
      </c>
      <c r="F108" s="146" t="s">
        <v>189</v>
      </c>
      <c r="I108" s="147"/>
      <c r="L108" s="34"/>
      <c r="M108" s="148"/>
      <c r="T108" s="55"/>
      <c r="AT108" s="18" t="s">
        <v>163</v>
      </c>
      <c r="AU108" s="18" t="s">
        <v>93</v>
      </c>
    </row>
    <row r="109" spans="2:65" s="12" customFormat="1" ht="11.25">
      <c r="B109" s="160"/>
      <c r="D109" s="161" t="s">
        <v>170</v>
      </c>
      <c r="E109" s="162" t="s">
        <v>81</v>
      </c>
      <c r="F109" s="163" t="s">
        <v>190</v>
      </c>
      <c r="H109" s="164">
        <v>0.64800000000000002</v>
      </c>
      <c r="I109" s="165"/>
      <c r="L109" s="160"/>
      <c r="M109" s="166"/>
      <c r="T109" s="167"/>
      <c r="AT109" s="162" t="s">
        <v>170</v>
      </c>
      <c r="AU109" s="162" t="s">
        <v>93</v>
      </c>
      <c r="AV109" s="12" t="s">
        <v>93</v>
      </c>
      <c r="AW109" s="12" t="s">
        <v>42</v>
      </c>
      <c r="AX109" s="12" t="s">
        <v>83</v>
      </c>
      <c r="AY109" s="162" t="s">
        <v>154</v>
      </c>
    </row>
    <row r="110" spans="2:65" s="13" customFormat="1" ht="11.25">
      <c r="B110" s="168"/>
      <c r="D110" s="161" t="s">
        <v>170</v>
      </c>
      <c r="E110" s="169" t="s">
        <v>81</v>
      </c>
      <c r="F110" s="170" t="s">
        <v>180</v>
      </c>
      <c r="H110" s="171">
        <v>0.64800000000000002</v>
      </c>
      <c r="I110" s="172"/>
      <c r="L110" s="168"/>
      <c r="M110" s="173"/>
      <c r="T110" s="174"/>
      <c r="AT110" s="169" t="s">
        <v>170</v>
      </c>
      <c r="AU110" s="169" t="s">
        <v>93</v>
      </c>
      <c r="AV110" s="13" t="s">
        <v>161</v>
      </c>
      <c r="AW110" s="13" t="s">
        <v>42</v>
      </c>
      <c r="AX110" s="13" t="s">
        <v>91</v>
      </c>
      <c r="AY110" s="169" t="s">
        <v>154</v>
      </c>
    </row>
    <row r="111" spans="2:65" s="1" customFormat="1" ht="11.25">
      <c r="B111" s="34"/>
      <c r="D111" s="161" t="s">
        <v>181</v>
      </c>
      <c r="F111" s="175" t="s">
        <v>182</v>
      </c>
      <c r="L111" s="34"/>
      <c r="M111" s="148"/>
      <c r="T111" s="55"/>
      <c r="AU111" s="18" t="s">
        <v>93</v>
      </c>
    </row>
    <row r="112" spans="2:65" s="1" customFormat="1" ht="11.25">
      <c r="B112" s="34"/>
      <c r="D112" s="161" t="s">
        <v>181</v>
      </c>
      <c r="F112" s="176" t="s">
        <v>183</v>
      </c>
      <c r="H112" s="177">
        <v>0</v>
      </c>
      <c r="L112" s="34"/>
      <c r="M112" s="148"/>
      <c r="T112" s="55"/>
      <c r="AU112" s="18" t="s">
        <v>93</v>
      </c>
    </row>
    <row r="113" spans="2:65" s="1" customFormat="1" ht="11.25">
      <c r="B113" s="34"/>
      <c r="D113" s="161" t="s">
        <v>181</v>
      </c>
      <c r="F113" s="176" t="s">
        <v>184</v>
      </c>
      <c r="H113" s="177">
        <v>99.742000000000004</v>
      </c>
      <c r="L113" s="34"/>
      <c r="M113" s="148"/>
      <c r="T113" s="55"/>
      <c r="AU113" s="18" t="s">
        <v>93</v>
      </c>
    </row>
    <row r="114" spans="2:65" s="1" customFormat="1" ht="33" customHeight="1">
      <c r="B114" s="34"/>
      <c r="C114" s="131" t="s">
        <v>191</v>
      </c>
      <c r="D114" s="131" t="s">
        <v>157</v>
      </c>
      <c r="E114" s="132" t="s">
        <v>192</v>
      </c>
      <c r="F114" s="133" t="s">
        <v>193</v>
      </c>
      <c r="G114" s="134" t="s">
        <v>117</v>
      </c>
      <c r="H114" s="135">
        <v>114.703</v>
      </c>
      <c r="I114" s="136"/>
      <c r="J114" s="137">
        <f>ROUND(I114*H114,2)</f>
        <v>0</v>
      </c>
      <c r="K114" s="138"/>
      <c r="L114" s="34"/>
      <c r="M114" s="139" t="s">
        <v>81</v>
      </c>
      <c r="N114" s="140" t="s">
        <v>53</v>
      </c>
      <c r="P114" s="141">
        <f>O114*H114</f>
        <v>0</v>
      </c>
      <c r="Q114" s="141">
        <v>8.9099999999999995E-3</v>
      </c>
      <c r="R114" s="141">
        <f>Q114*H114</f>
        <v>1.02200373</v>
      </c>
      <c r="S114" s="141">
        <v>0</v>
      </c>
      <c r="T114" s="142">
        <f>S114*H114</f>
        <v>0</v>
      </c>
      <c r="AR114" s="143" t="s">
        <v>161</v>
      </c>
      <c r="AT114" s="143" t="s">
        <v>157</v>
      </c>
      <c r="AU114" s="143" t="s">
        <v>93</v>
      </c>
      <c r="AY114" s="18" t="s">
        <v>154</v>
      </c>
      <c r="BE114" s="144">
        <f>IF(N114="základní",J114,0)</f>
        <v>0</v>
      </c>
      <c r="BF114" s="144">
        <f>IF(N114="snížená",J114,0)</f>
        <v>0</v>
      </c>
      <c r="BG114" s="144">
        <f>IF(N114="zákl. přenesená",J114,0)</f>
        <v>0</v>
      </c>
      <c r="BH114" s="144">
        <f>IF(N114="sníž. přenesená",J114,0)</f>
        <v>0</v>
      </c>
      <c r="BI114" s="144">
        <f>IF(N114="nulová",J114,0)</f>
        <v>0</v>
      </c>
      <c r="BJ114" s="18" t="s">
        <v>91</v>
      </c>
      <c r="BK114" s="144">
        <f>ROUND(I114*H114,2)</f>
        <v>0</v>
      </c>
      <c r="BL114" s="18" t="s">
        <v>161</v>
      </c>
      <c r="BM114" s="143" t="s">
        <v>194</v>
      </c>
    </row>
    <row r="115" spans="2:65" s="1" customFormat="1" ht="11.25">
      <c r="B115" s="34"/>
      <c r="D115" s="145" t="s">
        <v>163</v>
      </c>
      <c r="F115" s="146" t="s">
        <v>195</v>
      </c>
      <c r="I115" s="147"/>
      <c r="L115" s="34"/>
      <c r="M115" s="148"/>
      <c r="T115" s="55"/>
      <c r="AT115" s="18" t="s">
        <v>163</v>
      </c>
      <c r="AU115" s="18" t="s">
        <v>93</v>
      </c>
    </row>
    <row r="116" spans="2:65" s="12" customFormat="1" ht="11.25">
      <c r="B116" s="160"/>
      <c r="D116" s="161" t="s">
        <v>170</v>
      </c>
      <c r="E116" s="162" t="s">
        <v>81</v>
      </c>
      <c r="F116" s="163" t="s">
        <v>196</v>
      </c>
      <c r="H116" s="164">
        <v>114.703</v>
      </c>
      <c r="I116" s="165"/>
      <c r="L116" s="160"/>
      <c r="M116" s="166"/>
      <c r="T116" s="167"/>
      <c r="AT116" s="162" t="s">
        <v>170</v>
      </c>
      <c r="AU116" s="162" t="s">
        <v>93</v>
      </c>
      <c r="AV116" s="12" t="s">
        <v>93</v>
      </c>
      <c r="AW116" s="12" t="s">
        <v>42</v>
      </c>
      <c r="AX116" s="12" t="s">
        <v>83</v>
      </c>
      <c r="AY116" s="162" t="s">
        <v>154</v>
      </c>
    </row>
    <row r="117" spans="2:65" s="13" customFormat="1" ht="11.25">
      <c r="B117" s="168"/>
      <c r="D117" s="161" t="s">
        <v>170</v>
      </c>
      <c r="E117" s="169" t="s">
        <v>81</v>
      </c>
      <c r="F117" s="170" t="s">
        <v>180</v>
      </c>
      <c r="H117" s="171">
        <v>114.703</v>
      </c>
      <c r="I117" s="172"/>
      <c r="L117" s="168"/>
      <c r="M117" s="173"/>
      <c r="T117" s="174"/>
      <c r="AT117" s="169" t="s">
        <v>170</v>
      </c>
      <c r="AU117" s="169" t="s">
        <v>93</v>
      </c>
      <c r="AV117" s="13" t="s">
        <v>161</v>
      </c>
      <c r="AW117" s="13" t="s">
        <v>42</v>
      </c>
      <c r="AX117" s="13" t="s">
        <v>91</v>
      </c>
      <c r="AY117" s="169" t="s">
        <v>154</v>
      </c>
    </row>
    <row r="118" spans="2:65" s="1" customFormat="1" ht="11.25">
      <c r="B118" s="34"/>
      <c r="D118" s="161" t="s">
        <v>181</v>
      </c>
      <c r="F118" s="175" t="s">
        <v>182</v>
      </c>
      <c r="L118" s="34"/>
      <c r="M118" s="148"/>
      <c r="T118" s="55"/>
      <c r="AU118" s="18" t="s">
        <v>93</v>
      </c>
    </row>
    <row r="119" spans="2:65" s="1" customFormat="1" ht="11.25">
      <c r="B119" s="34"/>
      <c r="D119" s="161" t="s">
        <v>181</v>
      </c>
      <c r="F119" s="176" t="s">
        <v>183</v>
      </c>
      <c r="H119" s="177">
        <v>0</v>
      </c>
      <c r="L119" s="34"/>
      <c r="M119" s="148"/>
      <c r="T119" s="55"/>
      <c r="AU119" s="18" t="s">
        <v>93</v>
      </c>
    </row>
    <row r="120" spans="2:65" s="1" customFormat="1" ht="11.25">
      <c r="B120" s="34"/>
      <c r="D120" s="161" t="s">
        <v>181</v>
      </c>
      <c r="F120" s="176" t="s">
        <v>184</v>
      </c>
      <c r="H120" s="177">
        <v>99.742000000000004</v>
      </c>
      <c r="L120" s="34"/>
      <c r="M120" s="148"/>
      <c r="T120" s="55"/>
      <c r="AU120" s="18" t="s">
        <v>93</v>
      </c>
    </row>
    <row r="121" spans="2:65" s="11" customFormat="1" ht="22.9" customHeight="1">
      <c r="B121" s="119"/>
      <c r="D121" s="120" t="s">
        <v>82</v>
      </c>
      <c r="E121" s="129" t="s">
        <v>197</v>
      </c>
      <c r="F121" s="129" t="s">
        <v>198</v>
      </c>
      <c r="I121" s="122"/>
      <c r="J121" s="130">
        <f>BK121</f>
        <v>0</v>
      </c>
      <c r="L121" s="119"/>
      <c r="M121" s="124"/>
      <c r="P121" s="125">
        <f>SUM(P122:P350)</f>
        <v>0</v>
      </c>
      <c r="R121" s="125">
        <f>SUM(R122:R350)</f>
        <v>23.240528140000002</v>
      </c>
      <c r="T121" s="126">
        <f>SUM(T122:T350)</f>
        <v>76.293329100000008</v>
      </c>
      <c r="AR121" s="120" t="s">
        <v>91</v>
      </c>
      <c r="AT121" s="127" t="s">
        <v>82</v>
      </c>
      <c r="AU121" s="127" t="s">
        <v>91</v>
      </c>
      <c r="AY121" s="120" t="s">
        <v>154</v>
      </c>
      <c r="BK121" s="128">
        <f>SUM(BK122:BK350)</f>
        <v>0</v>
      </c>
    </row>
    <row r="122" spans="2:65" s="1" customFormat="1" ht="33" customHeight="1">
      <c r="B122" s="34"/>
      <c r="C122" s="131" t="s">
        <v>155</v>
      </c>
      <c r="D122" s="131" t="s">
        <v>157</v>
      </c>
      <c r="E122" s="132" t="s">
        <v>199</v>
      </c>
      <c r="F122" s="133" t="s">
        <v>200</v>
      </c>
      <c r="G122" s="134" t="s">
        <v>160</v>
      </c>
      <c r="H122" s="135">
        <v>9</v>
      </c>
      <c r="I122" s="136"/>
      <c r="J122" s="137">
        <f>ROUND(I122*H122,2)</f>
        <v>0</v>
      </c>
      <c r="K122" s="138"/>
      <c r="L122" s="34"/>
      <c r="M122" s="139" t="s">
        <v>81</v>
      </c>
      <c r="N122" s="140" t="s">
        <v>53</v>
      </c>
      <c r="P122" s="141">
        <f>O122*H122</f>
        <v>0</v>
      </c>
      <c r="Q122" s="141">
        <v>4.8000000000000001E-4</v>
      </c>
      <c r="R122" s="141">
        <f>Q122*H122</f>
        <v>4.3200000000000001E-3</v>
      </c>
      <c r="S122" s="141">
        <v>0</v>
      </c>
      <c r="T122" s="142">
        <f>S122*H122</f>
        <v>0</v>
      </c>
      <c r="AR122" s="143" t="s">
        <v>161</v>
      </c>
      <c r="AT122" s="143" t="s">
        <v>157</v>
      </c>
      <c r="AU122" s="143" t="s">
        <v>93</v>
      </c>
      <c r="AY122" s="18" t="s">
        <v>154</v>
      </c>
      <c r="BE122" s="144">
        <f>IF(N122="základní",J122,0)</f>
        <v>0</v>
      </c>
      <c r="BF122" s="144">
        <f>IF(N122="snížená",J122,0)</f>
        <v>0</v>
      </c>
      <c r="BG122" s="144">
        <f>IF(N122="zákl. přenesená",J122,0)</f>
        <v>0</v>
      </c>
      <c r="BH122" s="144">
        <f>IF(N122="sníž. přenesená",J122,0)</f>
        <v>0</v>
      </c>
      <c r="BI122" s="144">
        <f>IF(N122="nulová",J122,0)</f>
        <v>0</v>
      </c>
      <c r="BJ122" s="18" t="s">
        <v>91</v>
      </c>
      <c r="BK122" s="144">
        <f>ROUND(I122*H122,2)</f>
        <v>0</v>
      </c>
      <c r="BL122" s="18" t="s">
        <v>161</v>
      </c>
      <c r="BM122" s="143" t="s">
        <v>201</v>
      </c>
    </row>
    <row r="123" spans="2:65" s="1" customFormat="1" ht="11.25">
      <c r="B123" s="34"/>
      <c r="D123" s="145" t="s">
        <v>163</v>
      </c>
      <c r="F123" s="146" t="s">
        <v>202</v>
      </c>
      <c r="I123" s="147"/>
      <c r="L123" s="34"/>
      <c r="M123" s="148"/>
      <c r="T123" s="55"/>
      <c r="AT123" s="18" t="s">
        <v>163</v>
      </c>
      <c r="AU123" s="18" t="s">
        <v>93</v>
      </c>
    </row>
    <row r="124" spans="2:65" s="1" customFormat="1" ht="37.9" customHeight="1">
      <c r="B124" s="34"/>
      <c r="C124" s="131" t="s">
        <v>203</v>
      </c>
      <c r="D124" s="131" t="s">
        <v>157</v>
      </c>
      <c r="E124" s="132" t="s">
        <v>204</v>
      </c>
      <c r="F124" s="133" t="s">
        <v>205</v>
      </c>
      <c r="G124" s="134" t="s">
        <v>176</v>
      </c>
      <c r="H124" s="135">
        <v>322.75200000000001</v>
      </c>
      <c r="I124" s="136"/>
      <c r="J124" s="137">
        <f>ROUND(I124*H124,2)</f>
        <v>0</v>
      </c>
      <c r="K124" s="138"/>
      <c r="L124" s="34"/>
      <c r="M124" s="139" t="s">
        <v>81</v>
      </c>
      <c r="N124" s="140" t="s">
        <v>53</v>
      </c>
      <c r="P124" s="141">
        <f>O124*H124</f>
        <v>0</v>
      </c>
      <c r="Q124" s="141">
        <v>0</v>
      </c>
      <c r="R124" s="141">
        <f>Q124*H124</f>
        <v>0</v>
      </c>
      <c r="S124" s="141">
        <v>0</v>
      </c>
      <c r="T124" s="142">
        <f>S124*H124</f>
        <v>0</v>
      </c>
      <c r="AR124" s="143" t="s">
        <v>161</v>
      </c>
      <c r="AT124" s="143" t="s">
        <v>157</v>
      </c>
      <c r="AU124" s="143" t="s">
        <v>93</v>
      </c>
      <c r="AY124" s="18" t="s">
        <v>154</v>
      </c>
      <c r="BE124" s="144">
        <f>IF(N124="základní",J124,0)</f>
        <v>0</v>
      </c>
      <c r="BF124" s="144">
        <f>IF(N124="snížená",J124,0)</f>
        <v>0</v>
      </c>
      <c r="BG124" s="144">
        <f>IF(N124="zákl. přenesená",J124,0)</f>
        <v>0</v>
      </c>
      <c r="BH124" s="144">
        <f>IF(N124="sníž. přenesená",J124,0)</f>
        <v>0</v>
      </c>
      <c r="BI124" s="144">
        <f>IF(N124="nulová",J124,0)</f>
        <v>0</v>
      </c>
      <c r="BJ124" s="18" t="s">
        <v>91</v>
      </c>
      <c r="BK124" s="144">
        <f>ROUND(I124*H124,2)</f>
        <v>0</v>
      </c>
      <c r="BL124" s="18" t="s">
        <v>161</v>
      </c>
      <c r="BM124" s="143" t="s">
        <v>206</v>
      </c>
    </row>
    <row r="125" spans="2:65" s="1" customFormat="1" ht="11.25">
      <c r="B125" s="34"/>
      <c r="D125" s="145" t="s">
        <v>163</v>
      </c>
      <c r="F125" s="146" t="s">
        <v>207</v>
      </c>
      <c r="I125" s="147"/>
      <c r="L125" s="34"/>
      <c r="M125" s="148"/>
      <c r="T125" s="55"/>
      <c r="AT125" s="18" t="s">
        <v>163</v>
      </c>
      <c r="AU125" s="18" t="s">
        <v>93</v>
      </c>
    </row>
    <row r="126" spans="2:65" s="12" customFormat="1" ht="11.25">
      <c r="B126" s="160"/>
      <c r="D126" s="161" t="s">
        <v>170</v>
      </c>
      <c r="E126" s="162" t="s">
        <v>81</v>
      </c>
      <c r="F126" s="163" t="s">
        <v>208</v>
      </c>
      <c r="H126" s="164">
        <v>322.75200000000001</v>
      </c>
      <c r="I126" s="165"/>
      <c r="L126" s="160"/>
      <c r="M126" s="166"/>
      <c r="T126" s="167"/>
      <c r="AT126" s="162" t="s">
        <v>170</v>
      </c>
      <c r="AU126" s="162" t="s">
        <v>93</v>
      </c>
      <c r="AV126" s="12" t="s">
        <v>93</v>
      </c>
      <c r="AW126" s="12" t="s">
        <v>42</v>
      </c>
      <c r="AX126" s="12" t="s">
        <v>91</v>
      </c>
      <c r="AY126" s="162" t="s">
        <v>154</v>
      </c>
    </row>
    <row r="127" spans="2:65" s="1" customFormat="1" ht="44.25" customHeight="1">
      <c r="B127" s="34"/>
      <c r="C127" s="131" t="s">
        <v>168</v>
      </c>
      <c r="D127" s="131" t="s">
        <v>157</v>
      </c>
      <c r="E127" s="132" t="s">
        <v>209</v>
      </c>
      <c r="F127" s="133" t="s">
        <v>210</v>
      </c>
      <c r="G127" s="134" t="s">
        <v>176</v>
      </c>
      <c r="H127" s="135">
        <v>19363.5</v>
      </c>
      <c r="I127" s="136"/>
      <c r="J127" s="137">
        <f>ROUND(I127*H127,2)</f>
        <v>0</v>
      </c>
      <c r="K127" s="138"/>
      <c r="L127" s="34"/>
      <c r="M127" s="139" t="s">
        <v>81</v>
      </c>
      <c r="N127" s="140" t="s">
        <v>53</v>
      </c>
      <c r="P127" s="141">
        <f>O127*H127</f>
        <v>0</v>
      </c>
      <c r="Q127" s="141">
        <v>0</v>
      </c>
      <c r="R127" s="141">
        <f>Q127*H127</f>
        <v>0</v>
      </c>
      <c r="S127" s="141">
        <v>0</v>
      </c>
      <c r="T127" s="142">
        <f>S127*H127</f>
        <v>0</v>
      </c>
      <c r="AR127" s="143" t="s">
        <v>161</v>
      </c>
      <c r="AT127" s="143" t="s">
        <v>157</v>
      </c>
      <c r="AU127" s="143" t="s">
        <v>93</v>
      </c>
      <c r="AY127" s="18" t="s">
        <v>154</v>
      </c>
      <c r="BE127" s="144">
        <f>IF(N127="základní",J127,0)</f>
        <v>0</v>
      </c>
      <c r="BF127" s="144">
        <f>IF(N127="snížená",J127,0)</f>
        <v>0</v>
      </c>
      <c r="BG127" s="144">
        <f>IF(N127="zákl. přenesená",J127,0)</f>
        <v>0</v>
      </c>
      <c r="BH127" s="144">
        <f>IF(N127="sníž. přenesená",J127,0)</f>
        <v>0</v>
      </c>
      <c r="BI127" s="144">
        <f>IF(N127="nulová",J127,0)</f>
        <v>0</v>
      </c>
      <c r="BJ127" s="18" t="s">
        <v>91</v>
      </c>
      <c r="BK127" s="144">
        <f>ROUND(I127*H127,2)</f>
        <v>0</v>
      </c>
      <c r="BL127" s="18" t="s">
        <v>161</v>
      </c>
      <c r="BM127" s="143" t="s">
        <v>211</v>
      </c>
    </row>
    <row r="128" spans="2:65" s="1" customFormat="1" ht="11.25">
      <c r="B128" s="34"/>
      <c r="D128" s="145" t="s">
        <v>163</v>
      </c>
      <c r="F128" s="146" t="s">
        <v>212</v>
      </c>
      <c r="I128" s="147"/>
      <c r="L128" s="34"/>
      <c r="M128" s="148"/>
      <c r="T128" s="55"/>
      <c r="AT128" s="18" t="s">
        <v>163</v>
      </c>
      <c r="AU128" s="18" t="s">
        <v>93</v>
      </c>
    </row>
    <row r="129" spans="2:65" s="12" customFormat="1" ht="11.25">
      <c r="B129" s="160"/>
      <c r="D129" s="161" t="s">
        <v>170</v>
      </c>
      <c r="E129" s="162" t="s">
        <v>81</v>
      </c>
      <c r="F129" s="163" t="s">
        <v>213</v>
      </c>
      <c r="H129" s="164">
        <v>19363.5</v>
      </c>
      <c r="I129" s="165"/>
      <c r="L129" s="160"/>
      <c r="M129" s="166"/>
      <c r="T129" s="167"/>
      <c r="AT129" s="162" t="s">
        <v>170</v>
      </c>
      <c r="AU129" s="162" t="s">
        <v>93</v>
      </c>
      <c r="AV129" s="12" t="s">
        <v>93</v>
      </c>
      <c r="AW129" s="12" t="s">
        <v>42</v>
      </c>
      <c r="AX129" s="12" t="s">
        <v>91</v>
      </c>
      <c r="AY129" s="162" t="s">
        <v>154</v>
      </c>
    </row>
    <row r="130" spans="2:65" s="1" customFormat="1" ht="37.9" customHeight="1">
      <c r="B130" s="34"/>
      <c r="C130" s="131" t="s">
        <v>197</v>
      </c>
      <c r="D130" s="131" t="s">
        <v>157</v>
      </c>
      <c r="E130" s="132" t="s">
        <v>214</v>
      </c>
      <c r="F130" s="133" t="s">
        <v>215</v>
      </c>
      <c r="G130" s="134" t="s">
        <v>176</v>
      </c>
      <c r="H130" s="135">
        <v>322.72500000000002</v>
      </c>
      <c r="I130" s="136"/>
      <c r="J130" s="137">
        <f>ROUND(I130*H130,2)</f>
        <v>0</v>
      </c>
      <c r="K130" s="138"/>
      <c r="L130" s="34"/>
      <c r="M130" s="139" t="s">
        <v>81</v>
      </c>
      <c r="N130" s="140" t="s">
        <v>53</v>
      </c>
      <c r="P130" s="141">
        <f>O130*H130</f>
        <v>0</v>
      </c>
      <c r="Q130" s="141">
        <v>0</v>
      </c>
      <c r="R130" s="141">
        <f>Q130*H130</f>
        <v>0</v>
      </c>
      <c r="S130" s="141">
        <v>0</v>
      </c>
      <c r="T130" s="142">
        <f>S130*H130</f>
        <v>0</v>
      </c>
      <c r="AR130" s="143" t="s">
        <v>161</v>
      </c>
      <c r="AT130" s="143" t="s">
        <v>157</v>
      </c>
      <c r="AU130" s="143" t="s">
        <v>93</v>
      </c>
      <c r="AY130" s="18" t="s">
        <v>154</v>
      </c>
      <c r="BE130" s="144">
        <f>IF(N130="základní",J130,0)</f>
        <v>0</v>
      </c>
      <c r="BF130" s="144">
        <f>IF(N130="snížená",J130,0)</f>
        <v>0</v>
      </c>
      <c r="BG130" s="144">
        <f>IF(N130="zákl. přenesená",J130,0)</f>
        <v>0</v>
      </c>
      <c r="BH130" s="144">
        <f>IF(N130="sníž. přenesená",J130,0)</f>
        <v>0</v>
      </c>
      <c r="BI130" s="144">
        <f>IF(N130="nulová",J130,0)</f>
        <v>0</v>
      </c>
      <c r="BJ130" s="18" t="s">
        <v>91</v>
      </c>
      <c r="BK130" s="144">
        <f>ROUND(I130*H130,2)</f>
        <v>0</v>
      </c>
      <c r="BL130" s="18" t="s">
        <v>161</v>
      </c>
      <c r="BM130" s="143" t="s">
        <v>216</v>
      </c>
    </row>
    <row r="131" spans="2:65" s="1" customFormat="1" ht="11.25">
      <c r="B131" s="34"/>
      <c r="D131" s="145" t="s">
        <v>163</v>
      </c>
      <c r="F131" s="146" t="s">
        <v>217</v>
      </c>
      <c r="I131" s="147"/>
      <c r="L131" s="34"/>
      <c r="M131" s="148"/>
      <c r="T131" s="55"/>
      <c r="AT131" s="18" t="s">
        <v>163</v>
      </c>
      <c r="AU131" s="18" t="s">
        <v>93</v>
      </c>
    </row>
    <row r="132" spans="2:65" s="1" customFormat="1" ht="24.2" customHeight="1">
      <c r="B132" s="34"/>
      <c r="C132" s="131" t="s">
        <v>218</v>
      </c>
      <c r="D132" s="131" t="s">
        <v>157</v>
      </c>
      <c r="E132" s="132" t="s">
        <v>219</v>
      </c>
      <c r="F132" s="133" t="s">
        <v>220</v>
      </c>
      <c r="G132" s="134" t="s">
        <v>160</v>
      </c>
      <c r="H132" s="135">
        <v>83.6</v>
      </c>
      <c r="I132" s="136"/>
      <c r="J132" s="137">
        <f>ROUND(I132*H132,2)</f>
        <v>0</v>
      </c>
      <c r="K132" s="138"/>
      <c r="L132" s="34"/>
      <c r="M132" s="139" t="s">
        <v>81</v>
      </c>
      <c r="N132" s="140" t="s">
        <v>53</v>
      </c>
      <c r="P132" s="141">
        <f>O132*H132</f>
        <v>0</v>
      </c>
      <c r="Q132" s="141">
        <v>0</v>
      </c>
      <c r="R132" s="141">
        <f>Q132*H132</f>
        <v>0</v>
      </c>
      <c r="S132" s="141">
        <v>0</v>
      </c>
      <c r="T132" s="142">
        <f>S132*H132</f>
        <v>0</v>
      </c>
      <c r="AR132" s="143" t="s">
        <v>161</v>
      </c>
      <c r="AT132" s="143" t="s">
        <v>157</v>
      </c>
      <c r="AU132" s="143" t="s">
        <v>93</v>
      </c>
      <c r="AY132" s="18" t="s">
        <v>154</v>
      </c>
      <c r="BE132" s="144">
        <f>IF(N132="základní",J132,0)</f>
        <v>0</v>
      </c>
      <c r="BF132" s="144">
        <f>IF(N132="snížená",J132,0)</f>
        <v>0</v>
      </c>
      <c r="BG132" s="144">
        <f>IF(N132="zákl. přenesená",J132,0)</f>
        <v>0</v>
      </c>
      <c r="BH132" s="144">
        <f>IF(N132="sníž. přenesená",J132,0)</f>
        <v>0</v>
      </c>
      <c r="BI132" s="144">
        <f>IF(N132="nulová",J132,0)</f>
        <v>0</v>
      </c>
      <c r="BJ132" s="18" t="s">
        <v>91</v>
      </c>
      <c r="BK132" s="144">
        <f>ROUND(I132*H132,2)</f>
        <v>0</v>
      </c>
      <c r="BL132" s="18" t="s">
        <v>161</v>
      </c>
      <c r="BM132" s="143" t="s">
        <v>221</v>
      </c>
    </row>
    <row r="133" spans="2:65" s="1" customFormat="1" ht="11.25">
      <c r="B133" s="34"/>
      <c r="D133" s="145" t="s">
        <v>163</v>
      </c>
      <c r="F133" s="146" t="s">
        <v>222</v>
      </c>
      <c r="I133" s="147"/>
      <c r="L133" s="34"/>
      <c r="M133" s="148"/>
      <c r="T133" s="55"/>
      <c r="AT133" s="18" t="s">
        <v>163</v>
      </c>
      <c r="AU133" s="18" t="s">
        <v>93</v>
      </c>
    </row>
    <row r="134" spans="2:65" s="12" customFormat="1" ht="11.25">
      <c r="B134" s="160"/>
      <c r="D134" s="161" t="s">
        <v>170</v>
      </c>
      <c r="E134" s="162" t="s">
        <v>81</v>
      </c>
      <c r="F134" s="163" t="s">
        <v>223</v>
      </c>
      <c r="H134" s="164">
        <v>83.6</v>
      </c>
      <c r="I134" s="165"/>
      <c r="L134" s="160"/>
      <c r="M134" s="166"/>
      <c r="T134" s="167"/>
      <c r="AT134" s="162" t="s">
        <v>170</v>
      </c>
      <c r="AU134" s="162" t="s">
        <v>93</v>
      </c>
      <c r="AV134" s="12" t="s">
        <v>93</v>
      </c>
      <c r="AW134" s="12" t="s">
        <v>42</v>
      </c>
      <c r="AX134" s="12" t="s">
        <v>91</v>
      </c>
      <c r="AY134" s="162" t="s">
        <v>154</v>
      </c>
    </row>
    <row r="135" spans="2:65" s="1" customFormat="1" ht="37.9" customHeight="1">
      <c r="B135" s="34"/>
      <c r="C135" s="131" t="s">
        <v>224</v>
      </c>
      <c r="D135" s="131" t="s">
        <v>157</v>
      </c>
      <c r="E135" s="132" t="s">
        <v>225</v>
      </c>
      <c r="F135" s="133" t="s">
        <v>226</v>
      </c>
      <c r="G135" s="134" t="s">
        <v>160</v>
      </c>
      <c r="H135" s="135">
        <v>5016</v>
      </c>
      <c r="I135" s="136"/>
      <c r="J135" s="137">
        <f>ROUND(I135*H135,2)</f>
        <v>0</v>
      </c>
      <c r="K135" s="138"/>
      <c r="L135" s="34"/>
      <c r="M135" s="139" t="s">
        <v>81</v>
      </c>
      <c r="N135" s="140" t="s">
        <v>53</v>
      </c>
      <c r="P135" s="141">
        <f>O135*H135</f>
        <v>0</v>
      </c>
      <c r="Q135" s="141">
        <v>0</v>
      </c>
      <c r="R135" s="141">
        <f>Q135*H135</f>
        <v>0</v>
      </c>
      <c r="S135" s="141">
        <v>0</v>
      </c>
      <c r="T135" s="142">
        <f>S135*H135</f>
        <v>0</v>
      </c>
      <c r="AR135" s="143" t="s">
        <v>161</v>
      </c>
      <c r="AT135" s="143" t="s">
        <v>157</v>
      </c>
      <c r="AU135" s="143" t="s">
        <v>93</v>
      </c>
      <c r="AY135" s="18" t="s">
        <v>154</v>
      </c>
      <c r="BE135" s="144">
        <f>IF(N135="základní",J135,0)</f>
        <v>0</v>
      </c>
      <c r="BF135" s="144">
        <f>IF(N135="snížená",J135,0)</f>
        <v>0</v>
      </c>
      <c r="BG135" s="144">
        <f>IF(N135="zákl. přenesená",J135,0)</f>
        <v>0</v>
      </c>
      <c r="BH135" s="144">
        <f>IF(N135="sníž. přenesená",J135,0)</f>
        <v>0</v>
      </c>
      <c r="BI135" s="144">
        <f>IF(N135="nulová",J135,0)</f>
        <v>0</v>
      </c>
      <c r="BJ135" s="18" t="s">
        <v>91</v>
      </c>
      <c r="BK135" s="144">
        <f>ROUND(I135*H135,2)</f>
        <v>0</v>
      </c>
      <c r="BL135" s="18" t="s">
        <v>161</v>
      </c>
      <c r="BM135" s="143" t="s">
        <v>227</v>
      </c>
    </row>
    <row r="136" spans="2:65" s="1" customFormat="1" ht="11.25">
      <c r="B136" s="34"/>
      <c r="D136" s="145" t="s">
        <v>163</v>
      </c>
      <c r="F136" s="146" t="s">
        <v>228</v>
      </c>
      <c r="I136" s="147"/>
      <c r="L136" s="34"/>
      <c r="M136" s="148"/>
      <c r="T136" s="55"/>
      <c r="AT136" s="18" t="s">
        <v>163</v>
      </c>
      <c r="AU136" s="18" t="s">
        <v>93</v>
      </c>
    </row>
    <row r="137" spans="2:65" s="12" customFormat="1" ht="11.25">
      <c r="B137" s="160"/>
      <c r="D137" s="161" t="s">
        <v>170</v>
      </c>
      <c r="E137" s="162" t="s">
        <v>81</v>
      </c>
      <c r="F137" s="163" t="s">
        <v>229</v>
      </c>
      <c r="H137" s="164">
        <v>5016</v>
      </c>
      <c r="I137" s="165"/>
      <c r="L137" s="160"/>
      <c r="M137" s="166"/>
      <c r="T137" s="167"/>
      <c r="AT137" s="162" t="s">
        <v>170</v>
      </c>
      <c r="AU137" s="162" t="s">
        <v>93</v>
      </c>
      <c r="AV137" s="12" t="s">
        <v>93</v>
      </c>
      <c r="AW137" s="12" t="s">
        <v>42</v>
      </c>
      <c r="AX137" s="12" t="s">
        <v>91</v>
      </c>
      <c r="AY137" s="162" t="s">
        <v>154</v>
      </c>
    </row>
    <row r="138" spans="2:65" s="1" customFormat="1" ht="24.2" customHeight="1">
      <c r="B138" s="34"/>
      <c r="C138" s="131" t="s">
        <v>8</v>
      </c>
      <c r="D138" s="131" t="s">
        <v>157</v>
      </c>
      <c r="E138" s="132" t="s">
        <v>230</v>
      </c>
      <c r="F138" s="133" t="s">
        <v>231</v>
      </c>
      <c r="G138" s="134" t="s">
        <v>160</v>
      </c>
      <c r="H138" s="135">
        <v>83.6</v>
      </c>
      <c r="I138" s="136"/>
      <c r="J138" s="137">
        <f>ROUND(I138*H138,2)</f>
        <v>0</v>
      </c>
      <c r="K138" s="138"/>
      <c r="L138" s="34"/>
      <c r="M138" s="139" t="s">
        <v>81</v>
      </c>
      <c r="N138" s="140" t="s">
        <v>53</v>
      </c>
      <c r="P138" s="141">
        <f>O138*H138</f>
        <v>0</v>
      </c>
      <c r="Q138" s="141">
        <v>0</v>
      </c>
      <c r="R138" s="141">
        <f>Q138*H138</f>
        <v>0</v>
      </c>
      <c r="S138" s="141">
        <v>0</v>
      </c>
      <c r="T138" s="142">
        <f>S138*H138</f>
        <v>0</v>
      </c>
      <c r="AR138" s="143" t="s">
        <v>161</v>
      </c>
      <c r="AT138" s="143" t="s">
        <v>157</v>
      </c>
      <c r="AU138" s="143" t="s">
        <v>93</v>
      </c>
      <c r="AY138" s="18" t="s">
        <v>154</v>
      </c>
      <c r="BE138" s="144">
        <f>IF(N138="základní",J138,0)</f>
        <v>0</v>
      </c>
      <c r="BF138" s="144">
        <f>IF(N138="snížená",J138,0)</f>
        <v>0</v>
      </c>
      <c r="BG138" s="144">
        <f>IF(N138="zákl. přenesená",J138,0)</f>
        <v>0</v>
      </c>
      <c r="BH138" s="144">
        <f>IF(N138="sníž. přenesená",J138,0)</f>
        <v>0</v>
      </c>
      <c r="BI138" s="144">
        <f>IF(N138="nulová",J138,0)</f>
        <v>0</v>
      </c>
      <c r="BJ138" s="18" t="s">
        <v>91</v>
      </c>
      <c r="BK138" s="144">
        <f>ROUND(I138*H138,2)</f>
        <v>0</v>
      </c>
      <c r="BL138" s="18" t="s">
        <v>161</v>
      </c>
      <c r="BM138" s="143" t="s">
        <v>232</v>
      </c>
    </row>
    <row r="139" spans="2:65" s="1" customFormat="1" ht="11.25">
      <c r="B139" s="34"/>
      <c r="D139" s="145" t="s">
        <v>163</v>
      </c>
      <c r="F139" s="146" t="s">
        <v>233</v>
      </c>
      <c r="I139" s="147"/>
      <c r="L139" s="34"/>
      <c r="M139" s="148"/>
      <c r="T139" s="55"/>
      <c r="AT139" s="18" t="s">
        <v>163</v>
      </c>
      <c r="AU139" s="18" t="s">
        <v>93</v>
      </c>
    </row>
    <row r="140" spans="2:65" s="1" customFormat="1" ht="24.2" customHeight="1">
      <c r="B140" s="34"/>
      <c r="C140" s="131" t="s">
        <v>234</v>
      </c>
      <c r="D140" s="131" t="s">
        <v>157</v>
      </c>
      <c r="E140" s="132" t="s">
        <v>235</v>
      </c>
      <c r="F140" s="133" t="s">
        <v>236</v>
      </c>
      <c r="G140" s="134" t="s">
        <v>237</v>
      </c>
      <c r="H140" s="135">
        <v>4</v>
      </c>
      <c r="I140" s="136"/>
      <c r="J140" s="137">
        <f>ROUND(I140*H140,2)</f>
        <v>0</v>
      </c>
      <c r="K140" s="138"/>
      <c r="L140" s="34"/>
      <c r="M140" s="139" t="s">
        <v>81</v>
      </c>
      <c r="N140" s="140" t="s">
        <v>53</v>
      </c>
      <c r="P140" s="141">
        <f>O140*H140</f>
        <v>0</v>
      </c>
      <c r="Q140" s="141">
        <v>1.0000000000000001E-5</v>
      </c>
      <c r="R140" s="141">
        <f>Q140*H140</f>
        <v>4.0000000000000003E-5</v>
      </c>
      <c r="S140" s="141">
        <v>0</v>
      </c>
      <c r="T140" s="142">
        <f>S140*H140</f>
        <v>0</v>
      </c>
      <c r="AR140" s="143" t="s">
        <v>161</v>
      </c>
      <c r="AT140" s="143" t="s">
        <v>157</v>
      </c>
      <c r="AU140" s="143" t="s">
        <v>93</v>
      </c>
      <c r="AY140" s="18" t="s">
        <v>154</v>
      </c>
      <c r="BE140" s="144">
        <f>IF(N140="základní",J140,0)</f>
        <v>0</v>
      </c>
      <c r="BF140" s="144">
        <f>IF(N140="snížená",J140,0)</f>
        <v>0</v>
      </c>
      <c r="BG140" s="144">
        <f>IF(N140="zákl. přenesená",J140,0)</f>
        <v>0</v>
      </c>
      <c r="BH140" s="144">
        <f>IF(N140="sníž. přenesená",J140,0)</f>
        <v>0</v>
      </c>
      <c r="BI140" s="144">
        <f>IF(N140="nulová",J140,0)</f>
        <v>0</v>
      </c>
      <c r="BJ140" s="18" t="s">
        <v>91</v>
      </c>
      <c r="BK140" s="144">
        <f>ROUND(I140*H140,2)</f>
        <v>0</v>
      </c>
      <c r="BL140" s="18" t="s">
        <v>161</v>
      </c>
      <c r="BM140" s="143" t="s">
        <v>238</v>
      </c>
    </row>
    <row r="141" spans="2:65" s="12" customFormat="1" ht="11.25">
      <c r="B141" s="160"/>
      <c r="D141" s="161" t="s">
        <v>170</v>
      </c>
      <c r="E141" s="162" t="s">
        <v>81</v>
      </c>
      <c r="F141" s="163" t="s">
        <v>239</v>
      </c>
      <c r="H141" s="164">
        <v>4</v>
      </c>
      <c r="I141" s="165"/>
      <c r="L141" s="160"/>
      <c r="M141" s="166"/>
      <c r="T141" s="167"/>
      <c r="AT141" s="162" t="s">
        <v>170</v>
      </c>
      <c r="AU141" s="162" t="s">
        <v>93</v>
      </c>
      <c r="AV141" s="12" t="s">
        <v>93</v>
      </c>
      <c r="AW141" s="12" t="s">
        <v>42</v>
      </c>
      <c r="AX141" s="12" t="s">
        <v>83</v>
      </c>
      <c r="AY141" s="162" t="s">
        <v>154</v>
      </c>
    </row>
    <row r="142" spans="2:65" s="13" customFormat="1" ht="11.25">
      <c r="B142" s="168"/>
      <c r="D142" s="161" t="s">
        <v>170</v>
      </c>
      <c r="E142" s="169" t="s">
        <v>81</v>
      </c>
      <c r="F142" s="170" t="s">
        <v>180</v>
      </c>
      <c r="H142" s="171">
        <v>4</v>
      </c>
      <c r="I142" s="172"/>
      <c r="L142" s="168"/>
      <c r="M142" s="173"/>
      <c r="T142" s="174"/>
      <c r="AT142" s="169" t="s">
        <v>170</v>
      </c>
      <c r="AU142" s="169" t="s">
        <v>93</v>
      </c>
      <c r="AV142" s="13" t="s">
        <v>161</v>
      </c>
      <c r="AW142" s="13" t="s">
        <v>42</v>
      </c>
      <c r="AX142" s="13" t="s">
        <v>91</v>
      </c>
      <c r="AY142" s="169" t="s">
        <v>154</v>
      </c>
    </row>
    <row r="143" spans="2:65" s="1" customFormat="1" ht="24.2" customHeight="1">
      <c r="B143" s="34"/>
      <c r="C143" s="131" t="s">
        <v>240</v>
      </c>
      <c r="D143" s="131" t="s">
        <v>157</v>
      </c>
      <c r="E143" s="132" t="s">
        <v>241</v>
      </c>
      <c r="F143" s="133" t="s">
        <v>242</v>
      </c>
      <c r="G143" s="134" t="s">
        <v>237</v>
      </c>
      <c r="H143" s="135">
        <v>4</v>
      </c>
      <c r="I143" s="136"/>
      <c r="J143" s="137">
        <f>ROUND(I143*H143,2)</f>
        <v>0</v>
      </c>
      <c r="K143" s="138"/>
      <c r="L143" s="34"/>
      <c r="M143" s="139" t="s">
        <v>81</v>
      </c>
      <c r="N143" s="140" t="s">
        <v>53</v>
      </c>
      <c r="P143" s="141">
        <f>O143*H143</f>
        <v>0</v>
      </c>
      <c r="Q143" s="141">
        <v>1.0000000000000001E-5</v>
      </c>
      <c r="R143" s="141">
        <f>Q143*H143</f>
        <v>4.0000000000000003E-5</v>
      </c>
      <c r="S143" s="141">
        <v>0</v>
      </c>
      <c r="T143" s="142">
        <f>S143*H143</f>
        <v>0</v>
      </c>
      <c r="AR143" s="143" t="s">
        <v>161</v>
      </c>
      <c r="AT143" s="143" t="s">
        <v>157</v>
      </c>
      <c r="AU143" s="143" t="s">
        <v>93</v>
      </c>
      <c r="AY143" s="18" t="s">
        <v>154</v>
      </c>
      <c r="BE143" s="144">
        <f>IF(N143="základní",J143,0)</f>
        <v>0</v>
      </c>
      <c r="BF143" s="144">
        <f>IF(N143="snížená",J143,0)</f>
        <v>0</v>
      </c>
      <c r="BG143" s="144">
        <f>IF(N143="zákl. přenesená",J143,0)</f>
        <v>0</v>
      </c>
      <c r="BH143" s="144">
        <f>IF(N143="sníž. přenesená",J143,0)</f>
        <v>0</v>
      </c>
      <c r="BI143" s="144">
        <f>IF(N143="nulová",J143,0)</f>
        <v>0</v>
      </c>
      <c r="BJ143" s="18" t="s">
        <v>91</v>
      </c>
      <c r="BK143" s="144">
        <f>ROUND(I143*H143,2)</f>
        <v>0</v>
      </c>
      <c r="BL143" s="18" t="s">
        <v>161</v>
      </c>
      <c r="BM143" s="143" t="s">
        <v>243</v>
      </c>
    </row>
    <row r="144" spans="2:65" s="12" customFormat="1" ht="11.25">
      <c r="B144" s="160"/>
      <c r="D144" s="161" t="s">
        <v>170</v>
      </c>
      <c r="E144" s="162" t="s">
        <v>81</v>
      </c>
      <c r="F144" s="163" t="s">
        <v>244</v>
      </c>
      <c r="H144" s="164">
        <v>4</v>
      </c>
      <c r="I144" s="165"/>
      <c r="L144" s="160"/>
      <c r="M144" s="166"/>
      <c r="T144" s="167"/>
      <c r="AT144" s="162" t="s">
        <v>170</v>
      </c>
      <c r="AU144" s="162" t="s">
        <v>93</v>
      </c>
      <c r="AV144" s="12" t="s">
        <v>93</v>
      </c>
      <c r="AW144" s="12" t="s">
        <v>42</v>
      </c>
      <c r="AX144" s="12" t="s">
        <v>83</v>
      </c>
      <c r="AY144" s="162" t="s">
        <v>154</v>
      </c>
    </row>
    <row r="145" spans="2:65" s="13" customFormat="1" ht="11.25">
      <c r="B145" s="168"/>
      <c r="D145" s="161" t="s">
        <v>170</v>
      </c>
      <c r="E145" s="169" t="s">
        <v>81</v>
      </c>
      <c r="F145" s="170" t="s">
        <v>180</v>
      </c>
      <c r="H145" s="171">
        <v>4</v>
      </c>
      <c r="I145" s="172"/>
      <c r="L145" s="168"/>
      <c r="M145" s="173"/>
      <c r="T145" s="174"/>
      <c r="AT145" s="169" t="s">
        <v>170</v>
      </c>
      <c r="AU145" s="169" t="s">
        <v>93</v>
      </c>
      <c r="AV145" s="13" t="s">
        <v>161</v>
      </c>
      <c r="AW145" s="13" t="s">
        <v>42</v>
      </c>
      <c r="AX145" s="13" t="s">
        <v>91</v>
      </c>
      <c r="AY145" s="169" t="s">
        <v>154</v>
      </c>
    </row>
    <row r="146" spans="2:65" s="1" customFormat="1" ht="21.75" customHeight="1">
      <c r="B146" s="34"/>
      <c r="C146" s="131" t="s">
        <v>245</v>
      </c>
      <c r="D146" s="131" t="s">
        <v>157</v>
      </c>
      <c r="E146" s="132" t="s">
        <v>246</v>
      </c>
      <c r="F146" s="133" t="s">
        <v>247</v>
      </c>
      <c r="G146" s="134" t="s">
        <v>117</v>
      </c>
      <c r="H146" s="135">
        <v>43.128</v>
      </c>
      <c r="I146" s="136"/>
      <c r="J146" s="137">
        <f>ROUND(I146*H146,2)</f>
        <v>0</v>
      </c>
      <c r="K146" s="138"/>
      <c r="L146" s="34"/>
      <c r="M146" s="139" t="s">
        <v>81</v>
      </c>
      <c r="N146" s="140" t="s">
        <v>53</v>
      </c>
      <c r="P146" s="141">
        <f>O146*H146</f>
        <v>0</v>
      </c>
      <c r="Q146" s="141">
        <v>0</v>
      </c>
      <c r="R146" s="141">
        <f>Q146*H146</f>
        <v>0</v>
      </c>
      <c r="S146" s="141">
        <v>0.16800000000000001</v>
      </c>
      <c r="T146" s="142">
        <f>S146*H146</f>
        <v>7.2455040000000004</v>
      </c>
      <c r="AR146" s="143" t="s">
        <v>161</v>
      </c>
      <c r="AT146" s="143" t="s">
        <v>157</v>
      </c>
      <c r="AU146" s="143" t="s">
        <v>93</v>
      </c>
      <c r="AY146" s="18" t="s">
        <v>154</v>
      </c>
      <c r="BE146" s="144">
        <f>IF(N146="základní",J146,0)</f>
        <v>0</v>
      </c>
      <c r="BF146" s="144">
        <f>IF(N146="snížená",J146,0)</f>
        <v>0</v>
      </c>
      <c r="BG146" s="144">
        <f>IF(N146="zákl. přenesená",J146,0)</f>
        <v>0</v>
      </c>
      <c r="BH146" s="144">
        <f>IF(N146="sníž. přenesená",J146,0)</f>
        <v>0</v>
      </c>
      <c r="BI146" s="144">
        <f>IF(N146="nulová",J146,0)</f>
        <v>0</v>
      </c>
      <c r="BJ146" s="18" t="s">
        <v>91</v>
      </c>
      <c r="BK146" s="144">
        <f>ROUND(I146*H146,2)</f>
        <v>0</v>
      </c>
      <c r="BL146" s="18" t="s">
        <v>161</v>
      </c>
      <c r="BM146" s="143" t="s">
        <v>248</v>
      </c>
    </row>
    <row r="147" spans="2:65" s="1" customFormat="1" ht="11.25">
      <c r="B147" s="34"/>
      <c r="D147" s="145" t="s">
        <v>163</v>
      </c>
      <c r="F147" s="146" t="s">
        <v>249</v>
      </c>
      <c r="I147" s="147"/>
      <c r="L147" s="34"/>
      <c r="M147" s="148"/>
      <c r="T147" s="55"/>
      <c r="AT147" s="18" t="s">
        <v>163</v>
      </c>
      <c r="AU147" s="18" t="s">
        <v>93</v>
      </c>
    </row>
    <row r="148" spans="2:65" s="12" customFormat="1" ht="11.25">
      <c r="B148" s="160"/>
      <c r="D148" s="161" t="s">
        <v>170</v>
      </c>
      <c r="E148" s="162" t="s">
        <v>81</v>
      </c>
      <c r="F148" s="163" t="s">
        <v>250</v>
      </c>
      <c r="H148" s="164">
        <v>43.128</v>
      </c>
      <c r="I148" s="165"/>
      <c r="L148" s="160"/>
      <c r="M148" s="166"/>
      <c r="T148" s="167"/>
      <c r="AT148" s="162" t="s">
        <v>170</v>
      </c>
      <c r="AU148" s="162" t="s">
        <v>93</v>
      </c>
      <c r="AV148" s="12" t="s">
        <v>93</v>
      </c>
      <c r="AW148" s="12" t="s">
        <v>42</v>
      </c>
      <c r="AX148" s="12" t="s">
        <v>91</v>
      </c>
      <c r="AY148" s="162" t="s">
        <v>154</v>
      </c>
    </row>
    <row r="149" spans="2:65" s="1" customFormat="1" ht="24.2" customHeight="1">
      <c r="B149" s="34"/>
      <c r="C149" s="131" t="s">
        <v>251</v>
      </c>
      <c r="D149" s="131" t="s">
        <v>157</v>
      </c>
      <c r="E149" s="132" t="s">
        <v>252</v>
      </c>
      <c r="F149" s="133" t="s">
        <v>253</v>
      </c>
      <c r="G149" s="134" t="s">
        <v>176</v>
      </c>
      <c r="H149" s="135">
        <v>7.9790000000000001</v>
      </c>
      <c r="I149" s="136"/>
      <c r="J149" s="137">
        <f>ROUND(I149*H149,2)</f>
        <v>0</v>
      </c>
      <c r="K149" s="138"/>
      <c r="L149" s="34"/>
      <c r="M149" s="139" t="s">
        <v>81</v>
      </c>
      <c r="N149" s="140" t="s">
        <v>53</v>
      </c>
      <c r="P149" s="141">
        <f>O149*H149</f>
        <v>0</v>
      </c>
      <c r="Q149" s="141">
        <v>0</v>
      </c>
      <c r="R149" s="141">
        <f>Q149*H149</f>
        <v>0</v>
      </c>
      <c r="S149" s="141">
        <v>2.2000000000000002</v>
      </c>
      <c r="T149" s="142">
        <f>S149*H149</f>
        <v>17.553800000000003</v>
      </c>
      <c r="AR149" s="143" t="s">
        <v>161</v>
      </c>
      <c r="AT149" s="143" t="s">
        <v>157</v>
      </c>
      <c r="AU149" s="143" t="s">
        <v>93</v>
      </c>
      <c r="AY149" s="18" t="s">
        <v>154</v>
      </c>
      <c r="BE149" s="144">
        <f>IF(N149="základní",J149,0)</f>
        <v>0</v>
      </c>
      <c r="BF149" s="144">
        <f>IF(N149="snížená",J149,0)</f>
        <v>0</v>
      </c>
      <c r="BG149" s="144">
        <f>IF(N149="zákl. přenesená",J149,0)</f>
        <v>0</v>
      </c>
      <c r="BH149" s="144">
        <f>IF(N149="sníž. přenesená",J149,0)</f>
        <v>0</v>
      </c>
      <c r="BI149" s="144">
        <f>IF(N149="nulová",J149,0)</f>
        <v>0</v>
      </c>
      <c r="BJ149" s="18" t="s">
        <v>91</v>
      </c>
      <c r="BK149" s="144">
        <f>ROUND(I149*H149,2)</f>
        <v>0</v>
      </c>
      <c r="BL149" s="18" t="s">
        <v>161</v>
      </c>
      <c r="BM149" s="143" t="s">
        <v>254</v>
      </c>
    </row>
    <row r="150" spans="2:65" s="1" customFormat="1" ht="11.25">
      <c r="B150" s="34"/>
      <c r="D150" s="145" t="s">
        <v>163</v>
      </c>
      <c r="F150" s="146" t="s">
        <v>255</v>
      </c>
      <c r="I150" s="147"/>
      <c r="L150" s="34"/>
      <c r="M150" s="148"/>
      <c r="T150" s="55"/>
      <c r="AT150" s="18" t="s">
        <v>163</v>
      </c>
      <c r="AU150" s="18" t="s">
        <v>93</v>
      </c>
    </row>
    <row r="151" spans="2:65" s="12" customFormat="1" ht="11.25">
      <c r="B151" s="160"/>
      <c r="D151" s="161" t="s">
        <v>170</v>
      </c>
      <c r="E151" s="162" t="s">
        <v>81</v>
      </c>
      <c r="F151" s="163" t="s">
        <v>256</v>
      </c>
      <c r="H151" s="164">
        <v>7.9790000000000001</v>
      </c>
      <c r="I151" s="165"/>
      <c r="L151" s="160"/>
      <c r="M151" s="166"/>
      <c r="T151" s="167"/>
      <c r="AT151" s="162" t="s">
        <v>170</v>
      </c>
      <c r="AU151" s="162" t="s">
        <v>93</v>
      </c>
      <c r="AV151" s="12" t="s">
        <v>93</v>
      </c>
      <c r="AW151" s="12" t="s">
        <v>42</v>
      </c>
      <c r="AX151" s="12" t="s">
        <v>83</v>
      </c>
      <c r="AY151" s="162" t="s">
        <v>154</v>
      </c>
    </row>
    <row r="152" spans="2:65" s="13" customFormat="1" ht="11.25">
      <c r="B152" s="168"/>
      <c r="D152" s="161" t="s">
        <v>170</v>
      </c>
      <c r="E152" s="169" t="s">
        <v>81</v>
      </c>
      <c r="F152" s="170" t="s">
        <v>180</v>
      </c>
      <c r="H152" s="171">
        <v>7.9790000000000001</v>
      </c>
      <c r="I152" s="172"/>
      <c r="L152" s="168"/>
      <c r="M152" s="173"/>
      <c r="T152" s="174"/>
      <c r="AT152" s="169" t="s">
        <v>170</v>
      </c>
      <c r="AU152" s="169" t="s">
        <v>93</v>
      </c>
      <c r="AV152" s="13" t="s">
        <v>161</v>
      </c>
      <c r="AW152" s="13" t="s">
        <v>42</v>
      </c>
      <c r="AX152" s="13" t="s">
        <v>91</v>
      </c>
      <c r="AY152" s="169" t="s">
        <v>154</v>
      </c>
    </row>
    <row r="153" spans="2:65" s="1" customFormat="1" ht="11.25">
      <c r="B153" s="34"/>
      <c r="D153" s="161" t="s">
        <v>181</v>
      </c>
      <c r="F153" s="175" t="s">
        <v>182</v>
      </c>
      <c r="L153" s="34"/>
      <c r="M153" s="148"/>
      <c r="T153" s="55"/>
      <c r="AU153" s="18" t="s">
        <v>93</v>
      </c>
    </row>
    <row r="154" spans="2:65" s="1" customFormat="1" ht="11.25">
      <c r="B154" s="34"/>
      <c r="D154" s="161" t="s">
        <v>181</v>
      </c>
      <c r="F154" s="176" t="s">
        <v>183</v>
      </c>
      <c r="H154" s="177">
        <v>0</v>
      </c>
      <c r="L154" s="34"/>
      <c r="M154" s="148"/>
      <c r="T154" s="55"/>
      <c r="AU154" s="18" t="s">
        <v>93</v>
      </c>
    </row>
    <row r="155" spans="2:65" s="1" customFormat="1" ht="11.25">
      <c r="B155" s="34"/>
      <c r="D155" s="161" t="s">
        <v>181</v>
      </c>
      <c r="F155" s="176" t="s">
        <v>184</v>
      </c>
      <c r="H155" s="177">
        <v>99.742000000000004</v>
      </c>
      <c r="L155" s="34"/>
      <c r="M155" s="148"/>
      <c r="T155" s="55"/>
      <c r="AU155" s="18" t="s">
        <v>93</v>
      </c>
    </row>
    <row r="156" spans="2:65" s="1" customFormat="1" ht="33" customHeight="1">
      <c r="B156" s="34"/>
      <c r="C156" s="131" t="s">
        <v>257</v>
      </c>
      <c r="D156" s="131" t="s">
        <v>157</v>
      </c>
      <c r="E156" s="132" t="s">
        <v>258</v>
      </c>
      <c r="F156" s="133" t="s">
        <v>259</v>
      </c>
      <c r="G156" s="134" t="s">
        <v>260</v>
      </c>
      <c r="H156" s="135">
        <v>1713.15</v>
      </c>
      <c r="I156" s="136"/>
      <c r="J156" s="137">
        <f>ROUND(I156*H156,2)</f>
        <v>0</v>
      </c>
      <c r="K156" s="138"/>
      <c r="L156" s="34"/>
      <c r="M156" s="139" t="s">
        <v>81</v>
      </c>
      <c r="N156" s="140" t="s">
        <v>53</v>
      </c>
      <c r="P156" s="141">
        <f>O156*H156</f>
        <v>0</v>
      </c>
      <c r="Q156" s="141">
        <v>0</v>
      </c>
      <c r="R156" s="141">
        <f>Q156*H156</f>
        <v>0</v>
      </c>
      <c r="S156" s="141">
        <v>1E-3</v>
      </c>
      <c r="T156" s="142">
        <f>S156*H156</f>
        <v>1.7131500000000002</v>
      </c>
      <c r="AR156" s="143" t="s">
        <v>161</v>
      </c>
      <c r="AT156" s="143" t="s">
        <v>157</v>
      </c>
      <c r="AU156" s="143" t="s">
        <v>93</v>
      </c>
      <c r="AY156" s="18" t="s">
        <v>154</v>
      </c>
      <c r="BE156" s="144">
        <f>IF(N156="základní",J156,0)</f>
        <v>0</v>
      </c>
      <c r="BF156" s="144">
        <f>IF(N156="snížená",J156,0)</f>
        <v>0</v>
      </c>
      <c r="BG156" s="144">
        <f>IF(N156="zákl. přenesená",J156,0)</f>
        <v>0</v>
      </c>
      <c r="BH156" s="144">
        <f>IF(N156="sníž. přenesená",J156,0)</f>
        <v>0</v>
      </c>
      <c r="BI156" s="144">
        <f>IF(N156="nulová",J156,0)</f>
        <v>0</v>
      </c>
      <c r="BJ156" s="18" t="s">
        <v>91</v>
      </c>
      <c r="BK156" s="144">
        <f>ROUND(I156*H156,2)</f>
        <v>0</v>
      </c>
      <c r="BL156" s="18" t="s">
        <v>161</v>
      </c>
      <c r="BM156" s="143" t="s">
        <v>261</v>
      </c>
    </row>
    <row r="157" spans="2:65" s="1" customFormat="1" ht="11.25">
      <c r="B157" s="34"/>
      <c r="D157" s="145" t="s">
        <v>163</v>
      </c>
      <c r="F157" s="146" t="s">
        <v>262</v>
      </c>
      <c r="I157" s="147"/>
      <c r="L157" s="34"/>
      <c r="M157" s="148"/>
      <c r="T157" s="55"/>
      <c r="AT157" s="18" t="s">
        <v>163</v>
      </c>
      <c r="AU157" s="18" t="s">
        <v>93</v>
      </c>
    </row>
    <row r="158" spans="2:65" s="12" customFormat="1" ht="11.25">
      <c r="B158" s="160"/>
      <c r="D158" s="161" t="s">
        <v>170</v>
      </c>
      <c r="E158" s="162" t="s">
        <v>81</v>
      </c>
      <c r="F158" s="163" t="s">
        <v>263</v>
      </c>
      <c r="H158" s="164">
        <v>1713.15</v>
      </c>
      <c r="I158" s="165"/>
      <c r="L158" s="160"/>
      <c r="M158" s="166"/>
      <c r="T158" s="167"/>
      <c r="AT158" s="162" t="s">
        <v>170</v>
      </c>
      <c r="AU158" s="162" t="s">
        <v>93</v>
      </c>
      <c r="AV158" s="12" t="s">
        <v>93</v>
      </c>
      <c r="AW158" s="12" t="s">
        <v>42</v>
      </c>
      <c r="AX158" s="12" t="s">
        <v>91</v>
      </c>
      <c r="AY158" s="162" t="s">
        <v>154</v>
      </c>
    </row>
    <row r="159" spans="2:65" s="1" customFormat="1" ht="37.9" customHeight="1">
      <c r="B159" s="34"/>
      <c r="C159" s="131" t="s">
        <v>264</v>
      </c>
      <c r="D159" s="131" t="s">
        <v>157</v>
      </c>
      <c r="E159" s="132" t="s">
        <v>265</v>
      </c>
      <c r="F159" s="133" t="s">
        <v>266</v>
      </c>
      <c r="G159" s="134" t="s">
        <v>160</v>
      </c>
      <c r="H159" s="135">
        <v>35.94</v>
      </c>
      <c r="I159" s="136"/>
      <c r="J159" s="137">
        <f>ROUND(I159*H159,2)</f>
        <v>0</v>
      </c>
      <c r="K159" s="138"/>
      <c r="L159" s="34"/>
      <c r="M159" s="139" t="s">
        <v>81</v>
      </c>
      <c r="N159" s="140" t="s">
        <v>53</v>
      </c>
      <c r="P159" s="141">
        <f>O159*H159</f>
        <v>0</v>
      </c>
      <c r="Q159" s="141">
        <v>8.0000000000000007E-5</v>
      </c>
      <c r="R159" s="141">
        <f>Q159*H159</f>
        <v>2.8752000000000001E-3</v>
      </c>
      <c r="S159" s="141">
        <v>0</v>
      </c>
      <c r="T159" s="142">
        <f>S159*H159</f>
        <v>0</v>
      </c>
      <c r="AR159" s="143" t="s">
        <v>161</v>
      </c>
      <c r="AT159" s="143" t="s">
        <v>157</v>
      </c>
      <c r="AU159" s="143" t="s">
        <v>93</v>
      </c>
      <c r="AY159" s="18" t="s">
        <v>154</v>
      </c>
      <c r="BE159" s="144">
        <f>IF(N159="základní",J159,0)</f>
        <v>0</v>
      </c>
      <c r="BF159" s="144">
        <f>IF(N159="snížená",J159,0)</f>
        <v>0</v>
      </c>
      <c r="BG159" s="144">
        <f>IF(N159="zákl. přenesená",J159,0)</f>
        <v>0</v>
      </c>
      <c r="BH159" s="144">
        <f>IF(N159="sníž. přenesená",J159,0)</f>
        <v>0</v>
      </c>
      <c r="BI159" s="144">
        <f>IF(N159="nulová",J159,0)</f>
        <v>0</v>
      </c>
      <c r="BJ159" s="18" t="s">
        <v>91</v>
      </c>
      <c r="BK159" s="144">
        <f>ROUND(I159*H159,2)</f>
        <v>0</v>
      </c>
      <c r="BL159" s="18" t="s">
        <v>161</v>
      </c>
      <c r="BM159" s="143" t="s">
        <v>267</v>
      </c>
    </row>
    <row r="160" spans="2:65" s="1" customFormat="1" ht="11.25">
      <c r="B160" s="34"/>
      <c r="D160" s="145" t="s">
        <v>163</v>
      </c>
      <c r="F160" s="146" t="s">
        <v>268</v>
      </c>
      <c r="I160" s="147"/>
      <c r="L160" s="34"/>
      <c r="M160" s="148"/>
      <c r="T160" s="55"/>
      <c r="AT160" s="18" t="s">
        <v>163</v>
      </c>
      <c r="AU160" s="18" t="s">
        <v>93</v>
      </c>
    </row>
    <row r="161" spans="2:65" s="12" customFormat="1" ht="11.25">
      <c r="B161" s="160"/>
      <c r="D161" s="161" t="s">
        <v>170</v>
      </c>
      <c r="E161" s="162" t="s">
        <v>81</v>
      </c>
      <c r="F161" s="163" t="s">
        <v>269</v>
      </c>
      <c r="H161" s="164">
        <v>35.94</v>
      </c>
      <c r="I161" s="165"/>
      <c r="L161" s="160"/>
      <c r="M161" s="166"/>
      <c r="T161" s="167"/>
      <c r="AT161" s="162" t="s">
        <v>170</v>
      </c>
      <c r="AU161" s="162" t="s">
        <v>93</v>
      </c>
      <c r="AV161" s="12" t="s">
        <v>93</v>
      </c>
      <c r="AW161" s="12" t="s">
        <v>42</v>
      </c>
      <c r="AX161" s="12" t="s">
        <v>91</v>
      </c>
      <c r="AY161" s="162" t="s">
        <v>154</v>
      </c>
    </row>
    <row r="162" spans="2:65" s="1" customFormat="1" ht="24.2" customHeight="1">
      <c r="B162" s="34"/>
      <c r="C162" s="131" t="s">
        <v>270</v>
      </c>
      <c r="D162" s="131" t="s">
        <v>157</v>
      </c>
      <c r="E162" s="132" t="s">
        <v>271</v>
      </c>
      <c r="F162" s="133" t="s">
        <v>272</v>
      </c>
      <c r="G162" s="134" t="s">
        <v>117</v>
      </c>
      <c r="H162" s="135">
        <v>23.091000000000001</v>
      </c>
      <c r="I162" s="136"/>
      <c r="J162" s="137">
        <f>ROUND(I162*H162,2)</f>
        <v>0</v>
      </c>
      <c r="K162" s="138"/>
      <c r="L162" s="34"/>
      <c r="M162" s="139" t="s">
        <v>81</v>
      </c>
      <c r="N162" s="140" t="s">
        <v>53</v>
      </c>
      <c r="P162" s="141">
        <f>O162*H162</f>
        <v>0</v>
      </c>
      <c r="Q162" s="141">
        <v>0</v>
      </c>
      <c r="R162" s="141">
        <f>Q162*H162</f>
        <v>0</v>
      </c>
      <c r="S162" s="141">
        <v>2.1999999999999999E-2</v>
      </c>
      <c r="T162" s="142">
        <f>S162*H162</f>
        <v>0.50800199999999995</v>
      </c>
      <c r="AR162" s="143" t="s">
        <v>161</v>
      </c>
      <c r="AT162" s="143" t="s">
        <v>157</v>
      </c>
      <c r="AU162" s="143" t="s">
        <v>93</v>
      </c>
      <c r="AY162" s="18" t="s">
        <v>154</v>
      </c>
      <c r="BE162" s="144">
        <f>IF(N162="základní",J162,0)</f>
        <v>0</v>
      </c>
      <c r="BF162" s="144">
        <f>IF(N162="snížená",J162,0)</f>
        <v>0</v>
      </c>
      <c r="BG162" s="144">
        <f>IF(N162="zákl. přenesená",J162,0)</f>
        <v>0</v>
      </c>
      <c r="BH162" s="144">
        <f>IF(N162="sníž. přenesená",J162,0)</f>
        <v>0</v>
      </c>
      <c r="BI162" s="144">
        <f>IF(N162="nulová",J162,0)</f>
        <v>0</v>
      </c>
      <c r="BJ162" s="18" t="s">
        <v>91</v>
      </c>
      <c r="BK162" s="144">
        <f>ROUND(I162*H162,2)</f>
        <v>0</v>
      </c>
      <c r="BL162" s="18" t="s">
        <v>161</v>
      </c>
      <c r="BM162" s="143" t="s">
        <v>273</v>
      </c>
    </row>
    <row r="163" spans="2:65" s="1" customFormat="1" ht="11.25">
      <c r="B163" s="34"/>
      <c r="D163" s="145" t="s">
        <v>163</v>
      </c>
      <c r="F163" s="146" t="s">
        <v>274</v>
      </c>
      <c r="I163" s="147"/>
      <c r="L163" s="34"/>
      <c r="M163" s="148"/>
      <c r="T163" s="55"/>
      <c r="AT163" s="18" t="s">
        <v>163</v>
      </c>
      <c r="AU163" s="18" t="s">
        <v>93</v>
      </c>
    </row>
    <row r="164" spans="2:65" s="12" customFormat="1" ht="11.25">
      <c r="B164" s="160"/>
      <c r="D164" s="161" t="s">
        <v>170</v>
      </c>
      <c r="E164" s="162" t="s">
        <v>81</v>
      </c>
      <c r="F164" s="163" t="s">
        <v>275</v>
      </c>
      <c r="H164" s="164">
        <v>0</v>
      </c>
      <c r="I164" s="165"/>
      <c r="L164" s="160"/>
      <c r="M164" s="166"/>
      <c r="T164" s="167"/>
      <c r="AT164" s="162" t="s">
        <v>170</v>
      </c>
      <c r="AU164" s="162" t="s">
        <v>93</v>
      </c>
      <c r="AV164" s="12" t="s">
        <v>93</v>
      </c>
      <c r="AW164" s="12" t="s">
        <v>42</v>
      </c>
      <c r="AX164" s="12" t="s">
        <v>83</v>
      </c>
      <c r="AY164" s="162" t="s">
        <v>154</v>
      </c>
    </row>
    <row r="165" spans="2:65" s="12" customFormat="1" ht="11.25">
      <c r="B165" s="160"/>
      <c r="D165" s="161" t="s">
        <v>170</v>
      </c>
      <c r="E165" s="162" t="s">
        <v>81</v>
      </c>
      <c r="F165" s="163" t="s">
        <v>276</v>
      </c>
      <c r="H165" s="164">
        <v>23.091000000000001</v>
      </c>
      <c r="I165" s="165"/>
      <c r="L165" s="160"/>
      <c r="M165" s="166"/>
      <c r="T165" s="167"/>
      <c r="AT165" s="162" t="s">
        <v>170</v>
      </c>
      <c r="AU165" s="162" t="s">
        <v>93</v>
      </c>
      <c r="AV165" s="12" t="s">
        <v>93</v>
      </c>
      <c r="AW165" s="12" t="s">
        <v>42</v>
      </c>
      <c r="AX165" s="12" t="s">
        <v>83</v>
      </c>
      <c r="AY165" s="162" t="s">
        <v>154</v>
      </c>
    </row>
    <row r="166" spans="2:65" s="13" customFormat="1" ht="11.25">
      <c r="B166" s="168"/>
      <c r="D166" s="161" t="s">
        <v>170</v>
      </c>
      <c r="E166" s="169" t="s">
        <v>81</v>
      </c>
      <c r="F166" s="170" t="s">
        <v>180</v>
      </c>
      <c r="H166" s="171">
        <v>23.091000000000001</v>
      </c>
      <c r="I166" s="172"/>
      <c r="L166" s="168"/>
      <c r="M166" s="173"/>
      <c r="T166" s="174"/>
      <c r="AT166" s="169" t="s">
        <v>170</v>
      </c>
      <c r="AU166" s="169" t="s">
        <v>93</v>
      </c>
      <c r="AV166" s="13" t="s">
        <v>161</v>
      </c>
      <c r="AW166" s="13" t="s">
        <v>42</v>
      </c>
      <c r="AX166" s="13" t="s">
        <v>91</v>
      </c>
      <c r="AY166" s="169" t="s">
        <v>154</v>
      </c>
    </row>
    <row r="167" spans="2:65" s="1" customFormat="1" ht="24.2" customHeight="1">
      <c r="B167" s="34"/>
      <c r="C167" s="131" t="s">
        <v>277</v>
      </c>
      <c r="D167" s="131" t="s">
        <v>157</v>
      </c>
      <c r="E167" s="132" t="s">
        <v>278</v>
      </c>
      <c r="F167" s="133" t="s">
        <v>279</v>
      </c>
      <c r="G167" s="134" t="s">
        <v>117</v>
      </c>
      <c r="H167" s="135">
        <v>25.488</v>
      </c>
      <c r="I167" s="136"/>
      <c r="J167" s="137">
        <f>ROUND(I167*H167,2)</f>
        <v>0</v>
      </c>
      <c r="K167" s="138"/>
      <c r="L167" s="34"/>
      <c r="M167" s="139" t="s">
        <v>81</v>
      </c>
      <c r="N167" s="140" t="s">
        <v>53</v>
      </c>
      <c r="P167" s="141">
        <f>O167*H167</f>
        <v>0</v>
      </c>
      <c r="Q167" s="141">
        <v>0</v>
      </c>
      <c r="R167" s="141">
        <f>Q167*H167</f>
        <v>0</v>
      </c>
      <c r="S167" s="141">
        <v>6.6000000000000003E-2</v>
      </c>
      <c r="T167" s="142">
        <f>S167*H167</f>
        <v>1.6822080000000001</v>
      </c>
      <c r="AR167" s="143" t="s">
        <v>161</v>
      </c>
      <c r="AT167" s="143" t="s">
        <v>157</v>
      </c>
      <c r="AU167" s="143" t="s">
        <v>93</v>
      </c>
      <c r="AY167" s="18" t="s">
        <v>154</v>
      </c>
      <c r="BE167" s="144">
        <f>IF(N167="základní",J167,0)</f>
        <v>0</v>
      </c>
      <c r="BF167" s="144">
        <f>IF(N167="snížená",J167,0)</f>
        <v>0</v>
      </c>
      <c r="BG167" s="144">
        <f>IF(N167="zákl. přenesená",J167,0)</f>
        <v>0</v>
      </c>
      <c r="BH167" s="144">
        <f>IF(N167="sníž. přenesená",J167,0)</f>
        <v>0</v>
      </c>
      <c r="BI167" s="144">
        <f>IF(N167="nulová",J167,0)</f>
        <v>0</v>
      </c>
      <c r="BJ167" s="18" t="s">
        <v>91</v>
      </c>
      <c r="BK167" s="144">
        <f>ROUND(I167*H167,2)</f>
        <v>0</v>
      </c>
      <c r="BL167" s="18" t="s">
        <v>161</v>
      </c>
      <c r="BM167" s="143" t="s">
        <v>280</v>
      </c>
    </row>
    <row r="168" spans="2:65" s="1" customFormat="1" ht="11.25">
      <c r="B168" s="34"/>
      <c r="D168" s="145" t="s">
        <v>163</v>
      </c>
      <c r="F168" s="146" t="s">
        <v>281</v>
      </c>
      <c r="I168" s="147"/>
      <c r="L168" s="34"/>
      <c r="M168" s="148"/>
      <c r="T168" s="55"/>
      <c r="AT168" s="18" t="s">
        <v>163</v>
      </c>
      <c r="AU168" s="18" t="s">
        <v>93</v>
      </c>
    </row>
    <row r="169" spans="2:65" s="12" customFormat="1" ht="11.25">
      <c r="B169" s="160"/>
      <c r="D169" s="161" t="s">
        <v>170</v>
      </c>
      <c r="E169" s="162" t="s">
        <v>81</v>
      </c>
      <c r="F169" s="163" t="s">
        <v>282</v>
      </c>
      <c r="H169" s="164">
        <v>13.943</v>
      </c>
      <c r="I169" s="165"/>
      <c r="L169" s="160"/>
      <c r="M169" s="166"/>
      <c r="T169" s="167"/>
      <c r="AT169" s="162" t="s">
        <v>170</v>
      </c>
      <c r="AU169" s="162" t="s">
        <v>93</v>
      </c>
      <c r="AV169" s="12" t="s">
        <v>93</v>
      </c>
      <c r="AW169" s="12" t="s">
        <v>42</v>
      </c>
      <c r="AX169" s="12" t="s">
        <v>83</v>
      </c>
      <c r="AY169" s="162" t="s">
        <v>154</v>
      </c>
    </row>
    <row r="170" spans="2:65" s="12" customFormat="1" ht="11.25">
      <c r="B170" s="160"/>
      <c r="D170" s="161" t="s">
        <v>170</v>
      </c>
      <c r="E170" s="162" t="s">
        <v>81</v>
      </c>
      <c r="F170" s="163" t="s">
        <v>283</v>
      </c>
      <c r="H170" s="164">
        <v>11.545</v>
      </c>
      <c r="I170" s="165"/>
      <c r="L170" s="160"/>
      <c r="M170" s="166"/>
      <c r="T170" s="167"/>
      <c r="AT170" s="162" t="s">
        <v>170</v>
      </c>
      <c r="AU170" s="162" t="s">
        <v>93</v>
      </c>
      <c r="AV170" s="12" t="s">
        <v>93</v>
      </c>
      <c r="AW170" s="12" t="s">
        <v>42</v>
      </c>
      <c r="AX170" s="12" t="s">
        <v>83</v>
      </c>
      <c r="AY170" s="162" t="s">
        <v>154</v>
      </c>
    </row>
    <row r="171" spans="2:65" s="13" customFormat="1" ht="11.25">
      <c r="B171" s="168"/>
      <c r="D171" s="161" t="s">
        <v>170</v>
      </c>
      <c r="E171" s="169" t="s">
        <v>81</v>
      </c>
      <c r="F171" s="170" t="s">
        <v>180</v>
      </c>
      <c r="H171" s="171">
        <v>25.488</v>
      </c>
      <c r="I171" s="172"/>
      <c r="L171" s="168"/>
      <c r="M171" s="173"/>
      <c r="T171" s="174"/>
      <c r="AT171" s="169" t="s">
        <v>170</v>
      </c>
      <c r="AU171" s="169" t="s">
        <v>93</v>
      </c>
      <c r="AV171" s="13" t="s">
        <v>161</v>
      </c>
      <c r="AW171" s="13" t="s">
        <v>42</v>
      </c>
      <c r="AX171" s="13" t="s">
        <v>91</v>
      </c>
      <c r="AY171" s="169" t="s">
        <v>154</v>
      </c>
    </row>
    <row r="172" spans="2:65" s="1" customFormat="1" ht="24.2" customHeight="1">
      <c r="B172" s="34"/>
      <c r="C172" s="131" t="s">
        <v>7</v>
      </c>
      <c r="D172" s="131" t="s">
        <v>157</v>
      </c>
      <c r="E172" s="132" t="s">
        <v>284</v>
      </c>
      <c r="F172" s="133" t="s">
        <v>285</v>
      </c>
      <c r="G172" s="134" t="s">
        <v>117</v>
      </c>
      <c r="H172" s="135">
        <v>7.3339999999999996</v>
      </c>
      <c r="I172" s="136"/>
      <c r="J172" s="137">
        <f>ROUND(I172*H172,2)</f>
        <v>0</v>
      </c>
      <c r="K172" s="138"/>
      <c r="L172" s="34"/>
      <c r="M172" s="139" t="s">
        <v>81</v>
      </c>
      <c r="N172" s="140" t="s">
        <v>53</v>
      </c>
      <c r="P172" s="141">
        <f>O172*H172</f>
        <v>0</v>
      </c>
      <c r="Q172" s="141">
        <v>0</v>
      </c>
      <c r="R172" s="141">
        <f>Q172*H172</f>
        <v>0</v>
      </c>
      <c r="S172" s="141">
        <v>0.11</v>
      </c>
      <c r="T172" s="142">
        <f>S172*H172</f>
        <v>0.80674000000000001</v>
      </c>
      <c r="AR172" s="143" t="s">
        <v>161</v>
      </c>
      <c r="AT172" s="143" t="s">
        <v>157</v>
      </c>
      <c r="AU172" s="143" t="s">
        <v>93</v>
      </c>
      <c r="AY172" s="18" t="s">
        <v>154</v>
      </c>
      <c r="BE172" s="144">
        <f>IF(N172="základní",J172,0)</f>
        <v>0</v>
      </c>
      <c r="BF172" s="144">
        <f>IF(N172="snížená",J172,0)</f>
        <v>0</v>
      </c>
      <c r="BG172" s="144">
        <f>IF(N172="zákl. přenesená",J172,0)</f>
        <v>0</v>
      </c>
      <c r="BH172" s="144">
        <f>IF(N172="sníž. přenesená",J172,0)</f>
        <v>0</v>
      </c>
      <c r="BI172" s="144">
        <f>IF(N172="nulová",J172,0)</f>
        <v>0</v>
      </c>
      <c r="BJ172" s="18" t="s">
        <v>91</v>
      </c>
      <c r="BK172" s="144">
        <f>ROUND(I172*H172,2)</f>
        <v>0</v>
      </c>
      <c r="BL172" s="18" t="s">
        <v>161</v>
      </c>
      <c r="BM172" s="143" t="s">
        <v>286</v>
      </c>
    </row>
    <row r="173" spans="2:65" s="1" customFormat="1" ht="11.25">
      <c r="B173" s="34"/>
      <c r="D173" s="145" t="s">
        <v>163</v>
      </c>
      <c r="F173" s="146" t="s">
        <v>287</v>
      </c>
      <c r="I173" s="147"/>
      <c r="L173" s="34"/>
      <c r="M173" s="148"/>
      <c r="T173" s="55"/>
      <c r="AT173" s="18" t="s">
        <v>163</v>
      </c>
      <c r="AU173" s="18" t="s">
        <v>93</v>
      </c>
    </row>
    <row r="174" spans="2:65" s="12" customFormat="1" ht="11.25">
      <c r="B174" s="160"/>
      <c r="D174" s="161" t="s">
        <v>170</v>
      </c>
      <c r="E174" s="162" t="s">
        <v>81</v>
      </c>
      <c r="F174" s="163" t="s">
        <v>288</v>
      </c>
      <c r="H174" s="164">
        <v>3.4860000000000002</v>
      </c>
      <c r="I174" s="165"/>
      <c r="L174" s="160"/>
      <c r="M174" s="166"/>
      <c r="T174" s="167"/>
      <c r="AT174" s="162" t="s">
        <v>170</v>
      </c>
      <c r="AU174" s="162" t="s">
        <v>93</v>
      </c>
      <c r="AV174" s="12" t="s">
        <v>93</v>
      </c>
      <c r="AW174" s="12" t="s">
        <v>42</v>
      </c>
      <c r="AX174" s="12" t="s">
        <v>83</v>
      </c>
      <c r="AY174" s="162" t="s">
        <v>154</v>
      </c>
    </row>
    <row r="175" spans="2:65" s="12" customFormat="1" ht="11.25">
      <c r="B175" s="160"/>
      <c r="D175" s="161" t="s">
        <v>170</v>
      </c>
      <c r="E175" s="162" t="s">
        <v>81</v>
      </c>
      <c r="F175" s="163" t="s">
        <v>289</v>
      </c>
      <c r="H175" s="164">
        <v>3.8479999999999999</v>
      </c>
      <c r="I175" s="165"/>
      <c r="L175" s="160"/>
      <c r="M175" s="166"/>
      <c r="T175" s="167"/>
      <c r="AT175" s="162" t="s">
        <v>170</v>
      </c>
      <c r="AU175" s="162" t="s">
        <v>93</v>
      </c>
      <c r="AV175" s="12" t="s">
        <v>93</v>
      </c>
      <c r="AW175" s="12" t="s">
        <v>42</v>
      </c>
      <c r="AX175" s="12" t="s">
        <v>83</v>
      </c>
      <c r="AY175" s="162" t="s">
        <v>154</v>
      </c>
    </row>
    <row r="176" spans="2:65" s="13" customFormat="1" ht="11.25">
      <c r="B176" s="168"/>
      <c r="D176" s="161" t="s">
        <v>170</v>
      </c>
      <c r="E176" s="169" t="s">
        <v>81</v>
      </c>
      <c r="F176" s="170" t="s">
        <v>180</v>
      </c>
      <c r="H176" s="171">
        <v>7.3339999999999996</v>
      </c>
      <c r="I176" s="172"/>
      <c r="L176" s="168"/>
      <c r="M176" s="173"/>
      <c r="T176" s="174"/>
      <c r="AT176" s="169" t="s">
        <v>170</v>
      </c>
      <c r="AU176" s="169" t="s">
        <v>93</v>
      </c>
      <c r="AV176" s="13" t="s">
        <v>161</v>
      </c>
      <c r="AW176" s="13" t="s">
        <v>42</v>
      </c>
      <c r="AX176" s="13" t="s">
        <v>91</v>
      </c>
      <c r="AY176" s="169" t="s">
        <v>154</v>
      </c>
    </row>
    <row r="177" spans="2:65" s="1" customFormat="1" ht="24.2" customHeight="1">
      <c r="B177" s="34"/>
      <c r="C177" s="131" t="s">
        <v>290</v>
      </c>
      <c r="D177" s="131" t="s">
        <v>157</v>
      </c>
      <c r="E177" s="132" t="s">
        <v>291</v>
      </c>
      <c r="F177" s="133" t="s">
        <v>292</v>
      </c>
      <c r="G177" s="134" t="s">
        <v>117</v>
      </c>
      <c r="H177" s="135">
        <v>79.793999999999997</v>
      </c>
      <c r="I177" s="136"/>
      <c r="J177" s="137">
        <f>ROUND(I177*H177,2)</f>
        <v>0</v>
      </c>
      <c r="K177" s="138"/>
      <c r="L177" s="34"/>
      <c r="M177" s="139" t="s">
        <v>81</v>
      </c>
      <c r="N177" s="140" t="s">
        <v>53</v>
      </c>
      <c r="P177" s="141">
        <f>O177*H177</f>
        <v>0</v>
      </c>
      <c r="Q177" s="141">
        <v>0</v>
      </c>
      <c r="R177" s="141">
        <f>Q177*H177</f>
        <v>0</v>
      </c>
      <c r="S177" s="141">
        <v>6.6000000000000003E-2</v>
      </c>
      <c r="T177" s="142">
        <f>S177*H177</f>
        <v>5.2664039999999996</v>
      </c>
      <c r="AR177" s="143" t="s">
        <v>161</v>
      </c>
      <c r="AT177" s="143" t="s">
        <v>157</v>
      </c>
      <c r="AU177" s="143" t="s">
        <v>93</v>
      </c>
      <c r="AY177" s="18" t="s">
        <v>154</v>
      </c>
      <c r="BE177" s="144">
        <f>IF(N177="základní",J177,0)</f>
        <v>0</v>
      </c>
      <c r="BF177" s="144">
        <f>IF(N177="snížená",J177,0)</f>
        <v>0</v>
      </c>
      <c r="BG177" s="144">
        <f>IF(N177="zákl. přenesená",J177,0)</f>
        <v>0</v>
      </c>
      <c r="BH177" s="144">
        <f>IF(N177="sníž. přenesená",J177,0)</f>
        <v>0</v>
      </c>
      <c r="BI177" s="144">
        <f>IF(N177="nulová",J177,0)</f>
        <v>0</v>
      </c>
      <c r="BJ177" s="18" t="s">
        <v>91</v>
      </c>
      <c r="BK177" s="144">
        <f>ROUND(I177*H177,2)</f>
        <v>0</v>
      </c>
      <c r="BL177" s="18" t="s">
        <v>161</v>
      </c>
      <c r="BM177" s="143" t="s">
        <v>293</v>
      </c>
    </row>
    <row r="178" spans="2:65" s="1" customFormat="1" ht="11.25">
      <c r="B178" s="34"/>
      <c r="D178" s="145" t="s">
        <v>163</v>
      </c>
      <c r="F178" s="146" t="s">
        <v>294</v>
      </c>
      <c r="I178" s="147"/>
      <c r="L178" s="34"/>
      <c r="M178" s="148"/>
      <c r="T178" s="55"/>
      <c r="AT178" s="18" t="s">
        <v>163</v>
      </c>
      <c r="AU178" s="18" t="s">
        <v>93</v>
      </c>
    </row>
    <row r="179" spans="2:65" s="12" customFormat="1" ht="11.25">
      <c r="B179" s="160"/>
      <c r="D179" s="161" t="s">
        <v>170</v>
      </c>
      <c r="E179" s="162" t="s">
        <v>81</v>
      </c>
      <c r="F179" s="163" t="s">
        <v>295</v>
      </c>
      <c r="H179" s="164">
        <v>79.793999999999997</v>
      </c>
      <c r="I179" s="165"/>
      <c r="L179" s="160"/>
      <c r="M179" s="166"/>
      <c r="T179" s="167"/>
      <c r="AT179" s="162" t="s">
        <v>170</v>
      </c>
      <c r="AU179" s="162" t="s">
        <v>93</v>
      </c>
      <c r="AV179" s="12" t="s">
        <v>93</v>
      </c>
      <c r="AW179" s="12" t="s">
        <v>42</v>
      </c>
      <c r="AX179" s="12" t="s">
        <v>91</v>
      </c>
      <c r="AY179" s="162" t="s">
        <v>154</v>
      </c>
    </row>
    <row r="180" spans="2:65" s="1" customFormat="1" ht="11.25">
      <c r="B180" s="34"/>
      <c r="D180" s="161" t="s">
        <v>181</v>
      </c>
      <c r="F180" s="175" t="s">
        <v>182</v>
      </c>
      <c r="L180" s="34"/>
      <c r="M180" s="148"/>
      <c r="T180" s="55"/>
      <c r="AU180" s="18" t="s">
        <v>93</v>
      </c>
    </row>
    <row r="181" spans="2:65" s="1" customFormat="1" ht="11.25">
      <c r="B181" s="34"/>
      <c r="D181" s="161" t="s">
        <v>181</v>
      </c>
      <c r="F181" s="176" t="s">
        <v>183</v>
      </c>
      <c r="H181" s="177">
        <v>0</v>
      </c>
      <c r="L181" s="34"/>
      <c r="M181" s="148"/>
      <c r="T181" s="55"/>
      <c r="AU181" s="18" t="s">
        <v>93</v>
      </c>
    </row>
    <row r="182" spans="2:65" s="1" customFormat="1" ht="11.25">
      <c r="B182" s="34"/>
      <c r="D182" s="161" t="s">
        <v>181</v>
      </c>
      <c r="F182" s="176" t="s">
        <v>184</v>
      </c>
      <c r="H182" s="177">
        <v>99.742000000000004</v>
      </c>
      <c r="L182" s="34"/>
      <c r="M182" s="148"/>
      <c r="T182" s="55"/>
      <c r="AU182" s="18" t="s">
        <v>93</v>
      </c>
    </row>
    <row r="183" spans="2:65" s="1" customFormat="1" ht="24.2" customHeight="1">
      <c r="B183" s="34"/>
      <c r="C183" s="131" t="s">
        <v>296</v>
      </c>
      <c r="D183" s="131" t="s">
        <v>157</v>
      </c>
      <c r="E183" s="132" t="s">
        <v>297</v>
      </c>
      <c r="F183" s="133" t="s">
        <v>298</v>
      </c>
      <c r="G183" s="134" t="s">
        <v>117</v>
      </c>
      <c r="H183" s="135">
        <v>19.948</v>
      </c>
      <c r="I183" s="136"/>
      <c r="J183" s="137">
        <f>ROUND(I183*H183,2)</f>
        <v>0</v>
      </c>
      <c r="K183" s="138"/>
      <c r="L183" s="34"/>
      <c r="M183" s="139" t="s">
        <v>81</v>
      </c>
      <c r="N183" s="140" t="s">
        <v>53</v>
      </c>
      <c r="P183" s="141">
        <f>O183*H183</f>
        <v>0</v>
      </c>
      <c r="Q183" s="141">
        <v>0</v>
      </c>
      <c r="R183" s="141">
        <f>Q183*H183</f>
        <v>0</v>
      </c>
      <c r="S183" s="141">
        <v>0.11</v>
      </c>
      <c r="T183" s="142">
        <f>S183*H183</f>
        <v>2.19428</v>
      </c>
      <c r="AR183" s="143" t="s">
        <v>161</v>
      </c>
      <c r="AT183" s="143" t="s">
        <v>157</v>
      </c>
      <c r="AU183" s="143" t="s">
        <v>93</v>
      </c>
      <c r="AY183" s="18" t="s">
        <v>154</v>
      </c>
      <c r="BE183" s="144">
        <f>IF(N183="základní",J183,0)</f>
        <v>0</v>
      </c>
      <c r="BF183" s="144">
        <f>IF(N183="snížená",J183,0)</f>
        <v>0</v>
      </c>
      <c r="BG183" s="144">
        <f>IF(N183="zákl. přenesená",J183,0)</f>
        <v>0</v>
      </c>
      <c r="BH183" s="144">
        <f>IF(N183="sníž. přenesená",J183,0)</f>
        <v>0</v>
      </c>
      <c r="BI183" s="144">
        <f>IF(N183="nulová",J183,0)</f>
        <v>0</v>
      </c>
      <c r="BJ183" s="18" t="s">
        <v>91</v>
      </c>
      <c r="BK183" s="144">
        <f>ROUND(I183*H183,2)</f>
        <v>0</v>
      </c>
      <c r="BL183" s="18" t="s">
        <v>161</v>
      </c>
      <c r="BM183" s="143" t="s">
        <v>299</v>
      </c>
    </row>
    <row r="184" spans="2:65" s="1" customFormat="1" ht="11.25">
      <c r="B184" s="34"/>
      <c r="D184" s="145" t="s">
        <v>163</v>
      </c>
      <c r="F184" s="146" t="s">
        <v>300</v>
      </c>
      <c r="I184" s="147"/>
      <c r="L184" s="34"/>
      <c r="M184" s="148"/>
      <c r="T184" s="55"/>
      <c r="AT184" s="18" t="s">
        <v>163</v>
      </c>
      <c r="AU184" s="18" t="s">
        <v>93</v>
      </c>
    </row>
    <row r="185" spans="2:65" s="12" customFormat="1" ht="11.25">
      <c r="B185" s="160"/>
      <c r="D185" s="161" t="s">
        <v>170</v>
      </c>
      <c r="E185" s="162" t="s">
        <v>81</v>
      </c>
      <c r="F185" s="163" t="s">
        <v>301</v>
      </c>
      <c r="H185" s="164">
        <v>19.948</v>
      </c>
      <c r="I185" s="165"/>
      <c r="L185" s="160"/>
      <c r="M185" s="166"/>
      <c r="T185" s="167"/>
      <c r="AT185" s="162" t="s">
        <v>170</v>
      </c>
      <c r="AU185" s="162" t="s">
        <v>93</v>
      </c>
      <c r="AV185" s="12" t="s">
        <v>93</v>
      </c>
      <c r="AW185" s="12" t="s">
        <v>42</v>
      </c>
      <c r="AX185" s="12" t="s">
        <v>91</v>
      </c>
      <c r="AY185" s="162" t="s">
        <v>154</v>
      </c>
    </row>
    <row r="186" spans="2:65" s="1" customFormat="1" ht="11.25">
      <c r="B186" s="34"/>
      <c r="D186" s="161" t="s">
        <v>181</v>
      </c>
      <c r="F186" s="175" t="s">
        <v>182</v>
      </c>
      <c r="L186" s="34"/>
      <c r="M186" s="148"/>
      <c r="T186" s="55"/>
      <c r="AU186" s="18" t="s">
        <v>93</v>
      </c>
    </row>
    <row r="187" spans="2:65" s="1" customFormat="1" ht="11.25">
      <c r="B187" s="34"/>
      <c r="D187" s="161" t="s">
        <v>181</v>
      </c>
      <c r="F187" s="176" t="s">
        <v>183</v>
      </c>
      <c r="H187" s="177">
        <v>0</v>
      </c>
      <c r="L187" s="34"/>
      <c r="M187" s="148"/>
      <c r="T187" s="55"/>
      <c r="AU187" s="18" t="s">
        <v>93</v>
      </c>
    </row>
    <row r="188" spans="2:65" s="1" customFormat="1" ht="11.25">
      <c r="B188" s="34"/>
      <c r="D188" s="161" t="s">
        <v>181</v>
      </c>
      <c r="F188" s="176" t="s">
        <v>184</v>
      </c>
      <c r="H188" s="177">
        <v>99.742000000000004</v>
      </c>
      <c r="L188" s="34"/>
      <c r="M188" s="148"/>
      <c r="T188" s="55"/>
      <c r="AU188" s="18" t="s">
        <v>93</v>
      </c>
    </row>
    <row r="189" spans="2:65" s="1" customFormat="1" ht="24.2" customHeight="1">
      <c r="B189" s="34"/>
      <c r="C189" s="131" t="s">
        <v>302</v>
      </c>
      <c r="D189" s="131" t="s">
        <v>157</v>
      </c>
      <c r="E189" s="132" t="s">
        <v>303</v>
      </c>
      <c r="F189" s="133" t="s">
        <v>304</v>
      </c>
      <c r="G189" s="134" t="s">
        <v>117</v>
      </c>
      <c r="H189" s="135">
        <v>9.9740000000000002</v>
      </c>
      <c r="I189" s="136"/>
      <c r="J189" s="137">
        <f>ROUND(I189*H189,2)</f>
        <v>0</v>
      </c>
      <c r="K189" s="138"/>
      <c r="L189" s="34"/>
      <c r="M189" s="139" t="s">
        <v>81</v>
      </c>
      <c r="N189" s="140" t="s">
        <v>53</v>
      </c>
      <c r="P189" s="141">
        <f>O189*H189</f>
        <v>0</v>
      </c>
      <c r="Q189" s="141">
        <v>0</v>
      </c>
      <c r="R189" s="141">
        <f>Q189*H189</f>
        <v>0</v>
      </c>
      <c r="S189" s="141">
        <v>2.1999999999999999E-2</v>
      </c>
      <c r="T189" s="142">
        <f>S189*H189</f>
        <v>0.21942799999999998</v>
      </c>
      <c r="AR189" s="143" t="s">
        <v>161</v>
      </c>
      <c r="AT189" s="143" t="s">
        <v>157</v>
      </c>
      <c r="AU189" s="143" t="s">
        <v>93</v>
      </c>
      <c r="AY189" s="18" t="s">
        <v>154</v>
      </c>
      <c r="BE189" s="144">
        <f>IF(N189="základní",J189,0)</f>
        <v>0</v>
      </c>
      <c r="BF189" s="144">
        <f>IF(N189="snížená",J189,0)</f>
        <v>0</v>
      </c>
      <c r="BG189" s="144">
        <f>IF(N189="zákl. přenesená",J189,0)</f>
        <v>0</v>
      </c>
      <c r="BH189" s="144">
        <f>IF(N189="sníž. přenesená",J189,0)</f>
        <v>0</v>
      </c>
      <c r="BI189" s="144">
        <f>IF(N189="nulová",J189,0)</f>
        <v>0</v>
      </c>
      <c r="BJ189" s="18" t="s">
        <v>91</v>
      </c>
      <c r="BK189" s="144">
        <f>ROUND(I189*H189,2)</f>
        <v>0</v>
      </c>
      <c r="BL189" s="18" t="s">
        <v>161</v>
      </c>
      <c r="BM189" s="143" t="s">
        <v>305</v>
      </c>
    </row>
    <row r="190" spans="2:65" s="1" customFormat="1" ht="11.25">
      <c r="B190" s="34"/>
      <c r="D190" s="145" t="s">
        <v>163</v>
      </c>
      <c r="F190" s="146" t="s">
        <v>306</v>
      </c>
      <c r="I190" s="147"/>
      <c r="L190" s="34"/>
      <c r="M190" s="148"/>
      <c r="T190" s="55"/>
      <c r="AT190" s="18" t="s">
        <v>163</v>
      </c>
      <c r="AU190" s="18" t="s">
        <v>93</v>
      </c>
    </row>
    <row r="191" spans="2:65" s="12" customFormat="1" ht="11.25">
      <c r="B191" s="160"/>
      <c r="D191" s="161" t="s">
        <v>170</v>
      </c>
      <c r="E191" s="162" t="s">
        <v>81</v>
      </c>
      <c r="F191" s="163" t="s">
        <v>307</v>
      </c>
      <c r="H191" s="164">
        <v>9.9740000000000002</v>
      </c>
      <c r="I191" s="165"/>
      <c r="L191" s="160"/>
      <c r="M191" s="166"/>
      <c r="T191" s="167"/>
      <c r="AT191" s="162" t="s">
        <v>170</v>
      </c>
      <c r="AU191" s="162" t="s">
        <v>93</v>
      </c>
      <c r="AV191" s="12" t="s">
        <v>93</v>
      </c>
      <c r="AW191" s="12" t="s">
        <v>42</v>
      </c>
      <c r="AX191" s="12" t="s">
        <v>91</v>
      </c>
      <c r="AY191" s="162" t="s">
        <v>154</v>
      </c>
    </row>
    <row r="192" spans="2:65" s="1" customFormat="1" ht="11.25">
      <c r="B192" s="34"/>
      <c r="D192" s="161" t="s">
        <v>181</v>
      </c>
      <c r="F192" s="175" t="s">
        <v>182</v>
      </c>
      <c r="L192" s="34"/>
      <c r="M192" s="148"/>
      <c r="T192" s="55"/>
      <c r="AU192" s="18" t="s">
        <v>93</v>
      </c>
    </row>
    <row r="193" spans="2:65" s="1" customFormat="1" ht="11.25">
      <c r="B193" s="34"/>
      <c r="D193" s="161" t="s">
        <v>181</v>
      </c>
      <c r="F193" s="176" t="s">
        <v>183</v>
      </c>
      <c r="H193" s="177">
        <v>0</v>
      </c>
      <c r="L193" s="34"/>
      <c r="M193" s="148"/>
      <c r="T193" s="55"/>
      <c r="AU193" s="18" t="s">
        <v>93</v>
      </c>
    </row>
    <row r="194" spans="2:65" s="1" customFormat="1" ht="11.25">
      <c r="B194" s="34"/>
      <c r="D194" s="161" t="s">
        <v>181</v>
      </c>
      <c r="F194" s="176" t="s">
        <v>184</v>
      </c>
      <c r="H194" s="177">
        <v>99.742000000000004</v>
      </c>
      <c r="L194" s="34"/>
      <c r="M194" s="148"/>
      <c r="T194" s="55"/>
      <c r="AU194" s="18" t="s">
        <v>93</v>
      </c>
    </row>
    <row r="195" spans="2:65" s="1" customFormat="1" ht="24.2" customHeight="1">
      <c r="B195" s="34"/>
      <c r="C195" s="131" t="s">
        <v>308</v>
      </c>
      <c r="D195" s="131" t="s">
        <v>157</v>
      </c>
      <c r="E195" s="132" t="s">
        <v>309</v>
      </c>
      <c r="F195" s="133" t="s">
        <v>310</v>
      </c>
      <c r="G195" s="134" t="s">
        <v>117</v>
      </c>
      <c r="H195" s="135">
        <v>69.819000000000003</v>
      </c>
      <c r="I195" s="136"/>
      <c r="J195" s="137">
        <f>ROUND(I195*H195,2)</f>
        <v>0</v>
      </c>
      <c r="K195" s="138"/>
      <c r="L195" s="34"/>
      <c r="M195" s="139" t="s">
        <v>81</v>
      </c>
      <c r="N195" s="140" t="s">
        <v>53</v>
      </c>
      <c r="P195" s="141">
        <f>O195*H195</f>
        <v>0</v>
      </c>
      <c r="Q195" s="141">
        <v>0</v>
      </c>
      <c r="R195" s="141">
        <f>Q195*H195</f>
        <v>0</v>
      </c>
      <c r="S195" s="141">
        <v>6.6000000000000003E-2</v>
      </c>
      <c r="T195" s="142">
        <f>S195*H195</f>
        <v>4.6080540000000001</v>
      </c>
      <c r="AR195" s="143" t="s">
        <v>161</v>
      </c>
      <c r="AT195" s="143" t="s">
        <v>157</v>
      </c>
      <c r="AU195" s="143" t="s">
        <v>93</v>
      </c>
      <c r="AY195" s="18" t="s">
        <v>154</v>
      </c>
      <c r="BE195" s="144">
        <f>IF(N195="základní",J195,0)</f>
        <v>0</v>
      </c>
      <c r="BF195" s="144">
        <f>IF(N195="snížená",J195,0)</f>
        <v>0</v>
      </c>
      <c r="BG195" s="144">
        <f>IF(N195="zákl. přenesená",J195,0)</f>
        <v>0</v>
      </c>
      <c r="BH195" s="144">
        <f>IF(N195="sníž. přenesená",J195,0)</f>
        <v>0</v>
      </c>
      <c r="BI195" s="144">
        <f>IF(N195="nulová",J195,0)</f>
        <v>0</v>
      </c>
      <c r="BJ195" s="18" t="s">
        <v>91</v>
      </c>
      <c r="BK195" s="144">
        <f>ROUND(I195*H195,2)</f>
        <v>0</v>
      </c>
      <c r="BL195" s="18" t="s">
        <v>161</v>
      </c>
      <c r="BM195" s="143" t="s">
        <v>311</v>
      </c>
    </row>
    <row r="196" spans="2:65" s="1" customFormat="1" ht="11.25">
      <c r="B196" s="34"/>
      <c r="D196" s="145" t="s">
        <v>163</v>
      </c>
      <c r="F196" s="146" t="s">
        <v>312</v>
      </c>
      <c r="I196" s="147"/>
      <c r="L196" s="34"/>
      <c r="M196" s="148"/>
      <c r="T196" s="55"/>
      <c r="AT196" s="18" t="s">
        <v>163</v>
      </c>
      <c r="AU196" s="18" t="s">
        <v>93</v>
      </c>
    </row>
    <row r="197" spans="2:65" s="12" customFormat="1" ht="11.25">
      <c r="B197" s="160"/>
      <c r="D197" s="161" t="s">
        <v>170</v>
      </c>
      <c r="E197" s="162" t="s">
        <v>81</v>
      </c>
      <c r="F197" s="163" t="s">
        <v>313</v>
      </c>
      <c r="H197" s="164">
        <v>69.819000000000003</v>
      </c>
      <c r="I197" s="165"/>
      <c r="L197" s="160"/>
      <c r="M197" s="166"/>
      <c r="T197" s="167"/>
      <c r="AT197" s="162" t="s">
        <v>170</v>
      </c>
      <c r="AU197" s="162" t="s">
        <v>93</v>
      </c>
      <c r="AV197" s="12" t="s">
        <v>93</v>
      </c>
      <c r="AW197" s="12" t="s">
        <v>42</v>
      </c>
      <c r="AX197" s="12" t="s">
        <v>91</v>
      </c>
      <c r="AY197" s="162" t="s">
        <v>154</v>
      </c>
    </row>
    <row r="198" spans="2:65" s="1" customFormat="1" ht="11.25">
      <c r="B198" s="34"/>
      <c r="D198" s="161" t="s">
        <v>181</v>
      </c>
      <c r="F198" s="175" t="s">
        <v>182</v>
      </c>
      <c r="L198" s="34"/>
      <c r="M198" s="148"/>
      <c r="T198" s="55"/>
      <c r="AU198" s="18" t="s">
        <v>93</v>
      </c>
    </row>
    <row r="199" spans="2:65" s="1" customFormat="1" ht="11.25">
      <c r="B199" s="34"/>
      <c r="D199" s="161" t="s">
        <v>181</v>
      </c>
      <c r="F199" s="176" t="s">
        <v>183</v>
      </c>
      <c r="H199" s="177">
        <v>0</v>
      </c>
      <c r="L199" s="34"/>
      <c r="M199" s="148"/>
      <c r="T199" s="55"/>
      <c r="AU199" s="18" t="s">
        <v>93</v>
      </c>
    </row>
    <row r="200" spans="2:65" s="1" customFormat="1" ht="11.25">
      <c r="B200" s="34"/>
      <c r="D200" s="161" t="s">
        <v>181</v>
      </c>
      <c r="F200" s="176" t="s">
        <v>184</v>
      </c>
      <c r="H200" s="177">
        <v>99.742000000000004</v>
      </c>
      <c r="L200" s="34"/>
      <c r="M200" s="148"/>
      <c r="T200" s="55"/>
      <c r="AU200" s="18" t="s">
        <v>93</v>
      </c>
    </row>
    <row r="201" spans="2:65" s="1" customFormat="1" ht="24.2" customHeight="1">
      <c r="B201" s="34"/>
      <c r="C201" s="131" t="s">
        <v>314</v>
      </c>
      <c r="D201" s="131" t="s">
        <v>157</v>
      </c>
      <c r="E201" s="132" t="s">
        <v>315</v>
      </c>
      <c r="F201" s="133" t="s">
        <v>316</v>
      </c>
      <c r="G201" s="134" t="s">
        <v>117</v>
      </c>
      <c r="H201" s="135">
        <v>19.948</v>
      </c>
      <c r="I201" s="136"/>
      <c r="J201" s="137">
        <f>ROUND(I201*H201,2)</f>
        <v>0</v>
      </c>
      <c r="K201" s="138"/>
      <c r="L201" s="34"/>
      <c r="M201" s="139" t="s">
        <v>81</v>
      </c>
      <c r="N201" s="140" t="s">
        <v>53</v>
      </c>
      <c r="P201" s="141">
        <f>O201*H201</f>
        <v>0</v>
      </c>
      <c r="Q201" s="141">
        <v>0</v>
      </c>
      <c r="R201" s="141">
        <f>Q201*H201</f>
        <v>0</v>
      </c>
      <c r="S201" s="141">
        <v>0.11</v>
      </c>
      <c r="T201" s="142">
        <f>S201*H201</f>
        <v>2.19428</v>
      </c>
      <c r="AR201" s="143" t="s">
        <v>161</v>
      </c>
      <c r="AT201" s="143" t="s">
        <v>157</v>
      </c>
      <c r="AU201" s="143" t="s">
        <v>93</v>
      </c>
      <c r="AY201" s="18" t="s">
        <v>154</v>
      </c>
      <c r="BE201" s="144">
        <f>IF(N201="základní",J201,0)</f>
        <v>0</v>
      </c>
      <c r="BF201" s="144">
        <f>IF(N201="snížená",J201,0)</f>
        <v>0</v>
      </c>
      <c r="BG201" s="144">
        <f>IF(N201="zákl. přenesená",J201,0)</f>
        <v>0</v>
      </c>
      <c r="BH201" s="144">
        <f>IF(N201="sníž. přenesená",J201,0)</f>
        <v>0</v>
      </c>
      <c r="BI201" s="144">
        <f>IF(N201="nulová",J201,0)</f>
        <v>0</v>
      </c>
      <c r="BJ201" s="18" t="s">
        <v>91</v>
      </c>
      <c r="BK201" s="144">
        <f>ROUND(I201*H201,2)</f>
        <v>0</v>
      </c>
      <c r="BL201" s="18" t="s">
        <v>161</v>
      </c>
      <c r="BM201" s="143" t="s">
        <v>317</v>
      </c>
    </row>
    <row r="202" spans="2:65" s="1" customFormat="1" ht="11.25">
      <c r="B202" s="34"/>
      <c r="D202" s="145" t="s">
        <v>163</v>
      </c>
      <c r="F202" s="146" t="s">
        <v>318</v>
      </c>
      <c r="I202" s="147"/>
      <c r="L202" s="34"/>
      <c r="M202" s="148"/>
      <c r="T202" s="55"/>
      <c r="AT202" s="18" t="s">
        <v>163</v>
      </c>
      <c r="AU202" s="18" t="s">
        <v>93</v>
      </c>
    </row>
    <row r="203" spans="2:65" s="12" customFormat="1" ht="11.25">
      <c r="B203" s="160"/>
      <c r="D203" s="161" t="s">
        <v>170</v>
      </c>
      <c r="E203" s="162" t="s">
        <v>81</v>
      </c>
      <c r="F203" s="163" t="s">
        <v>301</v>
      </c>
      <c r="H203" s="164">
        <v>19.948</v>
      </c>
      <c r="I203" s="165"/>
      <c r="L203" s="160"/>
      <c r="M203" s="166"/>
      <c r="T203" s="167"/>
      <c r="AT203" s="162" t="s">
        <v>170</v>
      </c>
      <c r="AU203" s="162" t="s">
        <v>93</v>
      </c>
      <c r="AV203" s="12" t="s">
        <v>93</v>
      </c>
      <c r="AW203" s="12" t="s">
        <v>42</v>
      </c>
      <c r="AX203" s="12" t="s">
        <v>91</v>
      </c>
      <c r="AY203" s="162" t="s">
        <v>154</v>
      </c>
    </row>
    <row r="204" spans="2:65" s="1" customFormat="1" ht="11.25">
      <c r="B204" s="34"/>
      <c r="D204" s="161" t="s">
        <v>181</v>
      </c>
      <c r="F204" s="175" t="s">
        <v>182</v>
      </c>
      <c r="L204" s="34"/>
      <c r="M204" s="148"/>
      <c r="T204" s="55"/>
      <c r="AU204" s="18" t="s">
        <v>93</v>
      </c>
    </row>
    <row r="205" spans="2:65" s="1" customFormat="1" ht="11.25">
      <c r="B205" s="34"/>
      <c r="D205" s="161" t="s">
        <v>181</v>
      </c>
      <c r="F205" s="176" t="s">
        <v>183</v>
      </c>
      <c r="H205" s="177">
        <v>0</v>
      </c>
      <c r="L205" s="34"/>
      <c r="M205" s="148"/>
      <c r="T205" s="55"/>
      <c r="AU205" s="18" t="s">
        <v>93</v>
      </c>
    </row>
    <row r="206" spans="2:65" s="1" customFormat="1" ht="11.25">
      <c r="B206" s="34"/>
      <c r="D206" s="161" t="s">
        <v>181</v>
      </c>
      <c r="F206" s="176" t="s">
        <v>184</v>
      </c>
      <c r="H206" s="177">
        <v>99.742000000000004</v>
      </c>
      <c r="L206" s="34"/>
      <c r="M206" s="148"/>
      <c r="T206" s="55"/>
      <c r="AU206" s="18" t="s">
        <v>93</v>
      </c>
    </row>
    <row r="207" spans="2:65" s="1" customFormat="1" ht="24.2" customHeight="1">
      <c r="B207" s="34"/>
      <c r="C207" s="131" t="s">
        <v>319</v>
      </c>
      <c r="D207" s="131" t="s">
        <v>157</v>
      </c>
      <c r="E207" s="132" t="s">
        <v>320</v>
      </c>
      <c r="F207" s="133" t="s">
        <v>321</v>
      </c>
      <c r="G207" s="134" t="s">
        <v>117</v>
      </c>
      <c r="H207" s="135">
        <v>117.17100000000001</v>
      </c>
      <c r="I207" s="136"/>
      <c r="J207" s="137">
        <f>ROUND(I207*H207,2)</f>
        <v>0</v>
      </c>
      <c r="K207" s="138"/>
      <c r="L207" s="34"/>
      <c r="M207" s="139" t="s">
        <v>81</v>
      </c>
      <c r="N207" s="140" t="s">
        <v>53</v>
      </c>
      <c r="P207" s="141">
        <f>O207*H207</f>
        <v>0</v>
      </c>
      <c r="Q207" s="141">
        <v>6.5000000000000002E-2</v>
      </c>
      <c r="R207" s="141">
        <f>Q207*H207</f>
        <v>7.6161150000000006</v>
      </c>
      <c r="S207" s="141">
        <v>0.13</v>
      </c>
      <c r="T207" s="142">
        <f>S207*H207</f>
        <v>15.232230000000001</v>
      </c>
      <c r="AR207" s="143" t="s">
        <v>161</v>
      </c>
      <c r="AT207" s="143" t="s">
        <v>157</v>
      </c>
      <c r="AU207" s="143" t="s">
        <v>93</v>
      </c>
      <c r="AY207" s="18" t="s">
        <v>154</v>
      </c>
      <c r="BE207" s="144">
        <f>IF(N207="základní",J207,0)</f>
        <v>0</v>
      </c>
      <c r="BF207" s="144">
        <f>IF(N207="snížená",J207,0)</f>
        <v>0</v>
      </c>
      <c r="BG207" s="144">
        <f>IF(N207="zákl. přenesená",J207,0)</f>
        <v>0</v>
      </c>
      <c r="BH207" s="144">
        <f>IF(N207="sníž. přenesená",J207,0)</f>
        <v>0</v>
      </c>
      <c r="BI207" s="144">
        <f>IF(N207="nulová",J207,0)</f>
        <v>0</v>
      </c>
      <c r="BJ207" s="18" t="s">
        <v>91</v>
      </c>
      <c r="BK207" s="144">
        <f>ROUND(I207*H207,2)</f>
        <v>0</v>
      </c>
      <c r="BL207" s="18" t="s">
        <v>161</v>
      </c>
      <c r="BM207" s="143" t="s">
        <v>322</v>
      </c>
    </row>
    <row r="208" spans="2:65" s="1" customFormat="1" ht="11.25">
      <c r="B208" s="34"/>
      <c r="D208" s="145" t="s">
        <v>163</v>
      </c>
      <c r="F208" s="146" t="s">
        <v>323</v>
      </c>
      <c r="I208" s="147"/>
      <c r="L208" s="34"/>
      <c r="M208" s="148"/>
      <c r="T208" s="55"/>
      <c r="AT208" s="18" t="s">
        <v>163</v>
      </c>
      <c r="AU208" s="18" t="s">
        <v>93</v>
      </c>
    </row>
    <row r="209" spans="2:65" s="12" customFormat="1" ht="11.25">
      <c r="B209" s="160"/>
      <c r="D209" s="161" t="s">
        <v>170</v>
      </c>
      <c r="E209" s="162" t="s">
        <v>81</v>
      </c>
      <c r="F209" s="163" t="s">
        <v>324</v>
      </c>
      <c r="H209" s="164">
        <v>99.742000000000004</v>
      </c>
      <c r="I209" s="165"/>
      <c r="L209" s="160"/>
      <c r="M209" s="166"/>
      <c r="T209" s="167"/>
      <c r="AT209" s="162" t="s">
        <v>170</v>
      </c>
      <c r="AU209" s="162" t="s">
        <v>93</v>
      </c>
      <c r="AV209" s="12" t="s">
        <v>93</v>
      </c>
      <c r="AW209" s="12" t="s">
        <v>42</v>
      </c>
      <c r="AX209" s="12" t="s">
        <v>83</v>
      </c>
      <c r="AY209" s="162" t="s">
        <v>154</v>
      </c>
    </row>
    <row r="210" spans="2:65" s="12" customFormat="1" ht="11.25">
      <c r="B210" s="160"/>
      <c r="D210" s="161" t="s">
        <v>170</v>
      </c>
      <c r="E210" s="162" t="s">
        <v>81</v>
      </c>
      <c r="F210" s="163" t="s">
        <v>325</v>
      </c>
      <c r="H210" s="164">
        <v>17.428999999999998</v>
      </c>
      <c r="I210" s="165"/>
      <c r="L210" s="160"/>
      <c r="M210" s="166"/>
      <c r="T210" s="167"/>
      <c r="AT210" s="162" t="s">
        <v>170</v>
      </c>
      <c r="AU210" s="162" t="s">
        <v>93</v>
      </c>
      <c r="AV210" s="12" t="s">
        <v>93</v>
      </c>
      <c r="AW210" s="12" t="s">
        <v>42</v>
      </c>
      <c r="AX210" s="12" t="s">
        <v>83</v>
      </c>
      <c r="AY210" s="162" t="s">
        <v>154</v>
      </c>
    </row>
    <row r="211" spans="2:65" s="13" customFormat="1" ht="11.25">
      <c r="B211" s="168"/>
      <c r="D211" s="161" t="s">
        <v>170</v>
      </c>
      <c r="E211" s="169" t="s">
        <v>81</v>
      </c>
      <c r="F211" s="170" t="s">
        <v>180</v>
      </c>
      <c r="H211" s="171">
        <v>117.17100000000001</v>
      </c>
      <c r="I211" s="172"/>
      <c r="L211" s="168"/>
      <c r="M211" s="173"/>
      <c r="T211" s="174"/>
      <c r="AT211" s="169" t="s">
        <v>170</v>
      </c>
      <c r="AU211" s="169" t="s">
        <v>93</v>
      </c>
      <c r="AV211" s="13" t="s">
        <v>161</v>
      </c>
      <c r="AW211" s="13" t="s">
        <v>42</v>
      </c>
      <c r="AX211" s="13" t="s">
        <v>91</v>
      </c>
      <c r="AY211" s="169" t="s">
        <v>154</v>
      </c>
    </row>
    <row r="212" spans="2:65" s="1" customFormat="1" ht="11.25">
      <c r="B212" s="34"/>
      <c r="D212" s="161" t="s">
        <v>181</v>
      </c>
      <c r="F212" s="175" t="s">
        <v>182</v>
      </c>
      <c r="L212" s="34"/>
      <c r="M212" s="148"/>
      <c r="T212" s="55"/>
      <c r="AU212" s="18" t="s">
        <v>93</v>
      </c>
    </row>
    <row r="213" spans="2:65" s="1" customFormat="1" ht="11.25">
      <c r="B213" s="34"/>
      <c r="D213" s="161" t="s">
        <v>181</v>
      </c>
      <c r="F213" s="176" t="s">
        <v>183</v>
      </c>
      <c r="H213" s="177">
        <v>0</v>
      </c>
      <c r="L213" s="34"/>
      <c r="M213" s="148"/>
      <c r="T213" s="55"/>
      <c r="AU213" s="18" t="s">
        <v>93</v>
      </c>
    </row>
    <row r="214" spans="2:65" s="1" customFormat="1" ht="11.25">
      <c r="B214" s="34"/>
      <c r="D214" s="161" t="s">
        <v>181</v>
      </c>
      <c r="F214" s="176" t="s">
        <v>184</v>
      </c>
      <c r="H214" s="177">
        <v>99.742000000000004</v>
      </c>
      <c r="L214" s="34"/>
      <c r="M214" s="148"/>
      <c r="T214" s="55"/>
      <c r="AU214" s="18" t="s">
        <v>93</v>
      </c>
    </row>
    <row r="215" spans="2:65" s="1" customFormat="1" ht="24.2" customHeight="1">
      <c r="B215" s="34"/>
      <c r="C215" s="131" t="s">
        <v>326</v>
      </c>
      <c r="D215" s="131" t="s">
        <v>157</v>
      </c>
      <c r="E215" s="132" t="s">
        <v>327</v>
      </c>
      <c r="F215" s="133" t="s">
        <v>328</v>
      </c>
      <c r="G215" s="134" t="s">
        <v>117</v>
      </c>
      <c r="H215" s="135">
        <v>99.742000000000004</v>
      </c>
      <c r="I215" s="136"/>
      <c r="J215" s="137">
        <f>ROUND(I215*H215,2)</f>
        <v>0</v>
      </c>
      <c r="K215" s="138"/>
      <c r="L215" s="34"/>
      <c r="M215" s="139" t="s">
        <v>81</v>
      </c>
      <c r="N215" s="140" t="s">
        <v>53</v>
      </c>
      <c r="P215" s="141">
        <f>O215*H215</f>
        <v>0</v>
      </c>
      <c r="Q215" s="141">
        <v>7.0999999999999994E-2</v>
      </c>
      <c r="R215" s="141">
        <f>Q215*H215</f>
        <v>7.0816819999999998</v>
      </c>
      <c r="S215" s="141">
        <v>0.13600000000000001</v>
      </c>
      <c r="T215" s="142">
        <f>S215*H215</f>
        <v>13.564912000000001</v>
      </c>
      <c r="AR215" s="143" t="s">
        <v>161</v>
      </c>
      <c r="AT215" s="143" t="s">
        <v>157</v>
      </c>
      <c r="AU215" s="143" t="s">
        <v>93</v>
      </c>
      <c r="AY215" s="18" t="s">
        <v>154</v>
      </c>
      <c r="BE215" s="144">
        <f>IF(N215="základní",J215,0)</f>
        <v>0</v>
      </c>
      <c r="BF215" s="144">
        <f>IF(N215="snížená",J215,0)</f>
        <v>0</v>
      </c>
      <c r="BG215" s="144">
        <f>IF(N215="zákl. přenesená",J215,0)</f>
        <v>0</v>
      </c>
      <c r="BH215" s="144">
        <f>IF(N215="sníž. přenesená",J215,0)</f>
        <v>0</v>
      </c>
      <c r="BI215" s="144">
        <f>IF(N215="nulová",J215,0)</f>
        <v>0</v>
      </c>
      <c r="BJ215" s="18" t="s">
        <v>91</v>
      </c>
      <c r="BK215" s="144">
        <f>ROUND(I215*H215,2)</f>
        <v>0</v>
      </c>
      <c r="BL215" s="18" t="s">
        <v>161</v>
      </c>
      <c r="BM215" s="143" t="s">
        <v>329</v>
      </c>
    </row>
    <row r="216" spans="2:65" s="1" customFormat="1" ht="11.25">
      <c r="B216" s="34"/>
      <c r="D216" s="145" t="s">
        <v>163</v>
      </c>
      <c r="F216" s="146" t="s">
        <v>330</v>
      </c>
      <c r="I216" s="147"/>
      <c r="L216" s="34"/>
      <c r="M216" s="148"/>
      <c r="T216" s="55"/>
      <c r="AT216" s="18" t="s">
        <v>163</v>
      </c>
      <c r="AU216" s="18" t="s">
        <v>93</v>
      </c>
    </row>
    <row r="217" spans="2:65" s="12" customFormat="1" ht="11.25">
      <c r="B217" s="160"/>
      <c r="D217" s="161" t="s">
        <v>170</v>
      </c>
      <c r="E217" s="162" t="s">
        <v>81</v>
      </c>
      <c r="F217" s="163" t="s">
        <v>331</v>
      </c>
      <c r="H217" s="164">
        <v>99.742000000000004</v>
      </c>
      <c r="I217" s="165"/>
      <c r="L217" s="160"/>
      <c r="M217" s="166"/>
      <c r="T217" s="167"/>
      <c r="AT217" s="162" t="s">
        <v>170</v>
      </c>
      <c r="AU217" s="162" t="s">
        <v>93</v>
      </c>
      <c r="AV217" s="12" t="s">
        <v>93</v>
      </c>
      <c r="AW217" s="12" t="s">
        <v>42</v>
      </c>
      <c r="AX217" s="12" t="s">
        <v>83</v>
      </c>
      <c r="AY217" s="162" t="s">
        <v>154</v>
      </c>
    </row>
    <row r="218" spans="2:65" s="13" customFormat="1" ht="11.25">
      <c r="B218" s="168"/>
      <c r="D218" s="161" t="s">
        <v>170</v>
      </c>
      <c r="E218" s="169" t="s">
        <v>81</v>
      </c>
      <c r="F218" s="170" t="s">
        <v>180</v>
      </c>
      <c r="H218" s="171">
        <v>99.742000000000004</v>
      </c>
      <c r="I218" s="172"/>
      <c r="L218" s="168"/>
      <c r="M218" s="173"/>
      <c r="T218" s="174"/>
      <c r="AT218" s="169" t="s">
        <v>170</v>
      </c>
      <c r="AU218" s="169" t="s">
        <v>93</v>
      </c>
      <c r="AV218" s="13" t="s">
        <v>161</v>
      </c>
      <c r="AW218" s="13" t="s">
        <v>42</v>
      </c>
      <c r="AX218" s="13" t="s">
        <v>91</v>
      </c>
      <c r="AY218" s="169" t="s">
        <v>154</v>
      </c>
    </row>
    <row r="219" spans="2:65" s="1" customFormat="1" ht="11.25">
      <c r="B219" s="34"/>
      <c r="D219" s="161" t="s">
        <v>181</v>
      </c>
      <c r="F219" s="175" t="s">
        <v>182</v>
      </c>
      <c r="L219" s="34"/>
      <c r="M219" s="148"/>
      <c r="T219" s="55"/>
      <c r="AU219" s="18" t="s">
        <v>93</v>
      </c>
    </row>
    <row r="220" spans="2:65" s="1" customFormat="1" ht="11.25">
      <c r="B220" s="34"/>
      <c r="D220" s="161" t="s">
        <v>181</v>
      </c>
      <c r="F220" s="176" t="s">
        <v>183</v>
      </c>
      <c r="H220" s="177">
        <v>0</v>
      </c>
      <c r="L220" s="34"/>
      <c r="M220" s="148"/>
      <c r="T220" s="55"/>
      <c r="AU220" s="18" t="s">
        <v>93</v>
      </c>
    </row>
    <row r="221" spans="2:65" s="1" customFormat="1" ht="11.25">
      <c r="B221" s="34"/>
      <c r="D221" s="161" t="s">
        <v>181</v>
      </c>
      <c r="F221" s="176" t="s">
        <v>184</v>
      </c>
      <c r="H221" s="177">
        <v>99.742000000000004</v>
      </c>
      <c r="L221" s="34"/>
      <c r="M221" s="148"/>
      <c r="T221" s="55"/>
      <c r="AU221" s="18" t="s">
        <v>93</v>
      </c>
    </row>
    <row r="222" spans="2:65" s="1" customFormat="1" ht="24.2" customHeight="1">
      <c r="B222" s="34"/>
      <c r="C222" s="131" t="s">
        <v>332</v>
      </c>
      <c r="D222" s="131" t="s">
        <v>157</v>
      </c>
      <c r="E222" s="132" t="s">
        <v>333</v>
      </c>
      <c r="F222" s="133" t="s">
        <v>334</v>
      </c>
      <c r="G222" s="134" t="s">
        <v>117</v>
      </c>
      <c r="H222" s="135">
        <v>117.17100000000001</v>
      </c>
      <c r="I222" s="136"/>
      <c r="J222" s="137">
        <f>ROUND(I222*H222,2)</f>
        <v>0</v>
      </c>
      <c r="K222" s="138"/>
      <c r="L222" s="34"/>
      <c r="M222" s="139" t="s">
        <v>81</v>
      </c>
      <c r="N222" s="140" t="s">
        <v>53</v>
      </c>
      <c r="P222" s="141">
        <f>O222*H222</f>
        <v>0</v>
      </c>
      <c r="Q222" s="141">
        <v>0</v>
      </c>
      <c r="R222" s="141">
        <f>Q222*H222</f>
        <v>0</v>
      </c>
      <c r="S222" s="141">
        <v>0</v>
      </c>
      <c r="T222" s="142">
        <f>S222*H222</f>
        <v>0</v>
      </c>
      <c r="AR222" s="143" t="s">
        <v>161</v>
      </c>
      <c r="AT222" s="143" t="s">
        <v>157</v>
      </c>
      <c r="AU222" s="143" t="s">
        <v>93</v>
      </c>
      <c r="AY222" s="18" t="s">
        <v>154</v>
      </c>
      <c r="BE222" s="144">
        <f>IF(N222="základní",J222,0)</f>
        <v>0</v>
      </c>
      <c r="BF222" s="144">
        <f>IF(N222="snížená",J222,0)</f>
        <v>0</v>
      </c>
      <c r="BG222" s="144">
        <f>IF(N222="zákl. přenesená",J222,0)</f>
        <v>0</v>
      </c>
      <c r="BH222" s="144">
        <f>IF(N222="sníž. přenesená",J222,0)</f>
        <v>0</v>
      </c>
      <c r="BI222" s="144">
        <f>IF(N222="nulová",J222,0)</f>
        <v>0</v>
      </c>
      <c r="BJ222" s="18" t="s">
        <v>91</v>
      </c>
      <c r="BK222" s="144">
        <f>ROUND(I222*H222,2)</f>
        <v>0</v>
      </c>
      <c r="BL222" s="18" t="s">
        <v>161</v>
      </c>
      <c r="BM222" s="143" t="s">
        <v>335</v>
      </c>
    </row>
    <row r="223" spans="2:65" s="1" customFormat="1" ht="11.25">
      <c r="B223" s="34"/>
      <c r="D223" s="145" t="s">
        <v>163</v>
      </c>
      <c r="F223" s="146" t="s">
        <v>336</v>
      </c>
      <c r="I223" s="147"/>
      <c r="L223" s="34"/>
      <c r="M223" s="148"/>
      <c r="T223" s="55"/>
      <c r="AT223" s="18" t="s">
        <v>163</v>
      </c>
      <c r="AU223" s="18" t="s">
        <v>93</v>
      </c>
    </row>
    <row r="224" spans="2:65" s="12" customFormat="1" ht="11.25">
      <c r="B224" s="160"/>
      <c r="D224" s="161" t="s">
        <v>170</v>
      </c>
      <c r="E224" s="162" t="s">
        <v>81</v>
      </c>
      <c r="F224" s="163" t="s">
        <v>115</v>
      </c>
      <c r="H224" s="164">
        <v>99.742000000000004</v>
      </c>
      <c r="I224" s="165"/>
      <c r="L224" s="160"/>
      <c r="M224" s="166"/>
      <c r="T224" s="167"/>
      <c r="AT224" s="162" t="s">
        <v>170</v>
      </c>
      <c r="AU224" s="162" t="s">
        <v>93</v>
      </c>
      <c r="AV224" s="12" t="s">
        <v>93</v>
      </c>
      <c r="AW224" s="12" t="s">
        <v>42</v>
      </c>
      <c r="AX224" s="12" t="s">
        <v>83</v>
      </c>
      <c r="AY224" s="162" t="s">
        <v>154</v>
      </c>
    </row>
    <row r="225" spans="2:65" s="12" customFormat="1" ht="11.25">
      <c r="B225" s="160"/>
      <c r="D225" s="161" t="s">
        <v>170</v>
      </c>
      <c r="E225" s="162" t="s">
        <v>81</v>
      </c>
      <c r="F225" s="163" t="s">
        <v>325</v>
      </c>
      <c r="H225" s="164">
        <v>17.428999999999998</v>
      </c>
      <c r="I225" s="165"/>
      <c r="L225" s="160"/>
      <c r="M225" s="166"/>
      <c r="T225" s="167"/>
      <c r="AT225" s="162" t="s">
        <v>170</v>
      </c>
      <c r="AU225" s="162" t="s">
        <v>93</v>
      </c>
      <c r="AV225" s="12" t="s">
        <v>93</v>
      </c>
      <c r="AW225" s="12" t="s">
        <v>42</v>
      </c>
      <c r="AX225" s="12" t="s">
        <v>83</v>
      </c>
      <c r="AY225" s="162" t="s">
        <v>154</v>
      </c>
    </row>
    <row r="226" spans="2:65" s="13" customFormat="1" ht="11.25">
      <c r="B226" s="168"/>
      <c r="D226" s="161" t="s">
        <v>170</v>
      </c>
      <c r="E226" s="169" t="s">
        <v>81</v>
      </c>
      <c r="F226" s="170" t="s">
        <v>180</v>
      </c>
      <c r="H226" s="171">
        <v>117.17100000000001</v>
      </c>
      <c r="I226" s="172"/>
      <c r="L226" s="168"/>
      <c r="M226" s="173"/>
      <c r="T226" s="174"/>
      <c r="AT226" s="169" t="s">
        <v>170</v>
      </c>
      <c r="AU226" s="169" t="s">
        <v>93</v>
      </c>
      <c r="AV226" s="13" t="s">
        <v>161</v>
      </c>
      <c r="AW226" s="13" t="s">
        <v>42</v>
      </c>
      <c r="AX226" s="13" t="s">
        <v>91</v>
      </c>
      <c r="AY226" s="169" t="s">
        <v>154</v>
      </c>
    </row>
    <row r="227" spans="2:65" s="1" customFormat="1" ht="11.25">
      <c r="B227" s="34"/>
      <c r="D227" s="161" t="s">
        <v>181</v>
      </c>
      <c r="F227" s="175" t="s">
        <v>182</v>
      </c>
      <c r="L227" s="34"/>
      <c r="M227" s="148"/>
      <c r="T227" s="55"/>
      <c r="AU227" s="18" t="s">
        <v>93</v>
      </c>
    </row>
    <row r="228" spans="2:65" s="1" customFormat="1" ht="11.25">
      <c r="B228" s="34"/>
      <c r="D228" s="161" t="s">
        <v>181</v>
      </c>
      <c r="F228" s="176" t="s">
        <v>183</v>
      </c>
      <c r="H228" s="177">
        <v>0</v>
      </c>
      <c r="L228" s="34"/>
      <c r="M228" s="148"/>
      <c r="T228" s="55"/>
      <c r="AU228" s="18" t="s">
        <v>93</v>
      </c>
    </row>
    <row r="229" spans="2:65" s="1" customFormat="1" ht="11.25">
      <c r="B229" s="34"/>
      <c r="D229" s="161" t="s">
        <v>181</v>
      </c>
      <c r="F229" s="176" t="s">
        <v>184</v>
      </c>
      <c r="H229" s="177">
        <v>99.742000000000004</v>
      </c>
      <c r="L229" s="34"/>
      <c r="M229" s="148"/>
      <c r="T229" s="55"/>
      <c r="AU229" s="18" t="s">
        <v>93</v>
      </c>
    </row>
    <row r="230" spans="2:65" s="1" customFormat="1" ht="21.75" customHeight="1">
      <c r="B230" s="34"/>
      <c r="C230" s="131" t="s">
        <v>337</v>
      </c>
      <c r="D230" s="131" t="s">
        <v>157</v>
      </c>
      <c r="E230" s="132" t="s">
        <v>338</v>
      </c>
      <c r="F230" s="133" t="s">
        <v>339</v>
      </c>
      <c r="G230" s="134" t="s">
        <v>117</v>
      </c>
      <c r="H230" s="135">
        <v>99.742000000000004</v>
      </c>
      <c r="I230" s="136"/>
      <c r="J230" s="137">
        <f>ROUND(I230*H230,2)</f>
        <v>0</v>
      </c>
      <c r="K230" s="138"/>
      <c r="L230" s="34"/>
      <c r="M230" s="139" t="s">
        <v>81</v>
      </c>
      <c r="N230" s="140" t="s">
        <v>53</v>
      </c>
      <c r="P230" s="141">
        <f>O230*H230</f>
        <v>0</v>
      </c>
      <c r="Q230" s="141">
        <v>0</v>
      </c>
      <c r="R230" s="141">
        <f>Q230*H230</f>
        <v>0</v>
      </c>
      <c r="S230" s="141">
        <v>0</v>
      </c>
      <c r="T230" s="142">
        <f>S230*H230</f>
        <v>0</v>
      </c>
      <c r="AR230" s="143" t="s">
        <v>161</v>
      </c>
      <c r="AT230" s="143" t="s">
        <v>157</v>
      </c>
      <c r="AU230" s="143" t="s">
        <v>93</v>
      </c>
      <c r="AY230" s="18" t="s">
        <v>154</v>
      </c>
      <c r="BE230" s="144">
        <f>IF(N230="základní",J230,0)</f>
        <v>0</v>
      </c>
      <c r="BF230" s="144">
        <f>IF(N230="snížená",J230,0)</f>
        <v>0</v>
      </c>
      <c r="BG230" s="144">
        <f>IF(N230="zákl. přenesená",J230,0)</f>
        <v>0</v>
      </c>
      <c r="BH230" s="144">
        <f>IF(N230="sníž. přenesená",J230,0)</f>
        <v>0</v>
      </c>
      <c r="BI230" s="144">
        <f>IF(N230="nulová",J230,0)</f>
        <v>0</v>
      </c>
      <c r="BJ230" s="18" t="s">
        <v>91</v>
      </c>
      <c r="BK230" s="144">
        <f>ROUND(I230*H230,2)</f>
        <v>0</v>
      </c>
      <c r="BL230" s="18" t="s">
        <v>161</v>
      </c>
      <c r="BM230" s="143" t="s">
        <v>340</v>
      </c>
    </row>
    <row r="231" spans="2:65" s="1" customFormat="1" ht="11.25">
      <c r="B231" s="34"/>
      <c r="D231" s="145" t="s">
        <v>163</v>
      </c>
      <c r="F231" s="146" t="s">
        <v>341</v>
      </c>
      <c r="I231" s="147"/>
      <c r="L231" s="34"/>
      <c r="M231" s="148"/>
      <c r="T231" s="55"/>
      <c r="AT231" s="18" t="s">
        <v>163</v>
      </c>
      <c r="AU231" s="18" t="s">
        <v>93</v>
      </c>
    </row>
    <row r="232" spans="2:65" s="12" customFormat="1" ht="11.25">
      <c r="B232" s="160"/>
      <c r="D232" s="161" t="s">
        <v>170</v>
      </c>
      <c r="E232" s="162" t="s">
        <v>81</v>
      </c>
      <c r="F232" s="163" t="s">
        <v>115</v>
      </c>
      <c r="H232" s="164">
        <v>99.742000000000004</v>
      </c>
      <c r="I232" s="165"/>
      <c r="L232" s="160"/>
      <c r="M232" s="166"/>
      <c r="T232" s="167"/>
      <c r="AT232" s="162" t="s">
        <v>170</v>
      </c>
      <c r="AU232" s="162" t="s">
        <v>93</v>
      </c>
      <c r="AV232" s="12" t="s">
        <v>93</v>
      </c>
      <c r="AW232" s="12" t="s">
        <v>42</v>
      </c>
      <c r="AX232" s="12" t="s">
        <v>91</v>
      </c>
      <c r="AY232" s="162" t="s">
        <v>154</v>
      </c>
    </row>
    <row r="233" spans="2:65" s="1" customFormat="1" ht="11.25">
      <c r="B233" s="34"/>
      <c r="D233" s="161" t="s">
        <v>181</v>
      </c>
      <c r="F233" s="175" t="s">
        <v>182</v>
      </c>
      <c r="L233" s="34"/>
      <c r="M233" s="148"/>
      <c r="T233" s="55"/>
      <c r="AU233" s="18" t="s">
        <v>93</v>
      </c>
    </row>
    <row r="234" spans="2:65" s="1" customFormat="1" ht="11.25">
      <c r="B234" s="34"/>
      <c r="D234" s="161" t="s">
        <v>181</v>
      </c>
      <c r="F234" s="176" t="s">
        <v>183</v>
      </c>
      <c r="H234" s="177">
        <v>0</v>
      </c>
      <c r="L234" s="34"/>
      <c r="M234" s="148"/>
      <c r="T234" s="55"/>
      <c r="AU234" s="18" t="s">
        <v>93</v>
      </c>
    </row>
    <row r="235" spans="2:65" s="1" customFormat="1" ht="11.25">
      <c r="B235" s="34"/>
      <c r="D235" s="161" t="s">
        <v>181</v>
      </c>
      <c r="F235" s="176" t="s">
        <v>184</v>
      </c>
      <c r="H235" s="177">
        <v>99.742000000000004</v>
      </c>
      <c r="L235" s="34"/>
      <c r="M235" s="148"/>
      <c r="T235" s="55"/>
      <c r="AU235" s="18" t="s">
        <v>93</v>
      </c>
    </row>
    <row r="236" spans="2:65" s="1" customFormat="1" ht="24.2" customHeight="1">
      <c r="B236" s="34"/>
      <c r="C236" s="131" t="s">
        <v>342</v>
      </c>
      <c r="D236" s="131" t="s">
        <v>157</v>
      </c>
      <c r="E236" s="132" t="s">
        <v>343</v>
      </c>
      <c r="F236" s="133" t="s">
        <v>344</v>
      </c>
      <c r="G236" s="134" t="s">
        <v>117</v>
      </c>
      <c r="H236" s="135">
        <v>55.914000000000001</v>
      </c>
      <c r="I236" s="136"/>
      <c r="J236" s="137">
        <f>ROUND(I236*H236,2)</f>
        <v>0</v>
      </c>
      <c r="K236" s="138"/>
      <c r="L236" s="34"/>
      <c r="M236" s="139" t="s">
        <v>81</v>
      </c>
      <c r="N236" s="140" t="s">
        <v>53</v>
      </c>
      <c r="P236" s="141">
        <f>O236*H236</f>
        <v>0</v>
      </c>
      <c r="Q236" s="141">
        <v>2.0140000000000002E-2</v>
      </c>
      <c r="R236" s="141">
        <f>Q236*H236</f>
        <v>1.1261079600000001</v>
      </c>
      <c r="S236" s="141">
        <v>0</v>
      </c>
      <c r="T236" s="142">
        <f>S236*H236</f>
        <v>0</v>
      </c>
      <c r="AR236" s="143" t="s">
        <v>161</v>
      </c>
      <c r="AT236" s="143" t="s">
        <v>157</v>
      </c>
      <c r="AU236" s="143" t="s">
        <v>93</v>
      </c>
      <c r="AY236" s="18" t="s">
        <v>154</v>
      </c>
      <c r="BE236" s="144">
        <f>IF(N236="základní",J236,0)</f>
        <v>0</v>
      </c>
      <c r="BF236" s="144">
        <f>IF(N236="snížená",J236,0)</f>
        <v>0</v>
      </c>
      <c r="BG236" s="144">
        <f>IF(N236="zákl. přenesená",J236,0)</f>
        <v>0</v>
      </c>
      <c r="BH236" s="144">
        <f>IF(N236="sníž. přenesená",J236,0)</f>
        <v>0</v>
      </c>
      <c r="BI236" s="144">
        <f>IF(N236="nulová",J236,0)</f>
        <v>0</v>
      </c>
      <c r="BJ236" s="18" t="s">
        <v>91</v>
      </c>
      <c r="BK236" s="144">
        <f>ROUND(I236*H236,2)</f>
        <v>0</v>
      </c>
      <c r="BL236" s="18" t="s">
        <v>161</v>
      </c>
      <c r="BM236" s="143" t="s">
        <v>345</v>
      </c>
    </row>
    <row r="237" spans="2:65" s="1" customFormat="1" ht="11.25">
      <c r="B237" s="34"/>
      <c r="D237" s="145" t="s">
        <v>163</v>
      </c>
      <c r="F237" s="146" t="s">
        <v>346</v>
      </c>
      <c r="I237" s="147"/>
      <c r="L237" s="34"/>
      <c r="M237" s="148"/>
      <c r="T237" s="55"/>
      <c r="AT237" s="18" t="s">
        <v>163</v>
      </c>
      <c r="AU237" s="18" t="s">
        <v>93</v>
      </c>
    </row>
    <row r="238" spans="2:65" s="12" customFormat="1" ht="11.25">
      <c r="B238" s="160"/>
      <c r="D238" s="161" t="s">
        <v>170</v>
      </c>
      <c r="E238" s="162" t="s">
        <v>81</v>
      </c>
      <c r="F238" s="163" t="s">
        <v>325</v>
      </c>
      <c r="H238" s="164">
        <v>17.428999999999998</v>
      </c>
      <c r="I238" s="165"/>
      <c r="L238" s="160"/>
      <c r="M238" s="166"/>
      <c r="T238" s="167"/>
      <c r="AT238" s="162" t="s">
        <v>170</v>
      </c>
      <c r="AU238" s="162" t="s">
        <v>93</v>
      </c>
      <c r="AV238" s="12" t="s">
        <v>93</v>
      </c>
      <c r="AW238" s="12" t="s">
        <v>42</v>
      </c>
      <c r="AX238" s="12" t="s">
        <v>83</v>
      </c>
      <c r="AY238" s="162" t="s">
        <v>154</v>
      </c>
    </row>
    <row r="239" spans="2:65" s="12" customFormat="1" ht="11.25">
      <c r="B239" s="160"/>
      <c r="D239" s="161" t="s">
        <v>170</v>
      </c>
      <c r="E239" s="162" t="s">
        <v>81</v>
      </c>
      <c r="F239" s="163" t="s">
        <v>347</v>
      </c>
      <c r="H239" s="164">
        <v>38.484999999999999</v>
      </c>
      <c r="I239" s="165"/>
      <c r="L239" s="160"/>
      <c r="M239" s="166"/>
      <c r="T239" s="167"/>
      <c r="AT239" s="162" t="s">
        <v>170</v>
      </c>
      <c r="AU239" s="162" t="s">
        <v>93</v>
      </c>
      <c r="AV239" s="12" t="s">
        <v>93</v>
      </c>
      <c r="AW239" s="12" t="s">
        <v>42</v>
      </c>
      <c r="AX239" s="12" t="s">
        <v>83</v>
      </c>
      <c r="AY239" s="162" t="s">
        <v>154</v>
      </c>
    </row>
    <row r="240" spans="2:65" s="13" customFormat="1" ht="11.25">
      <c r="B240" s="168"/>
      <c r="D240" s="161" t="s">
        <v>170</v>
      </c>
      <c r="E240" s="169" t="s">
        <v>81</v>
      </c>
      <c r="F240" s="170" t="s">
        <v>180</v>
      </c>
      <c r="H240" s="171">
        <v>55.914000000000001</v>
      </c>
      <c r="I240" s="172"/>
      <c r="L240" s="168"/>
      <c r="M240" s="173"/>
      <c r="T240" s="174"/>
      <c r="AT240" s="169" t="s">
        <v>170</v>
      </c>
      <c r="AU240" s="169" t="s">
        <v>93</v>
      </c>
      <c r="AV240" s="13" t="s">
        <v>161</v>
      </c>
      <c r="AW240" s="13" t="s">
        <v>42</v>
      </c>
      <c r="AX240" s="13" t="s">
        <v>91</v>
      </c>
      <c r="AY240" s="169" t="s">
        <v>154</v>
      </c>
    </row>
    <row r="241" spans="2:65" s="1" customFormat="1" ht="33" customHeight="1">
      <c r="B241" s="34"/>
      <c r="C241" s="131" t="s">
        <v>348</v>
      </c>
      <c r="D241" s="131" t="s">
        <v>157</v>
      </c>
      <c r="E241" s="132" t="s">
        <v>349</v>
      </c>
      <c r="F241" s="133" t="s">
        <v>350</v>
      </c>
      <c r="G241" s="134" t="s">
        <v>117</v>
      </c>
      <c r="H241" s="135">
        <v>99.742000000000004</v>
      </c>
      <c r="I241" s="136"/>
      <c r="J241" s="137">
        <f>ROUND(I241*H241,2)</f>
        <v>0</v>
      </c>
      <c r="K241" s="138"/>
      <c r="L241" s="34"/>
      <c r="M241" s="139" t="s">
        <v>81</v>
      </c>
      <c r="N241" s="140" t="s">
        <v>53</v>
      </c>
      <c r="P241" s="141">
        <f>O241*H241</f>
        <v>0</v>
      </c>
      <c r="Q241" s="141">
        <v>2.1100000000000001E-2</v>
      </c>
      <c r="R241" s="141">
        <f>Q241*H241</f>
        <v>2.1045562000000002</v>
      </c>
      <c r="S241" s="141">
        <v>0</v>
      </c>
      <c r="T241" s="142">
        <f>S241*H241</f>
        <v>0</v>
      </c>
      <c r="AR241" s="143" t="s">
        <v>161</v>
      </c>
      <c r="AT241" s="143" t="s">
        <v>157</v>
      </c>
      <c r="AU241" s="143" t="s">
        <v>93</v>
      </c>
      <c r="AY241" s="18" t="s">
        <v>154</v>
      </c>
      <c r="BE241" s="144">
        <f>IF(N241="základní",J241,0)</f>
        <v>0</v>
      </c>
      <c r="BF241" s="144">
        <f>IF(N241="snížená",J241,0)</f>
        <v>0</v>
      </c>
      <c r="BG241" s="144">
        <f>IF(N241="zákl. přenesená",J241,0)</f>
        <v>0</v>
      </c>
      <c r="BH241" s="144">
        <f>IF(N241="sníž. přenesená",J241,0)</f>
        <v>0</v>
      </c>
      <c r="BI241" s="144">
        <f>IF(N241="nulová",J241,0)</f>
        <v>0</v>
      </c>
      <c r="BJ241" s="18" t="s">
        <v>91</v>
      </c>
      <c r="BK241" s="144">
        <f>ROUND(I241*H241,2)</f>
        <v>0</v>
      </c>
      <c r="BL241" s="18" t="s">
        <v>161</v>
      </c>
      <c r="BM241" s="143" t="s">
        <v>351</v>
      </c>
    </row>
    <row r="242" spans="2:65" s="1" customFormat="1" ht="11.25">
      <c r="B242" s="34"/>
      <c r="D242" s="145" t="s">
        <v>163</v>
      </c>
      <c r="F242" s="146" t="s">
        <v>352</v>
      </c>
      <c r="I242" s="147"/>
      <c r="L242" s="34"/>
      <c r="M242" s="148"/>
      <c r="T242" s="55"/>
      <c r="AT242" s="18" t="s">
        <v>163</v>
      </c>
      <c r="AU242" s="18" t="s">
        <v>93</v>
      </c>
    </row>
    <row r="243" spans="2:65" s="12" customFormat="1" ht="11.25">
      <c r="B243" s="160"/>
      <c r="D243" s="161" t="s">
        <v>170</v>
      </c>
      <c r="E243" s="162" t="s">
        <v>81</v>
      </c>
      <c r="F243" s="163" t="s">
        <v>115</v>
      </c>
      <c r="H243" s="164">
        <v>99.742000000000004</v>
      </c>
      <c r="I243" s="165"/>
      <c r="L243" s="160"/>
      <c r="M243" s="166"/>
      <c r="T243" s="167"/>
      <c r="AT243" s="162" t="s">
        <v>170</v>
      </c>
      <c r="AU243" s="162" t="s">
        <v>93</v>
      </c>
      <c r="AV243" s="12" t="s">
        <v>93</v>
      </c>
      <c r="AW243" s="12" t="s">
        <v>42</v>
      </c>
      <c r="AX243" s="12" t="s">
        <v>83</v>
      </c>
      <c r="AY243" s="162" t="s">
        <v>154</v>
      </c>
    </row>
    <row r="244" spans="2:65" s="13" customFormat="1" ht="11.25">
      <c r="B244" s="168"/>
      <c r="D244" s="161" t="s">
        <v>170</v>
      </c>
      <c r="E244" s="169" t="s">
        <v>81</v>
      </c>
      <c r="F244" s="170" t="s">
        <v>180</v>
      </c>
      <c r="H244" s="171">
        <v>99.742000000000004</v>
      </c>
      <c r="I244" s="172"/>
      <c r="L244" s="168"/>
      <c r="M244" s="173"/>
      <c r="T244" s="174"/>
      <c r="AT244" s="169" t="s">
        <v>170</v>
      </c>
      <c r="AU244" s="169" t="s">
        <v>93</v>
      </c>
      <c r="AV244" s="13" t="s">
        <v>161</v>
      </c>
      <c r="AW244" s="13" t="s">
        <v>42</v>
      </c>
      <c r="AX244" s="13" t="s">
        <v>91</v>
      </c>
      <c r="AY244" s="169" t="s">
        <v>154</v>
      </c>
    </row>
    <row r="245" spans="2:65" s="1" customFormat="1" ht="11.25">
      <c r="B245" s="34"/>
      <c r="D245" s="161" t="s">
        <v>181</v>
      </c>
      <c r="F245" s="175" t="s">
        <v>182</v>
      </c>
      <c r="L245" s="34"/>
      <c r="M245" s="148"/>
      <c r="T245" s="55"/>
      <c r="AU245" s="18" t="s">
        <v>93</v>
      </c>
    </row>
    <row r="246" spans="2:65" s="1" customFormat="1" ht="11.25">
      <c r="B246" s="34"/>
      <c r="D246" s="161" t="s">
        <v>181</v>
      </c>
      <c r="F246" s="176" t="s">
        <v>183</v>
      </c>
      <c r="H246" s="177">
        <v>0</v>
      </c>
      <c r="L246" s="34"/>
      <c r="M246" s="148"/>
      <c r="T246" s="55"/>
      <c r="AU246" s="18" t="s">
        <v>93</v>
      </c>
    </row>
    <row r="247" spans="2:65" s="1" customFormat="1" ht="11.25">
      <c r="B247" s="34"/>
      <c r="D247" s="161" t="s">
        <v>181</v>
      </c>
      <c r="F247" s="176" t="s">
        <v>184</v>
      </c>
      <c r="H247" s="177">
        <v>99.742000000000004</v>
      </c>
      <c r="L247" s="34"/>
      <c r="M247" s="148"/>
      <c r="T247" s="55"/>
      <c r="AU247" s="18" t="s">
        <v>93</v>
      </c>
    </row>
    <row r="248" spans="2:65" s="1" customFormat="1" ht="33" customHeight="1">
      <c r="B248" s="34"/>
      <c r="C248" s="131" t="s">
        <v>353</v>
      </c>
      <c r="D248" s="131" t="s">
        <v>157</v>
      </c>
      <c r="E248" s="132" t="s">
        <v>354</v>
      </c>
      <c r="F248" s="133" t="s">
        <v>355</v>
      </c>
      <c r="G248" s="134" t="s">
        <v>117</v>
      </c>
      <c r="H248" s="135">
        <v>99.742000000000004</v>
      </c>
      <c r="I248" s="136"/>
      <c r="J248" s="137">
        <f>ROUND(I248*H248,2)</f>
        <v>0</v>
      </c>
      <c r="K248" s="138"/>
      <c r="L248" s="34"/>
      <c r="M248" s="139" t="s">
        <v>81</v>
      </c>
      <c r="N248" s="140" t="s">
        <v>53</v>
      </c>
      <c r="P248" s="141">
        <f>O248*H248</f>
        <v>0</v>
      </c>
      <c r="Q248" s="141">
        <v>2.0140000000000002E-2</v>
      </c>
      <c r="R248" s="141">
        <f>Q248*H248</f>
        <v>2.0088038800000003</v>
      </c>
      <c r="S248" s="141">
        <v>0</v>
      </c>
      <c r="T248" s="142">
        <f>S248*H248</f>
        <v>0</v>
      </c>
      <c r="AR248" s="143" t="s">
        <v>161</v>
      </c>
      <c r="AT248" s="143" t="s">
        <v>157</v>
      </c>
      <c r="AU248" s="143" t="s">
        <v>93</v>
      </c>
      <c r="AY248" s="18" t="s">
        <v>154</v>
      </c>
      <c r="BE248" s="144">
        <f>IF(N248="základní",J248,0)</f>
        <v>0</v>
      </c>
      <c r="BF248" s="144">
        <f>IF(N248="snížená",J248,0)</f>
        <v>0</v>
      </c>
      <c r="BG248" s="144">
        <f>IF(N248="zákl. přenesená",J248,0)</f>
        <v>0</v>
      </c>
      <c r="BH248" s="144">
        <f>IF(N248="sníž. přenesená",J248,0)</f>
        <v>0</v>
      </c>
      <c r="BI248" s="144">
        <f>IF(N248="nulová",J248,0)</f>
        <v>0</v>
      </c>
      <c r="BJ248" s="18" t="s">
        <v>91</v>
      </c>
      <c r="BK248" s="144">
        <f>ROUND(I248*H248,2)</f>
        <v>0</v>
      </c>
      <c r="BL248" s="18" t="s">
        <v>161</v>
      </c>
      <c r="BM248" s="143" t="s">
        <v>356</v>
      </c>
    </row>
    <row r="249" spans="2:65" s="1" customFormat="1" ht="11.25">
      <c r="B249" s="34"/>
      <c r="D249" s="145" t="s">
        <v>163</v>
      </c>
      <c r="F249" s="146" t="s">
        <v>357</v>
      </c>
      <c r="I249" s="147"/>
      <c r="L249" s="34"/>
      <c r="M249" s="148"/>
      <c r="T249" s="55"/>
      <c r="AT249" s="18" t="s">
        <v>163</v>
      </c>
      <c r="AU249" s="18" t="s">
        <v>93</v>
      </c>
    </row>
    <row r="250" spans="2:65" s="12" customFormat="1" ht="11.25">
      <c r="B250" s="160"/>
      <c r="D250" s="161" t="s">
        <v>170</v>
      </c>
      <c r="E250" s="162" t="s">
        <v>81</v>
      </c>
      <c r="F250" s="163" t="s">
        <v>115</v>
      </c>
      <c r="H250" s="164">
        <v>99.742000000000004</v>
      </c>
      <c r="I250" s="165"/>
      <c r="L250" s="160"/>
      <c r="M250" s="166"/>
      <c r="T250" s="167"/>
      <c r="AT250" s="162" t="s">
        <v>170</v>
      </c>
      <c r="AU250" s="162" t="s">
        <v>93</v>
      </c>
      <c r="AV250" s="12" t="s">
        <v>93</v>
      </c>
      <c r="AW250" s="12" t="s">
        <v>42</v>
      </c>
      <c r="AX250" s="12" t="s">
        <v>83</v>
      </c>
      <c r="AY250" s="162" t="s">
        <v>154</v>
      </c>
    </row>
    <row r="251" spans="2:65" s="13" customFormat="1" ht="11.25">
      <c r="B251" s="168"/>
      <c r="D251" s="161" t="s">
        <v>170</v>
      </c>
      <c r="E251" s="169" t="s">
        <v>81</v>
      </c>
      <c r="F251" s="170" t="s">
        <v>180</v>
      </c>
      <c r="H251" s="171">
        <v>99.742000000000004</v>
      </c>
      <c r="I251" s="172"/>
      <c r="L251" s="168"/>
      <c r="M251" s="173"/>
      <c r="T251" s="174"/>
      <c r="AT251" s="169" t="s">
        <v>170</v>
      </c>
      <c r="AU251" s="169" t="s">
        <v>93</v>
      </c>
      <c r="AV251" s="13" t="s">
        <v>161</v>
      </c>
      <c r="AW251" s="13" t="s">
        <v>42</v>
      </c>
      <c r="AX251" s="13" t="s">
        <v>91</v>
      </c>
      <c r="AY251" s="169" t="s">
        <v>154</v>
      </c>
    </row>
    <row r="252" spans="2:65" s="1" customFormat="1" ht="11.25">
      <c r="B252" s="34"/>
      <c r="D252" s="161" t="s">
        <v>181</v>
      </c>
      <c r="F252" s="175" t="s">
        <v>182</v>
      </c>
      <c r="L252" s="34"/>
      <c r="M252" s="148"/>
      <c r="T252" s="55"/>
      <c r="AU252" s="18" t="s">
        <v>93</v>
      </c>
    </row>
    <row r="253" spans="2:65" s="1" customFormat="1" ht="11.25">
      <c r="B253" s="34"/>
      <c r="D253" s="161" t="s">
        <v>181</v>
      </c>
      <c r="F253" s="176" t="s">
        <v>183</v>
      </c>
      <c r="H253" s="177">
        <v>0</v>
      </c>
      <c r="L253" s="34"/>
      <c r="M253" s="148"/>
      <c r="T253" s="55"/>
      <c r="AU253" s="18" t="s">
        <v>93</v>
      </c>
    </row>
    <row r="254" spans="2:65" s="1" customFormat="1" ht="11.25">
      <c r="B254" s="34"/>
      <c r="D254" s="161" t="s">
        <v>181</v>
      </c>
      <c r="F254" s="176" t="s">
        <v>184</v>
      </c>
      <c r="H254" s="177">
        <v>99.742000000000004</v>
      </c>
      <c r="L254" s="34"/>
      <c r="M254" s="148"/>
      <c r="T254" s="55"/>
      <c r="AU254" s="18" t="s">
        <v>93</v>
      </c>
    </row>
    <row r="255" spans="2:65" s="1" customFormat="1" ht="33" customHeight="1">
      <c r="B255" s="34"/>
      <c r="C255" s="131" t="s">
        <v>358</v>
      </c>
      <c r="D255" s="131" t="s">
        <v>157</v>
      </c>
      <c r="E255" s="132" t="s">
        <v>359</v>
      </c>
      <c r="F255" s="133" t="s">
        <v>360</v>
      </c>
      <c r="G255" s="134" t="s">
        <v>117</v>
      </c>
      <c r="H255" s="135">
        <v>206.93899999999999</v>
      </c>
      <c r="I255" s="136"/>
      <c r="J255" s="137">
        <f>ROUND(I255*H255,2)</f>
        <v>0</v>
      </c>
      <c r="K255" s="138"/>
      <c r="L255" s="34"/>
      <c r="M255" s="139" t="s">
        <v>81</v>
      </c>
      <c r="N255" s="140" t="s">
        <v>53</v>
      </c>
      <c r="P255" s="141">
        <f>O255*H255</f>
        <v>0</v>
      </c>
      <c r="Q255" s="141">
        <v>1.34E-3</v>
      </c>
      <c r="R255" s="141">
        <f>Q255*H255</f>
        <v>0.27729826000000002</v>
      </c>
      <c r="S255" s="141">
        <v>0</v>
      </c>
      <c r="T255" s="142">
        <f>S255*H255</f>
        <v>0</v>
      </c>
      <c r="AR255" s="143" t="s">
        <v>161</v>
      </c>
      <c r="AT255" s="143" t="s">
        <v>157</v>
      </c>
      <c r="AU255" s="143" t="s">
        <v>93</v>
      </c>
      <c r="AY255" s="18" t="s">
        <v>154</v>
      </c>
      <c r="BE255" s="144">
        <f>IF(N255="základní",J255,0)</f>
        <v>0</v>
      </c>
      <c r="BF255" s="144">
        <f>IF(N255="snížená",J255,0)</f>
        <v>0</v>
      </c>
      <c r="BG255" s="144">
        <f>IF(N255="zákl. přenesená",J255,0)</f>
        <v>0</v>
      </c>
      <c r="BH255" s="144">
        <f>IF(N255="sníž. přenesená",J255,0)</f>
        <v>0</v>
      </c>
      <c r="BI255" s="144">
        <f>IF(N255="nulová",J255,0)</f>
        <v>0</v>
      </c>
      <c r="BJ255" s="18" t="s">
        <v>91</v>
      </c>
      <c r="BK255" s="144">
        <f>ROUND(I255*H255,2)</f>
        <v>0</v>
      </c>
      <c r="BL255" s="18" t="s">
        <v>161</v>
      </c>
      <c r="BM255" s="143" t="s">
        <v>361</v>
      </c>
    </row>
    <row r="256" spans="2:65" s="1" customFormat="1" ht="11.25">
      <c r="B256" s="34"/>
      <c r="D256" s="145" t="s">
        <v>163</v>
      </c>
      <c r="F256" s="146" t="s">
        <v>362</v>
      </c>
      <c r="I256" s="147"/>
      <c r="L256" s="34"/>
      <c r="M256" s="148"/>
      <c r="T256" s="55"/>
      <c r="AT256" s="18" t="s">
        <v>163</v>
      </c>
      <c r="AU256" s="18" t="s">
        <v>93</v>
      </c>
    </row>
    <row r="257" spans="2:65" s="12" customFormat="1" ht="11.25">
      <c r="B257" s="160"/>
      <c r="D257" s="161" t="s">
        <v>170</v>
      </c>
      <c r="E257" s="162" t="s">
        <v>81</v>
      </c>
      <c r="F257" s="163" t="s">
        <v>363</v>
      </c>
      <c r="H257" s="164">
        <v>99.742000000000004</v>
      </c>
      <c r="I257" s="165"/>
      <c r="L257" s="160"/>
      <c r="M257" s="166"/>
      <c r="T257" s="167"/>
      <c r="AT257" s="162" t="s">
        <v>170</v>
      </c>
      <c r="AU257" s="162" t="s">
        <v>93</v>
      </c>
      <c r="AV257" s="12" t="s">
        <v>93</v>
      </c>
      <c r="AW257" s="12" t="s">
        <v>42</v>
      </c>
      <c r="AX257" s="12" t="s">
        <v>83</v>
      </c>
      <c r="AY257" s="162" t="s">
        <v>154</v>
      </c>
    </row>
    <row r="258" spans="2:65" s="12" customFormat="1" ht="11.25">
      <c r="B258" s="160"/>
      <c r="D258" s="161" t="s">
        <v>170</v>
      </c>
      <c r="E258" s="162" t="s">
        <v>81</v>
      </c>
      <c r="F258" s="163" t="s">
        <v>364</v>
      </c>
      <c r="H258" s="164">
        <v>89.768000000000001</v>
      </c>
      <c r="I258" s="165"/>
      <c r="L258" s="160"/>
      <c r="M258" s="166"/>
      <c r="T258" s="167"/>
      <c r="AT258" s="162" t="s">
        <v>170</v>
      </c>
      <c r="AU258" s="162" t="s">
        <v>93</v>
      </c>
      <c r="AV258" s="12" t="s">
        <v>93</v>
      </c>
      <c r="AW258" s="12" t="s">
        <v>42</v>
      </c>
      <c r="AX258" s="12" t="s">
        <v>83</v>
      </c>
      <c r="AY258" s="162" t="s">
        <v>154</v>
      </c>
    </row>
    <row r="259" spans="2:65" s="12" customFormat="1" ht="11.25">
      <c r="B259" s="160"/>
      <c r="D259" s="161" t="s">
        <v>170</v>
      </c>
      <c r="E259" s="162" t="s">
        <v>81</v>
      </c>
      <c r="F259" s="163" t="s">
        <v>365</v>
      </c>
      <c r="H259" s="164">
        <v>17.428999999999998</v>
      </c>
      <c r="I259" s="165"/>
      <c r="L259" s="160"/>
      <c r="M259" s="166"/>
      <c r="T259" s="167"/>
      <c r="AT259" s="162" t="s">
        <v>170</v>
      </c>
      <c r="AU259" s="162" t="s">
        <v>93</v>
      </c>
      <c r="AV259" s="12" t="s">
        <v>93</v>
      </c>
      <c r="AW259" s="12" t="s">
        <v>42</v>
      </c>
      <c r="AX259" s="12" t="s">
        <v>83</v>
      </c>
      <c r="AY259" s="162" t="s">
        <v>154</v>
      </c>
    </row>
    <row r="260" spans="2:65" s="13" customFormat="1" ht="11.25">
      <c r="B260" s="168"/>
      <c r="D260" s="161" t="s">
        <v>170</v>
      </c>
      <c r="E260" s="169" t="s">
        <v>81</v>
      </c>
      <c r="F260" s="170" t="s">
        <v>180</v>
      </c>
      <c r="H260" s="171">
        <v>206.93899999999999</v>
      </c>
      <c r="I260" s="172"/>
      <c r="L260" s="168"/>
      <c r="M260" s="173"/>
      <c r="T260" s="174"/>
      <c r="AT260" s="169" t="s">
        <v>170</v>
      </c>
      <c r="AU260" s="169" t="s">
        <v>93</v>
      </c>
      <c r="AV260" s="13" t="s">
        <v>161</v>
      </c>
      <c r="AW260" s="13" t="s">
        <v>42</v>
      </c>
      <c r="AX260" s="13" t="s">
        <v>91</v>
      </c>
      <c r="AY260" s="169" t="s">
        <v>154</v>
      </c>
    </row>
    <row r="261" spans="2:65" s="1" customFormat="1" ht="11.25">
      <c r="B261" s="34"/>
      <c r="D261" s="161" t="s">
        <v>181</v>
      </c>
      <c r="F261" s="175" t="s">
        <v>182</v>
      </c>
      <c r="L261" s="34"/>
      <c r="M261" s="148"/>
      <c r="T261" s="55"/>
      <c r="AU261" s="18" t="s">
        <v>93</v>
      </c>
    </row>
    <row r="262" spans="2:65" s="1" customFormat="1" ht="11.25">
      <c r="B262" s="34"/>
      <c r="D262" s="161" t="s">
        <v>181</v>
      </c>
      <c r="F262" s="176" t="s">
        <v>183</v>
      </c>
      <c r="H262" s="177">
        <v>0</v>
      </c>
      <c r="L262" s="34"/>
      <c r="M262" s="148"/>
      <c r="T262" s="55"/>
      <c r="AU262" s="18" t="s">
        <v>93</v>
      </c>
    </row>
    <row r="263" spans="2:65" s="1" customFormat="1" ht="11.25">
      <c r="B263" s="34"/>
      <c r="D263" s="161" t="s">
        <v>181</v>
      </c>
      <c r="F263" s="176" t="s">
        <v>184</v>
      </c>
      <c r="H263" s="177">
        <v>99.742000000000004</v>
      </c>
      <c r="L263" s="34"/>
      <c r="M263" s="148"/>
      <c r="T263" s="55"/>
      <c r="AU263" s="18" t="s">
        <v>93</v>
      </c>
    </row>
    <row r="264" spans="2:65" s="1" customFormat="1" ht="24.2" customHeight="1">
      <c r="B264" s="34"/>
      <c r="C264" s="131" t="s">
        <v>366</v>
      </c>
      <c r="D264" s="131" t="s">
        <v>157</v>
      </c>
      <c r="E264" s="132" t="s">
        <v>367</v>
      </c>
      <c r="F264" s="133" t="s">
        <v>368</v>
      </c>
      <c r="G264" s="134" t="s">
        <v>117</v>
      </c>
      <c r="H264" s="135">
        <v>255.398</v>
      </c>
      <c r="I264" s="136"/>
      <c r="J264" s="137">
        <f>ROUND(I264*H264,2)</f>
        <v>0</v>
      </c>
      <c r="K264" s="138"/>
      <c r="L264" s="34"/>
      <c r="M264" s="139" t="s">
        <v>81</v>
      </c>
      <c r="N264" s="140" t="s">
        <v>53</v>
      </c>
      <c r="P264" s="141">
        <f>O264*H264</f>
        <v>0</v>
      </c>
      <c r="Q264" s="141">
        <v>4.1000000000000003E-3</v>
      </c>
      <c r="R264" s="141">
        <f>Q264*H264</f>
        <v>1.0471318000000001</v>
      </c>
      <c r="S264" s="141">
        <v>0</v>
      </c>
      <c r="T264" s="142">
        <f>S264*H264</f>
        <v>0</v>
      </c>
      <c r="AR264" s="143" t="s">
        <v>161</v>
      </c>
      <c r="AT264" s="143" t="s">
        <v>157</v>
      </c>
      <c r="AU264" s="143" t="s">
        <v>93</v>
      </c>
      <c r="AY264" s="18" t="s">
        <v>154</v>
      </c>
      <c r="BE264" s="144">
        <f>IF(N264="základní",J264,0)</f>
        <v>0</v>
      </c>
      <c r="BF264" s="144">
        <f>IF(N264="snížená",J264,0)</f>
        <v>0</v>
      </c>
      <c r="BG264" s="144">
        <f>IF(N264="zákl. přenesená",J264,0)</f>
        <v>0</v>
      </c>
      <c r="BH264" s="144">
        <f>IF(N264="sníž. přenesená",J264,0)</f>
        <v>0</v>
      </c>
      <c r="BI264" s="144">
        <f>IF(N264="nulová",J264,0)</f>
        <v>0</v>
      </c>
      <c r="BJ264" s="18" t="s">
        <v>91</v>
      </c>
      <c r="BK264" s="144">
        <f>ROUND(I264*H264,2)</f>
        <v>0</v>
      </c>
      <c r="BL264" s="18" t="s">
        <v>161</v>
      </c>
      <c r="BM264" s="143" t="s">
        <v>369</v>
      </c>
    </row>
    <row r="265" spans="2:65" s="1" customFormat="1" ht="11.25">
      <c r="B265" s="34"/>
      <c r="D265" s="145" t="s">
        <v>163</v>
      </c>
      <c r="F265" s="146" t="s">
        <v>370</v>
      </c>
      <c r="I265" s="147"/>
      <c r="L265" s="34"/>
      <c r="M265" s="148"/>
      <c r="T265" s="55"/>
      <c r="AT265" s="18" t="s">
        <v>163</v>
      </c>
      <c r="AU265" s="18" t="s">
        <v>93</v>
      </c>
    </row>
    <row r="266" spans="2:65" s="12" customFormat="1" ht="11.25">
      <c r="B266" s="160"/>
      <c r="D266" s="161" t="s">
        <v>170</v>
      </c>
      <c r="E266" s="162" t="s">
        <v>81</v>
      </c>
      <c r="F266" s="163" t="s">
        <v>371</v>
      </c>
      <c r="H266" s="164">
        <v>99.742000000000004</v>
      </c>
      <c r="I266" s="165"/>
      <c r="L266" s="160"/>
      <c r="M266" s="166"/>
      <c r="T266" s="167"/>
      <c r="AT266" s="162" t="s">
        <v>170</v>
      </c>
      <c r="AU266" s="162" t="s">
        <v>93</v>
      </c>
      <c r="AV266" s="12" t="s">
        <v>93</v>
      </c>
      <c r="AW266" s="12" t="s">
        <v>42</v>
      </c>
      <c r="AX266" s="12" t="s">
        <v>83</v>
      </c>
      <c r="AY266" s="162" t="s">
        <v>154</v>
      </c>
    </row>
    <row r="267" spans="2:65" s="12" customFormat="1" ht="11.25">
      <c r="B267" s="160"/>
      <c r="D267" s="161" t="s">
        <v>170</v>
      </c>
      <c r="E267" s="162" t="s">
        <v>81</v>
      </c>
      <c r="F267" s="163" t="s">
        <v>372</v>
      </c>
      <c r="H267" s="164">
        <v>99.742000000000004</v>
      </c>
      <c r="I267" s="165"/>
      <c r="L267" s="160"/>
      <c r="M267" s="166"/>
      <c r="T267" s="167"/>
      <c r="AT267" s="162" t="s">
        <v>170</v>
      </c>
      <c r="AU267" s="162" t="s">
        <v>93</v>
      </c>
      <c r="AV267" s="12" t="s">
        <v>93</v>
      </c>
      <c r="AW267" s="12" t="s">
        <v>42</v>
      </c>
      <c r="AX267" s="12" t="s">
        <v>83</v>
      </c>
      <c r="AY267" s="162" t="s">
        <v>154</v>
      </c>
    </row>
    <row r="268" spans="2:65" s="12" customFormat="1" ht="11.25">
      <c r="B268" s="160"/>
      <c r="D268" s="161" t="s">
        <v>170</v>
      </c>
      <c r="E268" s="162" t="s">
        <v>81</v>
      </c>
      <c r="F268" s="163" t="s">
        <v>325</v>
      </c>
      <c r="H268" s="164">
        <v>17.428999999999998</v>
      </c>
      <c r="I268" s="165"/>
      <c r="L268" s="160"/>
      <c r="M268" s="166"/>
      <c r="T268" s="167"/>
      <c r="AT268" s="162" t="s">
        <v>170</v>
      </c>
      <c r="AU268" s="162" t="s">
        <v>93</v>
      </c>
      <c r="AV268" s="12" t="s">
        <v>93</v>
      </c>
      <c r="AW268" s="12" t="s">
        <v>42</v>
      </c>
      <c r="AX268" s="12" t="s">
        <v>83</v>
      </c>
      <c r="AY268" s="162" t="s">
        <v>154</v>
      </c>
    </row>
    <row r="269" spans="2:65" s="12" customFormat="1" ht="11.25">
      <c r="B269" s="160"/>
      <c r="D269" s="161" t="s">
        <v>170</v>
      </c>
      <c r="E269" s="162" t="s">
        <v>81</v>
      </c>
      <c r="F269" s="163" t="s">
        <v>347</v>
      </c>
      <c r="H269" s="164">
        <v>38.484999999999999</v>
      </c>
      <c r="I269" s="165"/>
      <c r="L269" s="160"/>
      <c r="M269" s="166"/>
      <c r="T269" s="167"/>
      <c r="AT269" s="162" t="s">
        <v>170</v>
      </c>
      <c r="AU269" s="162" t="s">
        <v>93</v>
      </c>
      <c r="AV269" s="12" t="s">
        <v>93</v>
      </c>
      <c r="AW269" s="12" t="s">
        <v>42</v>
      </c>
      <c r="AX269" s="12" t="s">
        <v>83</v>
      </c>
      <c r="AY269" s="162" t="s">
        <v>154</v>
      </c>
    </row>
    <row r="270" spans="2:65" s="13" customFormat="1" ht="11.25">
      <c r="B270" s="168"/>
      <c r="D270" s="161" t="s">
        <v>170</v>
      </c>
      <c r="E270" s="169" t="s">
        <v>81</v>
      </c>
      <c r="F270" s="170" t="s">
        <v>180</v>
      </c>
      <c r="H270" s="171">
        <v>255.398</v>
      </c>
      <c r="I270" s="172"/>
      <c r="L270" s="168"/>
      <c r="M270" s="173"/>
      <c r="T270" s="174"/>
      <c r="AT270" s="169" t="s">
        <v>170</v>
      </c>
      <c r="AU270" s="169" t="s">
        <v>93</v>
      </c>
      <c r="AV270" s="13" t="s">
        <v>161</v>
      </c>
      <c r="AW270" s="13" t="s">
        <v>42</v>
      </c>
      <c r="AX270" s="13" t="s">
        <v>91</v>
      </c>
      <c r="AY270" s="169" t="s">
        <v>154</v>
      </c>
    </row>
    <row r="271" spans="2:65" s="1" customFormat="1" ht="11.25">
      <c r="B271" s="34"/>
      <c r="D271" s="161" t="s">
        <v>181</v>
      </c>
      <c r="F271" s="175" t="s">
        <v>182</v>
      </c>
      <c r="L271" s="34"/>
      <c r="M271" s="148"/>
      <c r="T271" s="55"/>
      <c r="AU271" s="18" t="s">
        <v>93</v>
      </c>
    </row>
    <row r="272" spans="2:65" s="1" customFormat="1" ht="11.25">
      <c r="B272" s="34"/>
      <c r="D272" s="161" t="s">
        <v>181</v>
      </c>
      <c r="F272" s="176" t="s">
        <v>183</v>
      </c>
      <c r="H272" s="177">
        <v>0</v>
      </c>
      <c r="L272" s="34"/>
      <c r="M272" s="148"/>
      <c r="T272" s="55"/>
      <c r="AU272" s="18" t="s">
        <v>93</v>
      </c>
    </row>
    <row r="273" spans="2:65" s="1" customFormat="1" ht="11.25">
      <c r="B273" s="34"/>
      <c r="D273" s="161" t="s">
        <v>181</v>
      </c>
      <c r="F273" s="176" t="s">
        <v>184</v>
      </c>
      <c r="H273" s="177">
        <v>99.742000000000004</v>
      </c>
      <c r="L273" s="34"/>
      <c r="M273" s="148"/>
      <c r="T273" s="55"/>
      <c r="AU273" s="18" t="s">
        <v>93</v>
      </c>
    </row>
    <row r="274" spans="2:65" s="1" customFormat="1" ht="24.2" customHeight="1">
      <c r="B274" s="34"/>
      <c r="C274" s="131" t="s">
        <v>373</v>
      </c>
      <c r="D274" s="131" t="s">
        <v>157</v>
      </c>
      <c r="E274" s="132" t="s">
        <v>374</v>
      </c>
      <c r="F274" s="133" t="s">
        <v>375</v>
      </c>
      <c r="G274" s="134" t="s">
        <v>117</v>
      </c>
      <c r="H274" s="135">
        <v>155.65600000000001</v>
      </c>
      <c r="I274" s="136"/>
      <c r="J274" s="137">
        <f>ROUND(I274*H274,2)</f>
        <v>0</v>
      </c>
      <c r="K274" s="138"/>
      <c r="L274" s="34"/>
      <c r="M274" s="139" t="s">
        <v>81</v>
      </c>
      <c r="N274" s="140" t="s">
        <v>53</v>
      </c>
      <c r="P274" s="141">
        <f>O274*H274</f>
        <v>0</v>
      </c>
      <c r="Q274" s="141">
        <v>1.09E-3</v>
      </c>
      <c r="R274" s="141">
        <f>Q274*H274</f>
        <v>0.16966504000000002</v>
      </c>
      <c r="S274" s="141">
        <v>0</v>
      </c>
      <c r="T274" s="142">
        <f>S274*H274</f>
        <v>0</v>
      </c>
      <c r="AR274" s="143" t="s">
        <v>161</v>
      </c>
      <c r="AT274" s="143" t="s">
        <v>157</v>
      </c>
      <c r="AU274" s="143" t="s">
        <v>93</v>
      </c>
      <c r="AY274" s="18" t="s">
        <v>154</v>
      </c>
      <c r="BE274" s="144">
        <f>IF(N274="základní",J274,0)</f>
        <v>0</v>
      </c>
      <c r="BF274" s="144">
        <f>IF(N274="snížená",J274,0)</f>
        <v>0</v>
      </c>
      <c r="BG274" s="144">
        <f>IF(N274="zákl. přenesená",J274,0)</f>
        <v>0</v>
      </c>
      <c r="BH274" s="144">
        <f>IF(N274="sníž. přenesená",J274,0)</f>
        <v>0</v>
      </c>
      <c r="BI274" s="144">
        <f>IF(N274="nulová",J274,0)</f>
        <v>0</v>
      </c>
      <c r="BJ274" s="18" t="s">
        <v>91</v>
      </c>
      <c r="BK274" s="144">
        <f>ROUND(I274*H274,2)</f>
        <v>0</v>
      </c>
      <c r="BL274" s="18" t="s">
        <v>161</v>
      </c>
      <c r="BM274" s="143" t="s">
        <v>376</v>
      </c>
    </row>
    <row r="275" spans="2:65" s="1" customFormat="1" ht="11.25">
      <c r="B275" s="34"/>
      <c r="D275" s="145" t="s">
        <v>163</v>
      </c>
      <c r="F275" s="146" t="s">
        <v>377</v>
      </c>
      <c r="I275" s="147"/>
      <c r="L275" s="34"/>
      <c r="M275" s="148"/>
      <c r="T275" s="55"/>
      <c r="AT275" s="18" t="s">
        <v>163</v>
      </c>
      <c r="AU275" s="18" t="s">
        <v>93</v>
      </c>
    </row>
    <row r="276" spans="2:65" s="12" customFormat="1" ht="11.25">
      <c r="B276" s="160"/>
      <c r="D276" s="161" t="s">
        <v>170</v>
      </c>
      <c r="E276" s="162" t="s">
        <v>81</v>
      </c>
      <c r="F276" s="163" t="s">
        <v>371</v>
      </c>
      <c r="H276" s="164">
        <v>99.742000000000004</v>
      </c>
      <c r="I276" s="165"/>
      <c r="L276" s="160"/>
      <c r="M276" s="166"/>
      <c r="T276" s="167"/>
      <c r="AT276" s="162" t="s">
        <v>170</v>
      </c>
      <c r="AU276" s="162" t="s">
        <v>93</v>
      </c>
      <c r="AV276" s="12" t="s">
        <v>93</v>
      </c>
      <c r="AW276" s="12" t="s">
        <v>42</v>
      </c>
      <c r="AX276" s="12" t="s">
        <v>83</v>
      </c>
      <c r="AY276" s="162" t="s">
        <v>154</v>
      </c>
    </row>
    <row r="277" spans="2:65" s="12" customFormat="1" ht="11.25">
      <c r="B277" s="160"/>
      <c r="D277" s="161" t="s">
        <v>170</v>
      </c>
      <c r="E277" s="162" t="s">
        <v>81</v>
      </c>
      <c r="F277" s="163" t="s">
        <v>325</v>
      </c>
      <c r="H277" s="164">
        <v>17.428999999999998</v>
      </c>
      <c r="I277" s="165"/>
      <c r="L277" s="160"/>
      <c r="M277" s="166"/>
      <c r="T277" s="167"/>
      <c r="AT277" s="162" t="s">
        <v>170</v>
      </c>
      <c r="AU277" s="162" t="s">
        <v>93</v>
      </c>
      <c r="AV277" s="12" t="s">
        <v>93</v>
      </c>
      <c r="AW277" s="12" t="s">
        <v>42</v>
      </c>
      <c r="AX277" s="12" t="s">
        <v>83</v>
      </c>
      <c r="AY277" s="162" t="s">
        <v>154</v>
      </c>
    </row>
    <row r="278" spans="2:65" s="12" customFormat="1" ht="11.25">
      <c r="B278" s="160"/>
      <c r="D278" s="161" t="s">
        <v>170</v>
      </c>
      <c r="E278" s="162" t="s">
        <v>81</v>
      </c>
      <c r="F278" s="163" t="s">
        <v>347</v>
      </c>
      <c r="H278" s="164">
        <v>38.484999999999999</v>
      </c>
      <c r="I278" s="165"/>
      <c r="L278" s="160"/>
      <c r="M278" s="166"/>
      <c r="T278" s="167"/>
      <c r="AT278" s="162" t="s">
        <v>170</v>
      </c>
      <c r="AU278" s="162" t="s">
        <v>93</v>
      </c>
      <c r="AV278" s="12" t="s">
        <v>93</v>
      </c>
      <c r="AW278" s="12" t="s">
        <v>42</v>
      </c>
      <c r="AX278" s="12" t="s">
        <v>83</v>
      </c>
      <c r="AY278" s="162" t="s">
        <v>154</v>
      </c>
    </row>
    <row r="279" spans="2:65" s="13" customFormat="1" ht="11.25">
      <c r="B279" s="168"/>
      <c r="D279" s="161" t="s">
        <v>170</v>
      </c>
      <c r="E279" s="169" t="s">
        <v>81</v>
      </c>
      <c r="F279" s="170" t="s">
        <v>180</v>
      </c>
      <c r="H279" s="171">
        <v>155.65600000000001</v>
      </c>
      <c r="I279" s="172"/>
      <c r="L279" s="168"/>
      <c r="M279" s="173"/>
      <c r="T279" s="174"/>
      <c r="AT279" s="169" t="s">
        <v>170</v>
      </c>
      <c r="AU279" s="169" t="s">
        <v>93</v>
      </c>
      <c r="AV279" s="13" t="s">
        <v>161</v>
      </c>
      <c r="AW279" s="13" t="s">
        <v>42</v>
      </c>
      <c r="AX279" s="13" t="s">
        <v>91</v>
      </c>
      <c r="AY279" s="169" t="s">
        <v>154</v>
      </c>
    </row>
    <row r="280" spans="2:65" s="1" customFormat="1" ht="11.25">
      <c r="B280" s="34"/>
      <c r="D280" s="161" t="s">
        <v>181</v>
      </c>
      <c r="F280" s="175" t="s">
        <v>182</v>
      </c>
      <c r="L280" s="34"/>
      <c r="M280" s="148"/>
      <c r="T280" s="55"/>
      <c r="AU280" s="18" t="s">
        <v>93</v>
      </c>
    </row>
    <row r="281" spans="2:65" s="1" customFormat="1" ht="11.25">
      <c r="B281" s="34"/>
      <c r="D281" s="161" t="s">
        <v>181</v>
      </c>
      <c r="F281" s="176" t="s">
        <v>183</v>
      </c>
      <c r="H281" s="177">
        <v>0</v>
      </c>
      <c r="L281" s="34"/>
      <c r="M281" s="148"/>
      <c r="T281" s="55"/>
      <c r="AU281" s="18" t="s">
        <v>93</v>
      </c>
    </row>
    <row r="282" spans="2:65" s="1" customFormat="1" ht="11.25">
      <c r="B282" s="34"/>
      <c r="D282" s="161" t="s">
        <v>181</v>
      </c>
      <c r="F282" s="176" t="s">
        <v>184</v>
      </c>
      <c r="H282" s="177">
        <v>99.742000000000004</v>
      </c>
      <c r="L282" s="34"/>
      <c r="M282" s="148"/>
      <c r="T282" s="55"/>
      <c r="AU282" s="18" t="s">
        <v>93</v>
      </c>
    </row>
    <row r="283" spans="2:65" s="1" customFormat="1" ht="33" customHeight="1">
      <c r="B283" s="34"/>
      <c r="C283" s="131" t="s">
        <v>378</v>
      </c>
      <c r="D283" s="131" t="s">
        <v>157</v>
      </c>
      <c r="E283" s="132" t="s">
        <v>379</v>
      </c>
      <c r="F283" s="133" t="s">
        <v>380</v>
      </c>
      <c r="G283" s="134" t="s">
        <v>117</v>
      </c>
      <c r="H283" s="135">
        <v>25.488</v>
      </c>
      <c r="I283" s="136"/>
      <c r="J283" s="137">
        <f>ROUND(I283*H283,2)</f>
        <v>0</v>
      </c>
      <c r="K283" s="138"/>
      <c r="L283" s="34"/>
      <c r="M283" s="139" t="s">
        <v>81</v>
      </c>
      <c r="N283" s="140" t="s">
        <v>53</v>
      </c>
      <c r="P283" s="141">
        <f>O283*H283</f>
        <v>0</v>
      </c>
      <c r="Q283" s="141">
        <v>0</v>
      </c>
      <c r="R283" s="141">
        <f>Q283*H283</f>
        <v>0</v>
      </c>
      <c r="S283" s="141">
        <v>1.35E-2</v>
      </c>
      <c r="T283" s="142">
        <f>S283*H283</f>
        <v>0.344088</v>
      </c>
      <c r="AR283" s="143" t="s">
        <v>161</v>
      </c>
      <c r="AT283" s="143" t="s">
        <v>157</v>
      </c>
      <c r="AU283" s="143" t="s">
        <v>93</v>
      </c>
      <c r="AY283" s="18" t="s">
        <v>154</v>
      </c>
      <c r="BE283" s="144">
        <f>IF(N283="základní",J283,0)</f>
        <v>0</v>
      </c>
      <c r="BF283" s="144">
        <f>IF(N283="snížená",J283,0)</f>
        <v>0</v>
      </c>
      <c r="BG283" s="144">
        <f>IF(N283="zákl. přenesená",J283,0)</f>
        <v>0</v>
      </c>
      <c r="BH283" s="144">
        <f>IF(N283="sníž. přenesená",J283,0)</f>
        <v>0</v>
      </c>
      <c r="BI283" s="144">
        <f>IF(N283="nulová",J283,0)</f>
        <v>0</v>
      </c>
      <c r="BJ283" s="18" t="s">
        <v>91</v>
      </c>
      <c r="BK283" s="144">
        <f>ROUND(I283*H283,2)</f>
        <v>0</v>
      </c>
      <c r="BL283" s="18" t="s">
        <v>161</v>
      </c>
      <c r="BM283" s="143" t="s">
        <v>381</v>
      </c>
    </row>
    <row r="284" spans="2:65" s="1" customFormat="1" ht="11.25">
      <c r="B284" s="34"/>
      <c r="D284" s="145" t="s">
        <v>163</v>
      </c>
      <c r="F284" s="146" t="s">
        <v>382</v>
      </c>
      <c r="I284" s="147"/>
      <c r="L284" s="34"/>
      <c r="M284" s="148"/>
      <c r="T284" s="55"/>
      <c r="AT284" s="18" t="s">
        <v>163</v>
      </c>
      <c r="AU284" s="18" t="s">
        <v>93</v>
      </c>
    </row>
    <row r="285" spans="2:65" s="12" customFormat="1" ht="11.25">
      <c r="B285" s="160"/>
      <c r="D285" s="161" t="s">
        <v>170</v>
      </c>
      <c r="E285" s="162" t="s">
        <v>81</v>
      </c>
      <c r="F285" s="163" t="s">
        <v>383</v>
      </c>
      <c r="H285" s="164">
        <v>13.943</v>
      </c>
      <c r="I285" s="165"/>
      <c r="L285" s="160"/>
      <c r="M285" s="166"/>
      <c r="T285" s="167"/>
      <c r="AT285" s="162" t="s">
        <v>170</v>
      </c>
      <c r="AU285" s="162" t="s">
        <v>93</v>
      </c>
      <c r="AV285" s="12" t="s">
        <v>93</v>
      </c>
      <c r="AW285" s="12" t="s">
        <v>42</v>
      </c>
      <c r="AX285" s="12" t="s">
        <v>83</v>
      </c>
      <c r="AY285" s="162" t="s">
        <v>154</v>
      </c>
    </row>
    <row r="286" spans="2:65" s="12" customFormat="1" ht="11.25">
      <c r="B286" s="160"/>
      <c r="D286" s="161" t="s">
        <v>170</v>
      </c>
      <c r="E286" s="162" t="s">
        <v>81</v>
      </c>
      <c r="F286" s="163" t="s">
        <v>384</v>
      </c>
      <c r="H286" s="164">
        <v>11.545</v>
      </c>
      <c r="I286" s="165"/>
      <c r="L286" s="160"/>
      <c r="M286" s="166"/>
      <c r="T286" s="167"/>
      <c r="AT286" s="162" t="s">
        <v>170</v>
      </c>
      <c r="AU286" s="162" t="s">
        <v>93</v>
      </c>
      <c r="AV286" s="12" t="s">
        <v>93</v>
      </c>
      <c r="AW286" s="12" t="s">
        <v>42</v>
      </c>
      <c r="AX286" s="12" t="s">
        <v>83</v>
      </c>
      <c r="AY286" s="162" t="s">
        <v>154</v>
      </c>
    </row>
    <row r="287" spans="2:65" s="13" customFormat="1" ht="11.25">
      <c r="B287" s="168"/>
      <c r="D287" s="161" t="s">
        <v>170</v>
      </c>
      <c r="E287" s="169" t="s">
        <v>81</v>
      </c>
      <c r="F287" s="170" t="s">
        <v>180</v>
      </c>
      <c r="H287" s="171">
        <v>25.488</v>
      </c>
      <c r="I287" s="172"/>
      <c r="L287" s="168"/>
      <c r="M287" s="173"/>
      <c r="T287" s="174"/>
      <c r="AT287" s="169" t="s">
        <v>170</v>
      </c>
      <c r="AU287" s="169" t="s">
        <v>93</v>
      </c>
      <c r="AV287" s="13" t="s">
        <v>161</v>
      </c>
      <c r="AW287" s="13" t="s">
        <v>42</v>
      </c>
      <c r="AX287" s="13" t="s">
        <v>91</v>
      </c>
      <c r="AY287" s="169" t="s">
        <v>154</v>
      </c>
    </row>
    <row r="288" spans="2:65" s="1" customFormat="1" ht="33" customHeight="1">
      <c r="B288" s="34"/>
      <c r="C288" s="131" t="s">
        <v>385</v>
      </c>
      <c r="D288" s="131" t="s">
        <v>157</v>
      </c>
      <c r="E288" s="132" t="s">
        <v>386</v>
      </c>
      <c r="F288" s="133" t="s">
        <v>387</v>
      </c>
      <c r="G288" s="134" t="s">
        <v>117</v>
      </c>
      <c r="H288" s="135">
        <v>7.3339999999999996</v>
      </c>
      <c r="I288" s="136"/>
      <c r="J288" s="137">
        <f>ROUND(I288*H288,2)</f>
        <v>0</v>
      </c>
      <c r="K288" s="138"/>
      <c r="L288" s="34"/>
      <c r="M288" s="139" t="s">
        <v>81</v>
      </c>
      <c r="N288" s="140" t="s">
        <v>53</v>
      </c>
      <c r="P288" s="141">
        <f>O288*H288</f>
        <v>0</v>
      </c>
      <c r="Q288" s="141">
        <v>0</v>
      </c>
      <c r="R288" s="141">
        <f>Q288*H288</f>
        <v>0</v>
      </c>
      <c r="S288" s="141">
        <v>2.2499999999999999E-2</v>
      </c>
      <c r="T288" s="142">
        <f>S288*H288</f>
        <v>0.165015</v>
      </c>
      <c r="AR288" s="143" t="s">
        <v>161</v>
      </c>
      <c r="AT288" s="143" t="s">
        <v>157</v>
      </c>
      <c r="AU288" s="143" t="s">
        <v>93</v>
      </c>
      <c r="AY288" s="18" t="s">
        <v>154</v>
      </c>
      <c r="BE288" s="144">
        <f>IF(N288="základní",J288,0)</f>
        <v>0</v>
      </c>
      <c r="BF288" s="144">
        <f>IF(N288="snížená",J288,0)</f>
        <v>0</v>
      </c>
      <c r="BG288" s="144">
        <f>IF(N288="zákl. přenesená",J288,0)</f>
        <v>0</v>
      </c>
      <c r="BH288" s="144">
        <f>IF(N288="sníž. přenesená",J288,0)</f>
        <v>0</v>
      </c>
      <c r="BI288" s="144">
        <f>IF(N288="nulová",J288,0)</f>
        <v>0</v>
      </c>
      <c r="BJ288" s="18" t="s">
        <v>91</v>
      </c>
      <c r="BK288" s="144">
        <f>ROUND(I288*H288,2)</f>
        <v>0</v>
      </c>
      <c r="BL288" s="18" t="s">
        <v>161</v>
      </c>
      <c r="BM288" s="143" t="s">
        <v>388</v>
      </c>
    </row>
    <row r="289" spans="2:65" s="1" customFormat="1" ht="11.25">
      <c r="B289" s="34"/>
      <c r="D289" s="145" t="s">
        <v>163</v>
      </c>
      <c r="F289" s="146" t="s">
        <v>389</v>
      </c>
      <c r="I289" s="147"/>
      <c r="L289" s="34"/>
      <c r="M289" s="148"/>
      <c r="T289" s="55"/>
      <c r="AT289" s="18" t="s">
        <v>163</v>
      </c>
      <c r="AU289" s="18" t="s">
        <v>93</v>
      </c>
    </row>
    <row r="290" spans="2:65" s="12" customFormat="1" ht="11.25">
      <c r="B290" s="160"/>
      <c r="D290" s="161" t="s">
        <v>170</v>
      </c>
      <c r="E290" s="162" t="s">
        <v>81</v>
      </c>
      <c r="F290" s="163" t="s">
        <v>390</v>
      </c>
      <c r="H290" s="164">
        <v>3.4860000000000002</v>
      </c>
      <c r="I290" s="165"/>
      <c r="L290" s="160"/>
      <c r="M290" s="166"/>
      <c r="T290" s="167"/>
      <c r="AT290" s="162" t="s">
        <v>170</v>
      </c>
      <c r="AU290" s="162" t="s">
        <v>93</v>
      </c>
      <c r="AV290" s="12" t="s">
        <v>93</v>
      </c>
      <c r="AW290" s="12" t="s">
        <v>42</v>
      </c>
      <c r="AX290" s="12" t="s">
        <v>83</v>
      </c>
      <c r="AY290" s="162" t="s">
        <v>154</v>
      </c>
    </row>
    <row r="291" spans="2:65" s="12" customFormat="1" ht="11.25">
      <c r="B291" s="160"/>
      <c r="D291" s="161" t="s">
        <v>170</v>
      </c>
      <c r="E291" s="162" t="s">
        <v>81</v>
      </c>
      <c r="F291" s="163" t="s">
        <v>391</v>
      </c>
      <c r="H291" s="164">
        <v>3.8479999999999999</v>
      </c>
      <c r="I291" s="165"/>
      <c r="L291" s="160"/>
      <c r="M291" s="166"/>
      <c r="T291" s="167"/>
      <c r="AT291" s="162" t="s">
        <v>170</v>
      </c>
      <c r="AU291" s="162" t="s">
        <v>93</v>
      </c>
      <c r="AV291" s="12" t="s">
        <v>93</v>
      </c>
      <c r="AW291" s="12" t="s">
        <v>42</v>
      </c>
      <c r="AX291" s="12" t="s">
        <v>83</v>
      </c>
      <c r="AY291" s="162" t="s">
        <v>154</v>
      </c>
    </row>
    <row r="292" spans="2:65" s="13" customFormat="1" ht="11.25">
      <c r="B292" s="168"/>
      <c r="D292" s="161" t="s">
        <v>170</v>
      </c>
      <c r="E292" s="169" t="s">
        <v>81</v>
      </c>
      <c r="F292" s="170" t="s">
        <v>180</v>
      </c>
      <c r="H292" s="171">
        <v>7.3339999999999996</v>
      </c>
      <c r="I292" s="172"/>
      <c r="L292" s="168"/>
      <c r="M292" s="173"/>
      <c r="T292" s="174"/>
      <c r="AT292" s="169" t="s">
        <v>170</v>
      </c>
      <c r="AU292" s="169" t="s">
        <v>93</v>
      </c>
      <c r="AV292" s="13" t="s">
        <v>161</v>
      </c>
      <c r="AW292" s="13" t="s">
        <v>42</v>
      </c>
      <c r="AX292" s="13" t="s">
        <v>91</v>
      </c>
      <c r="AY292" s="169" t="s">
        <v>154</v>
      </c>
    </row>
    <row r="293" spans="2:65" s="1" customFormat="1" ht="37.9" customHeight="1">
      <c r="B293" s="34"/>
      <c r="C293" s="131" t="s">
        <v>392</v>
      </c>
      <c r="D293" s="131" t="s">
        <v>157</v>
      </c>
      <c r="E293" s="132" t="s">
        <v>393</v>
      </c>
      <c r="F293" s="133" t="s">
        <v>394</v>
      </c>
      <c r="G293" s="134" t="s">
        <v>117</v>
      </c>
      <c r="H293" s="135">
        <v>79.793999999999997</v>
      </c>
      <c r="I293" s="136"/>
      <c r="J293" s="137">
        <f>ROUND(I293*H293,2)</f>
        <v>0</v>
      </c>
      <c r="K293" s="138"/>
      <c r="L293" s="34"/>
      <c r="M293" s="139" t="s">
        <v>81</v>
      </c>
      <c r="N293" s="140" t="s">
        <v>53</v>
      </c>
      <c r="P293" s="141">
        <f>O293*H293</f>
        <v>0</v>
      </c>
      <c r="Q293" s="141">
        <v>0</v>
      </c>
      <c r="R293" s="141">
        <f>Q293*H293</f>
        <v>0</v>
      </c>
      <c r="S293" s="141">
        <v>1.4200000000000001E-2</v>
      </c>
      <c r="T293" s="142">
        <f>S293*H293</f>
        <v>1.1330747999999999</v>
      </c>
      <c r="AR293" s="143" t="s">
        <v>161</v>
      </c>
      <c r="AT293" s="143" t="s">
        <v>157</v>
      </c>
      <c r="AU293" s="143" t="s">
        <v>93</v>
      </c>
      <c r="AY293" s="18" t="s">
        <v>154</v>
      </c>
      <c r="BE293" s="144">
        <f>IF(N293="základní",J293,0)</f>
        <v>0</v>
      </c>
      <c r="BF293" s="144">
        <f>IF(N293="snížená",J293,0)</f>
        <v>0</v>
      </c>
      <c r="BG293" s="144">
        <f>IF(N293="zákl. přenesená",J293,0)</f>
        <v>0</v>
      </c>
      <c r="BH293" s="144">
        <f>IF(N293="sníž. přenesená",J293,0)</f>
        <v>0</v>
      </c>
      <c r="BI293" s="144">
        <f>IF(N293="nulová",J293,0)</f>
        <v>0</v>
      </c>
      <c r="BJ293" s="18" t="s">
        <v>91</v>
      </c>
      <c r="BK293" s="144">
        <f>ROUND(I293*H293,2)</f>
        <v>0</v>
      </c>
      <c r="BL293" s="18" t="s">
        <v>161</v>
      </c>
      <c r="BM293" s="143" t="s">
        <v>395</v>
      </c>
    </row>
    <row r="294" spans="2:65" s="1" customFormat="1" ht="11.25">
      <c r="B294" s="34"/>
      <c r="D294" s="145" t="s">
        <v>163</v>
      </c>
      <c r="F294" s="146" t="s">
        <v>396</v>
      </c>
      <c r="I294" s="147"/>
      <c r="L294" s="34"/>
      <c r="M294" s="148"/>
      <c r="T294" s="55"/>
      <c r="AT294" s="18" t="s">
        <v>163</v>
      </c>
      <c r="AU294" s="18" t="s">
        <v>93</v>
      </c>
    </row>
    <row r="295" spans="2:65" s="12" customFormat="1" ht="11.25">
      <c r="B295" s="160"/>
      <c r="D295" s="161" t="s">
        <v>170</v>
      </c>
      <c r="E295" s="162" t="s">
        <v>81</v>
      </c>
      <c r="F295" s="163" t="s">
        <v>295</v>
      </c>
      <c r="H295" s="164">
        <v>79.793999999999997</v>
      </c>
      <c r="I295" s="165"/>
      <c r="L295" s="160"/>
      <c r="M295" s="166"/>
      <c r="T295" s="167"/>
      <c r="AT295" s="162" t="s">
        <v>170</v>
      </c>
      <c r="AU295" s="162" t="s">
        <v>93</v>
      </c>
      <c r="AV295" s="12" t="s">
        <v>93</v>
      </c>
      <c r="AW295" s="12" t="s">
        <v>42</v>
      </c>
      <c r="AX295" s="12" t="s">
        <v>83</v>
      </c>
      <c r="AY295" s="162" t="s">
        <v>154</v>
      </c>
    </row>
    <row r="296" spans="2:65" s="13" customFormat="1" ht="11.25">
      <c r="B296" s="168"/>
      <c r="D296" s="161" t="s">
        <v>170</v>
      </c>
      <c r="E296" s="169" t="s">
        <v>81</v>
      </c>
      <c r="F296" s="170" t="s">
        <v>180</v>
      </c>
      <c r="H296" s="171">
        <v>79.793999999999997</v>
      </c>
      <c r="I296" s="172"/>
      <c r="L296" s="168"/>
      <c r="M296" s="173"/>
      <c r="T296" s="174"/>
      <c r="AT296" s="169" t="s">
        <v>170</v>
      </c>
      <c r="AU296" s="169" t="s">
        <v>93</v>
      </c>
      <c r="AV296" s="13" t="s">
        <v>161</v>
      </c>
      <c r="AW296" s="13" t="s">
        <v>42</v>
      </c>
      <c r="AX296" s="13" t="s">
        <v>91</v>
      </c>
      <c r="AY296" s="169" t="s">
        <v>154</v>
      </c>
    </row>
    <row r="297" spans="2:65" s="1" customFormat="1" ht="11.25">
      <c r="B297" s="34"/>
      <c r="D297" s="161" t="s">
        <v>181</v>
      </c>
      <c r="F297" s="175" t="s">
        <v>182</v>
      </c>
      <c r="L297" s="34"/>
      <c r="M297" s="148"/>
      <c r="T297" s="55"/>
      <c r="AU297" s="18" t="s">
        <v>93</v>
      </c>
    </row>
    <row r="298" spans="2:65" s="1" customFormat="1" ht="11.25">
      <c r="B298" s="34"/>
      <c r="D298" s="161" t="s">
        <v>181</v>
      </c>
      <c r="F298" s="176" t="s">
        <v>183</v>
      </c>
      <c r="H298" s="177">
        <v>0</v>
      </c>
      <c r="L298" s="34"/>
      <c r="M298" s="148"/>
      <c r="T298" s="55"/>
      <c r="AU298" s="18" t="s">
        <v>93</v>
      </c>
    </row>
    <row r="299" spans="2:65" s="1" customFormat="1" ht="11.25">
      <c r="B299" s="34"/>
      <c r="D299" s="161" t="s">
        <v>181</v>
      </c>
      <c r="F299" s="176" t="s">
        <v>184</v>
      </c>
      <c r="H299" s="177">
        <v>99.742000000000004</v>
      </c>
      <c r="L299" s="34"/>
      <c r="M299" s="148"/>
      <c r="T299" s="55"/>
      <c r="AU299" s="18" t="s">
        <v>93</v>
      </c>
    </row>
    <row r="300" spans="2:65" s="1" customFormat="1" ht="37.9" customHeight="1">
      <c r="B300" s="34"/>
      <c r="C300" s="131" t="s">
        <v>397</v>
      </c>
      <c r="D300" s="131" t="s">
        <v>157</v>
      </c>
      <c r="E300" s="132" t="s">
        <v>398</v>
      </c>
      <c r="F300" s="133" t="s">
        <v>399</v>
      </c>
      <c r="G300" s="134" t="s">
        <v>117</v>
      </c>
      <c r="H300" s="135">
        <v>19.948</v>
      </c>
      <c r="I300" s="136"/>
      <c r="J300" s="137">
        <f>ROUND(I300*H300,2)</f>
        <v>0</v>
      </c>
      <c r="K300" s="138"/>
      <c r="L300" s="34"/>
      <c r="M300" s="139" t="s">
        <v>81</v>
      </c>
      <c r="N300" s="140" t="s">
        <v>53</v>
      </c>
      <c r="P300" s="141">
        <f>O300*H300</f>
        <v>0</v>
      </c>
      <c r="Q300" s="141">
        <v>0</v>
      </c>
      <c r="R300" s="141">
        <f>Q300*H300</f>
        <v>0</v>
      </c>
      <c r="S300" s="141">
        <v>2.3599999999999999E-2</v>
      </c>
      <c r="T300" s="142">
        <f>S300*H300</f>
        <v>0.47077279999999999</v>
      </c>
      <c r="AR300" s="143" t="s">
        <v>161</v>
      </c>
      <c r="AT300" s="143" t="s">
        <v>157</v>
      </c>
      <c r="AU300" s="143" t="s">
        <v>93</v>
      </c>
      <c r="AY300" s="18" t="s">
        <v>154</v>
      </c>
      <c r="BE300" s="144">
        <f>IF(N300="základní",J300,0)</f>
        <v>0</v>
      </c>
      <c r="BF300" s="144">
        <f>IF(N300="snížená",J300,0)</f>
        <v>0</v>
      </c>
      <c r="BG300" s="144">
        <f>IF(N300="zákl. přenesená",J300,0)</f>
        <v>0</v>
      </c>
      <c r="BH300" s="144">
        <f>IF(N300="sníž. přenesená",J300,0)</f>
        <v>0</v>
      </c>
      <c r="BI300" s="144">
        <f>IF(N300="nulová",J300,0)</f>
        <v>0</v>
      </c>
      <c r="BJ300" s="18" t="s">
        <v>91</v>
      </c>
      <c r="BK300" s="144">
        <f>ROUND(I300*H300,2)</f>
        <v>0</v>
      </c>
      <c r="BL300" s="18" t="s">
        <v>161</v>
      </c>
      <c r="BM300" s="143" t="s">
        <v>400</v>
      </c>
    </row>
    <row r="301" spans="2:65" s="1" customFormat="1" ht="11.25">
      <c r="B301" s="34"/>
      <c r="D301" s="145" t="s">
        <v>163</v>
      </c>
      <c r="F301" s="146" t="s">
        <v>401</v>
      </c>
      <c r="I301" s="147"/>
      <c r="L301" s="34"/>
      <c r="M301" s="148"/>
      <c r="T301" s="55"/>
      <c r="AT301" s="18" t="s">
        <v>163</v>
      </c>
      <c r="AU301" s="18" t="s">
        <v>93</v>
      </c>
    </row>
    <row r="302" spans="2:65" s="12" customFormat="1" ht="11.25">
      <c r="B302" s="160"/>
      <c r="D302" s="161" t="s">
        <v>170</v>
      </c>
      <c r="E302" s="162" t="s">
        <v>81</v>
      </c>
      <c r="F302" s="163" t="s">
        <v>301</v>
      </c>
      <c r="H302" s="164">
        <v>19.948</v>
      </c>
      <c r="I302" s="165"/>
      <c r="L302" s="160"/>
      <c r="M302" s="166"/>
      <c r="T302" s="167"/>
      <c r="AT302" s="162" t="s">
        <v>170</v>
      </c>
      <c r="AU302" s="162" t="s">
        <v>93</v>
      </c>
      <c r="AV302" s="12" t="s">
        <v>93</v>
      </c>
      <c r="AW302" s="12" t="s">
        <v>42</v>
      </c>
      <c r="AX302" s="12" t="s">
        <v>83</v>
      </c>
      <c r="AY302" s="162" t="s">
        <v>154</v>
      </c>
    </row>
    <row r="303" spans="2:65" s="13" customFormat="1" ht="11.25">
      <c r="B303" s="168"/>
      <c r="D303" s="161" t="s">
        <v>170</v>
      </c>
      <c r="E303" s="169" t="s">
        <v>81</v>
      </c>
      <c r="F303" s="170" t="s">
        <v>180</v>
      </c>
      <c r="H303" s="171">
        <v>19.948</v>
      </c>
      <c r="I303" s="172"/>
      <c r="L303" s="168"/>
      <c r="M303" s="173"/>
      <c r="T303" s="174"/>
      <c r="AT303" s="169" t="s">
        <v>170</v>
      </c>
      <c r="AU303" s="169" t="s">
        <v>93</v>
      </c>
      <c r="AV303" s="13" t="s">
        <v>161</v>
      </c>
      <c r="AW303" s="13" t="s">
        <v>42</v>
      </c>
      <c r="AX303" s="13" t="s">
        <v>91</v>
      </c>
      <c r="AY303" s="169" t="s">
        <v>154</v>
      </c>
    </row>
    <row r="304" spans="2:65" s="1" customFormat="1" ht="11.25">
      <c r="B304" s="34"/>
      <c r="D304" s="161" t="s">
        <v>181</v>
      </c>
      <c r="F304" s="175" t="s">
        <v>182</v>
      </c>
      <c r="L304" s="34"/>
      <c r="M304" s="148"/>
      <c r="T304" s="55"/>
      <c r="AU304" s="18" t="s">
        <v>93</v>
      </c>
    </row>
    <row r="305" spans="2:65" s="1" customFormat="1" ht="11.25">
      <c r="B305" s="34"/>
      <c r="D305" s="161" t="s">
        <v>181</v>
      </c>
      <c r="F305" s="176" t="s">
        <v>183</v>
      </c>
      <c r="H305" s="177">
        <v>0</v>
      </c>
      <c r="L305" s="34"/>
      <c r="M305" s="148"/>
      <c r="T305" s="55"/>
      <c r="AU305" s="18" t="s">
        <v>93</v>
      </c>
    </row>
    <row r="306" spans="2:65" s="1" customFormat="1" ht="11.25">
      <c r="B306" s="34"/>
      <c r="D306" s="161" t="s">
        <v>181</v>
      </c>
      <c r="F306" s="176" t="s">
        <v>184</v>
      </c>
      <c r="H306" s="177">
        <v>99.742000000000004</v>
      </c>
      <c r="L306" s="34"/>
      <c r="M306" s="148"/>
      <c r="T306" s="55"/>
      <c r="AU306" s="18" t="s">
        <v>93</v>
      </c>
    </row>
    <row r="307" spans="2:65" s="1" customFormat="1" ht="37.9" customHeight="1">
      <c r="B307" s="34"/>
      <c r="C307" s="131" t="s">
        <v>402</v>
      </c>
      <c r="D307" s="131" t="s">
        <v>157</v>
      </c>
      <c r="E307" s="132" t="s">
        <v>403</v>
      </c>
      <c r="F307" s="133" t="s">
        <v>404</v>
      </c>
      <c r="G307" s="134" t="s">
        <v>117</v>
      </c>
      <c r="H307" s="135">
        <v>69.819000000000003</v>
      </c>
      <c r="I307" s="136"/>
      <c r="J307" s="137">
        <f>ROUND(I307*H307,2)</f>
        <v>0</v>
      </c>
      <c r="K307" s="138"/>
      <c r="L307" s="34"/>
      <c r="M307" s="139" t="s">
        <v>81</v>
      </c>
      <c r="N307" s="140" t="s">
        <v>53</v>
      </c>
      <c r="P307" s="141">
        <f>O307*H307</f>
        <v>0</v>
      </c>
      <c r="Q307" s="141">
        <v>0</v>
      </c>
      <c r="R307" s="141">
        <f>Q307*H307</f>
        <v>0</v>
      </c>
      <c r="S307" s="141">
        <v>1.35E-2</v>
      </c>
      <c r="T307" s="142">
        <f>S307*H307</f>
        <v>0.94255650000000002</v>
      </c>
      <c r="AR307" s="143" t="s">
        <v>161</v>
      </c>
      <c r="AT307" s="143" t="s">
        <v>157</v>
      </c>
      <c r="AU307" s="143" t="s">
        <v>93</v>
      </c>
      <c r="AY307" s="18" t="s">
        <v>154</v>
      </c>
      <c r="BE307" s="144">
        <f>IF(N307="základní",J307,0)</f>
        <v>0</v>
      </c>
      <c r="BF307" s="144">
        <f>IF(N307="snížená",J307,0)</f>
        <v>0</v>
      </c>
      <c r="BG307" s="144">
        <f>IF(N307="zákl. přenesená",J307,0)</f>
        <v>0</v>
      </c>
      <c r="BH307" s="144">
        <f>IF(N307="sníž. přenesená",J307,0)</f>
        <v>0</v>
      </c>
      <c r="BI307" s="144">
        <f>IF(N307="nulová",J307,0)</f>
        <v>0</v>
      </c>
      <c r="BJ307" s="18" t="s">
        <v>91</v>
      </c>
      <c r="BK307" s="144">
        <f>ROUND(I307*H307,2)</f>
        <v>0</v>
      </c>
      <c r="BL307" s="18" t="s">
        <v>161</v>
      </c>
      <c r="BM307" s="143" t="s">
        <v>405</v>
      </c>
    </row>
    <row r="308" spans="2:65" s="1" customFormat="1" ht="11.25">
      <c r="B308" s="34"/>
      <c r="D308" s="145" t="s">
        <v>163</v>
      </c>
      <c r="F308" s="146" t="s">
        <v>406</v>
      </c>
      <c r="I308" s="147"/>
      <c r="L308" s="34"/>
      <c r="M308" s="148"/>
      <c r="T308" s="55"/>
      <c r="AT308" s="18" t="s">
        <v>163</v>
      </c>
      <c r="AU308" s="18" t="s">
        <v>93</v>
      </c>
    </row>
    <row r="309" spans="2:65" s="12" customFormat="1" ht="11.25">
      <c r="B309" s="160"/>
      <c r="D309" s="161" t="s">
        <v>170</v>
      </c>
      <c r="E309" s="162" t="s">
        <v>81</v>
      </c>
      <c r="F309" s="163" t="s">
        <v>313</v>
      </c>
      <c r="H309" s="164">
        <v>69.819000000000003</v>
      </c>
      <c r="I309" s="165"/>
      <c r="L309" s="160"/>
      <c r="M309" s="166"/>
      <c r="T309" s="167"/>
      <c r="AT309" s="162" t="s">
        <v>170</v>
      </c>
      <c r="AU309" s="162" t="s">
        <v>93</v>
      </c>
      <c r="AV309" s="12" t="s">
        <v>93</v>
      </c>
      <c r="AW309" s="12" t="s">
        <v>42</v>
      </c>
      <c r="AX309" s="12" t="s">
        <v>83</v>
      </c>
      <c r="AY309" s="162" t="s">
        <v>154</v>
      </c>
    </row>
    <row r="310" spans="2:65" s="13" customFormat="1" ht="11.25">
      <c r="B310" s="168"/>
      <c r="D310" s="161" t="s">
        <v>170</v>
      </c>
      <c r="E310" s="169" t="s">
        <v>81</v>
      </c>
      <c r="F310" s="170" t="s">
        <v>180</v>
      </c>
      <c r="H310" s="171">
        <v>69.819000000000003</v>
      </c>
      <c r="I310" s="172"/>
      <c r="L310" s="168"/>
      <c r="M310" s="173"/>
      <c r="T310" s="174"/>
      <c r="AT310" s="169" t="s">
        <v>170</v>
      </c>
      <c r="AU310" s="169" t="s">
        <v>93</v>
      </c>
      <c r="AV310" s="13" t="s">
        <v>161</v>
      </c>
      <c r="AW310" s="13" t="s">
        <v>42</v>
      </c>
      <c r="AX310" s="13" t="s">
        <v>91</v>
      </c>
      <c r="AY310" s="169" t="s">
        <v>154</v>
      </c>
    </row>
    <row r="311" spans="2:65" s="1" customFormat="1" ht="11.25">
      <c r="B311" s="34"/>
      <c r="D311" s="161" t="s">
        <v>181</v>
      </c>
      <c r="F311" s="175" t="s">
        <v>182</v>
      </c>
      <c r="L311" s="34"/>
      <c r="M311" s="148"/>
      <c r="T311" s="55"/>
      <c r="AU311" s="18" t="s">
        <v>93</v>
      </c>
    </row>
    <row r="312" spans="2:65" s="1" customFormat="1" ht="11.25">
      <c r="B312" s="34"/>
      <c r="D312" s="161" t="s">
        <v>181</v>
      </c>
      <c r="F312" s="176" t="s">
        <v>183</v>
      </c>
      <c r="H312" s="177">
        <v>0</v>
      </c>
      <c r="L312" s="34"/>
      <c r="M312" s="148"/>
      <c r="T312" s="55"/>
      <c r="AU312" s="18" t="s">
        <v>93</v>
      </c>
    </row>
    <row r="313" spans="2:65" s="1" customFormat="1" ht="11.25">
      <c r="B313" s="34"/>
      <c r="D313" s="161" t="s">
        <v>181</v>
      </c>
      <c r="F313" s="176" t="s">
        <v>184</v>
      </c>
      <c r="H313" s="177">
        <v>99.742000000000004</v>
      </c>
      <c r="L313" s="34"/>
      <c r="M313" s="148"/>
      <c r="T313" s="55"/>
      <c r="AU313" s="18" t="s">
        <v>93</v>
      </c>
    </row>
    <row r="314" spans="2:65" s="1" customFormat="1" ht="37.9" customHeight="1">
      <c r="B314" s="34"/>
      <c r="C314" s="131" t="s">
        <v>407</v>
      </c>
      <c r="D314" s="131" t="s">
        <v>157</v>
      </c>
      <c r="E314" s="132" t="s">
        <v>408</v>
      </c>
      <c r="F314" s="133" t="s">
        <v>409</v>
      </c>
      <c r="G314" s="134" t="s">
        <v>117</v>
      </c>
      <c r="H314" s="135">
        <v>19.948</v>
      </c>
      <c r="I314" s="136"/>
      <c r="J314" s="137">
        <f>ROUND(I314*H314,2)</f>
        <v>0</v>
      </c>
      <c r="K314" s="138"/>
      <c r="L314" s="34"/>
      <c r="M314" s="139" t="s">
        <v>81</v>
      </c>
      <c r="N314" s="140" t="s">
        <v>53</v>
      </c>
      <c r="P314" s="141">
        <f>O314*H314</f>
        <v>0</v>
      </c>
      <c r="Q314" s="141">
        <v>0</v>
      </c>
      <c r="R314" s="141">
        <f>Q314*H314</f>
        <v>0</v>
      </c>
      <c r="S314" s="141">
        <v>2.2499999999999999E-2</v>
      </c>
      <c r="T314" s="142">
        <f>S314*H314</f>
        <v>0.44883000000000001</v>
      </c>
      <c r="AR314" s="143" t="s">
        <v>161</v>
      </c>
      <c r="AT314" s="143" t="s">
        <v>157</v>
      </c>
      <c r="AU314" s="143" t="s">
        <v>93</v>
      </c>
      <c r="AY314" s="18" t="s">
        <v>154</v>
      </c>
      <c r="BE314" s="144">
        <f>IF(N314="základní",J314,0)</f>
        <v>0</v>
      </c>
      <c r="BF314" s="144">
        <f>IF(N314="snížená",J314,0)</f>
        <v>0</v>
      </c>
      <c r="BG314" s="144">
        <f>IF(N314="zákl. přenesená",J314,0)</f>
        <v>0</v>
      </c>
      <c r="BH314" s="144">
        <f>IF(N314="sníž. přenesená",J314,0)</f>
        <v>0</v>
      </c>
      <c r="BI314" s="144">
        <f>IF(N314="nulová",J314,0)</f>
        <v>0</v>
      </c>
      <c r="BJ314" s="18" t="s">
        <v>91</v>
      </c>
      <c r="BK314" s="144">
        <f>ROUND(I314*H314,2)</f>
        <v>0</v>
      </c>
      <c r="BL314" s="18" t="s">
        <v>161</v>
      </c>
      <c r="BM314" s="143" t="s">
        <v>410</v>
      </c>
    </row>
    <row r="315" spans="2:65" s="1" customFormat="1" ht="11.25">
      <c r="B315" s="34"/>
      <c r="D315" s="145" t="s">
        <v>163</v>
      </c>
      <c r="F315" s="146" t="s">
        <v>411</v>
      </c>
      <c r="I315" s="147"/>
      <c r="L315" s="34"/>
      <c r="M315" s="148"/>
      <c r="T315" s="55"/>
      <c r="AT315" s="18" t="s">
        <v>163</v>
      </c>
      <c r="AU315" s="18" t="s">
        <v>93</v>
      </c>
    </row>
    <row r="316" spans="2:65" s="12" customFormat="1" ht="11.25">
      <c r="B316" s="160"/>
      <c r="D316" s="161" t="s">
        <v>170</v>
      </c>
      <c r="E316" s="162" t="s">
        <v>81</v>
      </c>
      <c r="F316" s="163" t="s">
        <v>301</v>
      </c>
      <c r="H316" s="164">
        <v>19.948</v>
      </c>
      <c r="I316" s="165"/>
      <c r="L316" s="160"/>
      <c r="M316" s="166"/>
      <c r="T316" s="167"/>
      <c r="AT316" s="162" t="s">
        <v>170</v>
      </c>
      <c r="AU316" s="162" t="s">
        <v>93</v>
      </c>
      <c r="AV316" s="12" t="s">
        <v>93</v>
      </c>
      <c r="AW316" s="12" t="s">
        <v>42</v>
      </c>
      <c r="AX316" s="12" t="s">
        <v>83</v>
      </c>
      <c r="AY316" s="162" t="s">
        <v>154</v>
      </c>
    </row>
    <row r="317" spans="2:65" s="13" customFormat="1" ht="11.25">
      <c r="B317" s="168"/>
      <c r="D317" s="161" t="s">
        <v>170</v>
      </c>
      <c r="E317" s="169" t="s">
        <v>81</v>
      </c>
      <c r="F317" s="170" t="s">
        <v>180</v>
      </c>
      <c r="H317" s="171">
        <v>19.948</v>
      </c>
      <c r="I317" s="172"/>
      <c r="L317" s="168"/>
      <c r="M317" s="173"/>
      <c r="T317" s="174"/>
      <c r="AT317" s="169" t="s">
        <v>170</v>
      </c>
      <c r="AU317" s="169" t="s">
        <v>93</v>
      </c>
      <c r="AV317" s="13" t="s">
        <v>161</v>
      </c>
      <c r="AW317" s="13" t="s">
        <v>42</v>
      </c>
      <c r="AX317" s="13" t="s">
        <v>91</v>
      </c>
      <c r="AY317" s="169" t="s">
        <v>154</v>
      </c>
    </row>
    <row r="318" spans="2:65" s="1" customFormat="1" ht="11.25">
      <c r="B318" s="34"/>
      <c r="D318" s="161" t="s">
        <v>181</v>
      </c>
      <c r="F318" s="175" t="s">
        <v>182</v>
      </c>
      <c r="L318" s="34"/>
      <c r="M318" s="148"/>
      <c r="T318" s="55"/>
      <c r="AU318" s="18" t="s">
        <v>93</v>
      </c>
    </row>
    <row r="319" spans="2:65" s="1" customFormat="1" ht="11.25">
      <c r="B319" s="34"/>
      <c r="D319" s="161" t="s">
        <v>181</v>
      </c>
      <c r="F319" s="176" t="s">
        <v>183</v>
      </c>
      <c r="H319" s="177">
        <v>0</v>
      </c>
      <c r="L319" s="34"/>
      <c r="M319" s="148"/>
      <c r="T319" s="55"/>
      <c r="AU319" s="18" t="s">
        <v>93</v>
      </c>
    </row>
    <row r="320" spans="2:65" s="1" customFormat="1" ht="11.25">
      <c r="B320" s="34"/>
      <c r="D320" s="161" t="s">
        <v>181</v>
      </c>
      <c r="F320" s="176" t="s">
        <v>184</v>
      </c>
      <c r="H320" s="177">
        <v>99.742000000000004</v>
      </c>
      <c r="L320" s="34"/>
      <c r="M320" s="148"/>
      <c r="T320" s="55"/>
      <c r="AU320" s="18" t="s">
        <v>93</v>
      </c>
    </row>
    <row r="321" spans="2:65" s="1" customFormat="1" ht="37.9" customHeight="1">
      <c r="B321" s="34"/>
      <c r="C321" s="131" t="s">
        <v>412</v>
      </c>
      <c r="D321" s="131" t="s">
        <v>157</v>
      </c>
      <c r="E321" s="132" t="s">
        <v>413</v>
      </c>
      <c r="F321" s="133" t="s">
        <v>414</v>
      </c>
      <c r="G321" s="134" t="s">
        <v>187</v>
      </c>
      <c r="H321" s="135">
        <v>1.4359999999999999</v>
      </c>
      <c r="I321" s="136"/>
      <c r="J321" s="137">
        <f>ROUND(I321*H321,2)</f>
        <v>0</v>
      </c>
      <c r="K321" s="138"/>
      <c r="L321" s="34"/>
      <c r="M321" s="139" t="s">
        <v>81</v>
      </c>
      <c r="N321" s="140" t="s">
        <v>53</v>
      </c>
      <c r="P321" s="141">
        <f>O321*H321</f>
        <v>0</v>
      </c>
      <c r="Q321" s="141">
        <v>1.2547999999999999</v>
      </c>
      <c r="R321" s="141">
        <f>Q321*H321</f>
        <v>1.8018927999999999</v>
      </c>
      <c r="S321" s="141">
        <v>0</v>
      </c>
      <c r="T321" s="142">
        <f>S321*H321</f>
        <v>0</v>
      </c>
      <c r="AR321" s="143" t="s">
        <v>161</v>
      </c>
      <c r="AT321" s="143" t="s">
        <v>157</v>
      </c>
      <c r="AU321" s="143" t="s">
        <v>93</v>
      </c>
      <c r="AY321" s="18" t="s">
        <v>154</v>
      </c>
      <c r="BE321" s="144">
        <f>IF(N321="základní",J321,0)</f>
        <v>0</v>
      </c>
      <c r="BF321" s="144">
        <f>IF(N321="snížená",J321,0)</f>
        <v>0</v>
      </c>
      <c r="BG321" s="144">
        <f>IF(N321="zákl. přenesená",J321,0)</f>
        <v>0</v>
      </c>
      <c r="BH321" s="144">
        <f>IF(N321="sníž. přenesená",J321,0)</f>
        <v>0</v>
      </c>
      <c r="BI321" s="144">
        <f>IF(N321="nulová",J321,0)</f>
        <v>0</v>
      </c>
      <c r="BJ321" s="18" t="s">
        <v>91</v>
      </c>
      <c r="BK321" s="144">
        <f>ROUND(I321*H321,2)</f>
        <v>0</v>
      </c>
      <c r="BL321" s="18" t="s">
        <v>161</v>
      </c>
      <c r="BM321" s="143" t="s">
        <v>415</v>
      </c>
    </row>
    <row r="322" spans="2:65" s="1" customFormat="1" ht="11.25">
      <c r="B322" s="34"/>
      <c r="D322" s="145" t="s">
        <v>163</v>
      </c>
      <c r="F322" s="146" t="s">
        <v>416</v>
      </c>
      <c r="I322" s="147"/>
      <c r="L322" s="34"/>
      <c r="M322" s="148"/>
      <c r="T322" s="55"/>
      <c r="AT322" s="18" t="s">
        <v>163</v>
      </c>
      <c r="AU322" s="18" t="s">
        <v>93</v>
      </c>
    </row>
    <row r="323" spans="2:65" s="12" customFormat="1" ht="11.25">
      <c r="B323" s="160"/>
      <c r="D323" s="161" t="s">
        <v>170</v>
      </c>
      <c r="E323" s="162" t="s">
        <v>81</v>
      </c>
      <c r="F323" s="163" t="s">
        <v>417</v>
      </c>
      <c r="H323" s="164">
        <v>0.79800000000000004</v>
      </c>
      <c r="I323" s="165"/>
      <c r="L323" s="160"/>
      <c r="M323" s="166"/>
      <c r="T323" s="167"/>
      <c r="AT323" s="162" t="s">
        <v>170</v>
      </c>
      <c r="AU323" s="162" t="s">
        <v>93</v>
      </c>
      <c r="AV323" s="12" t="s">
        <v>93</v>
      </c>
      <c r="AW323" s="12" t="s">
        <v>42</v>
      </c>
      <c r="AX323" s="12" t="s">
        <v>83</v>
      </c>
      <c r="AY323" s="162" t="s">
        <v>154</v>
      </c>
    </row>
    <row r="324" spans="2:65" s="12" customFormat="1" ht="11.25">
      <c r="B324" s="160"/>
      <c r="D324" s="161" t="s">
        <v>170</v>
      </c>
      <c r="E324" s="162" t="s">
        <v>81</v>
      </c>
      <c r="F324" s="163" t="s">
        <v>418</v>
      </c>
      <c r="H324" s="164">
        <v>0.499</v>
      </c>
      <c r="I324" s="165"/>
      <c r="L324" s="160"/>
      <c r="M324" s="166"/>
      <c r="T324" s="167"/>
      <c r="AT324" s="162" t="s">
        <v>170</v>
      </c>
      <c r="AU324" s="162" t="s">
        <v>93</v>
      </c>
      <c r="AV324" s="12" t="s">
        <v>93</v>
      </c>
      <c r="AW324" s="12" t="s">
        <v>42</v>
      </c>
      <c r="AX324" s="12" t="s">
        <v>83</v>
      </c>
      <c r="AY324" s="162" t="s">
        <v>154</v>
      </c>
    </row>
    <row r="325" spans="2:65" s="12" customFormat="1" ht="22.5">
      <c r="B325" s="160"/>
      <c r="D325" s="161" t="s">
        <v>170</v>
      </c>
      <c r="E325" s="162" t="s">
        <v>81</v>
      </c>
      <c r="F325" s="163" t="s">
        <v>419</v>
      </c>
      <c r="H325" s="164">
        <v>0.13900000000000001</v>
      </c>
      <c r="I325" s="165"/>
      <c r="L325" s="160"/>
      <c r="M325" s="166"/>
      <c r="T325" s="167"/>
      <c r="AT325" s="162" t="s">
        <v>170</v>
      </c>
      <c r="AU325" s="162" t="s">
        <v>93</v>
      </c>
      <c r="AV325" s="12" t="s">
        <v>93</v>
      </c>
      <c r="AW325" s="12" t="s">
        <v>42</v>
      </c>
      <c r="AX325" s="12" t="s">
        <v>83</v>
      </c>
      <c r="AY325" s="162" t="s">
        <v>154</v>
      </c>
    </row>
    <row r="326" spans="2:65" s="13" customFormat="1" ht="11.25">
      <c r="B326" s="168"/>
      <c r="D326" s="161" t="s">
        <v>170</v>
      </c>
      <c r="E326" s="169" t="s">
        <v>81</v>
      </c>
      <c r="F326" s="170" t="s">
        <v>180</v>
      </c>
      <c r="H326" s="171">
        <v>1.4359999999999999</v>
      </c>
      <c r="I326" s="172"/>
      <c r="L326" s="168"/>
      <c r="M326" s="173"/>
      <c r="T326" s="174"/>
      <c r="AT326" s="169" t="s">
        <v>170</v>
      </c>
      <c r="AU326" s="169" t="s">
        <v>93</v>
      </c>
      <c r="AV326" s="13" t="s">
        <v>161</v>
      </c>
      <c r="AW326" s="13" t="s">
        <v>42</v>
      </c>
      <c r="AX326" s="13" t="s">
        <v>91</v>
      </c>
      <c r="AY326" s="169" t="s">
        <v>154</v>
      </c>
    </row>
    <row r="327" spans="2:65" s="1" customFormat="1" ht="11.25">
      <c r="B327" s="34"/>
      <c r="D327" s="161" t="s">
        <v>181</v>
      </c>
      <c r="F327" s="175" t="s">
        <v>182</v>
      </c>
      <c r="L327" s="34"/>
      <c r="M327" s="148"/>
      <c r="T327" s="55"/>
      <c r="AU327" s="18" t="s">
        <v>93</v>
      </c>
    </row>
    <row r="328" spans="2:65" s="1" customFormat="1" ht="11.25">
      <c r="B328" s="34"/>
      <c r="D328" s="161" t="s">
        <v>181</v>
      </c>
      <c r="F328" s="176" t="s">
        <v>183</v>
      </c>
      <c r="H328" s="177">
        <v>0</v>
      </c>
      <c r="L328" s="34"/>
      <c r="M328" s="148"/>
      <c r="T328" s="55"/>
      <c r="AU328" s="18" t="s">
        <v>93</v>
      </c>
    </row>
    <row r="329" spans="2:65" s="1" customFormat="1" ht="11.25">
      <c r="B329" s="34"/>
      <c r="D329" s="161" t="s">
        <v>181</v>
      </c>
      <c r="F329" s="176" t="s">
        <v>184</v>
      </c>
      <c r="H329" s="177">
        <v>99.742000000000004</v>
      </c>
      <c r="L329" s="34"/>
      <c r="M329" s="148"/>
      <c r="T329" s="55"/>
      <c r="AU329" s="18" t="s">
        <v>93</v>
      </c>
    </row>
    <row r="330" spans="2:65" s="1" customFormat="1" ht="24.2" customHeight="1">
      <c r="B330" s="34"/>
      <c r="C330" s="131" t="s">
        <v>420</v>
      </c>
      <c r="D330" s="131" t="s">
        <v>157</v>
      </c>
      <c r="E330" s="132" t="s">
        <v>421</v>
      </c>
      <c r="F330" s="133" t="s">
        <v>422</v>
      </c>
      <c r="G330" s="134" t="s">
        <v>423</v>
      </c>
      <c r="H330" s="135">
        <v>100</v>
      </c>
      <c r="I330" s="136"/>
      <c r="J330" s="137">
        <f>ROUND(I330*H330,2)</f>
        <v>0</v>
      </c>
      <c r="K330" s="138"/>
      <c r="L330" s="34"/>
      <c r="M330" s="139" t="s">
        <v>81</v>
      </c>
      <c r="N330" s="140" t="s">
        <v>53</v>
      </c>
      <c r="P330" s="141">
        <f>O330*H330</f>
        <v>0</v>
      </c>
      <c r="Q330" s="141">
        <v>0</v>
      </c>
      <c r="R330" s="141">
        <f>Q330*H330</f>
        <v>0</v>
      </c>
      <c r="S330" s="141">
        <v>0</v>
      </c>
      <c r="T330" s="142">
        <f>S330*H330</f>
        <v>0</v>
      </c>
      <c r="AR330" s="143" t="s">
        <v>161</v>
      </c>
      <c r="AT330" s="143" t="s">
        <v>157</v>
      </c>
      <c r="AU330" s="143" t="s">
        <v>93</v>
      </c>
      <c r="AY330" s="18" t="s">
        <v>154</v>
      </c>
      <c r="BE330" s="144">
        <f>IF(N330="základní",J330,0)</f>
        <v>0</v>
      </c>
      <c r="BF330" s="144">
        <f>IF(N330="snížená",J330,0)</f>
        <v>0</v>
      </c>
      <c r="BG330" s="144">
        <f>IF(N330="zákl. přenesená",J330,0)</f>
        <v>0</v>
      </c>
      <c r="BH330" s="144">
        <f>IF(N330="sníž. přenesená",J330,0)</f>
        <v>0</v>
      </c>
      <c r="BI330" s="144">
        <f>IF(N330="nulová",J330,0)</f>
        <v>0</v>
      </c>
      <c r="BJ330" s="18" t="s">
        <v>91</v>
      </c>
      <c r="BK330" s="144">
        <f>ROUND(I330*H330,2)</f>
        <v>0</v>
      </c>
      <c r="BL330" s="18" t="s">
        <v>161</v>
      </c>
      <c r="BM330" s="143" t="s">
        <v>424</v>
      </c>
    </row>
    <row r="331" spans="2:65" s="14" customFormat="1" ht="11.25">
      <c r="B331" s="178"/>
      <c r="D331" s="161" t="s">
        <v>170</v>
      </c>
      <c r="E331" s="179" t="s">
        <v>81</v>
      </c>
      <c r="F331" s="180" t="s">
        <v>425</v>
      </c>
      <c r="H331" s="179" t="s">
        <v>81</v>
      </c>
      <c r="I331" s="181"/>
      <c r="L331" s="178"/>
      <c r="M331" s="182"/>
      <c r="T331" s="183"/>
      <c r="AT331" s="179" t="s">
        <v>170</v>
      </c>
      <c r="AU331" s="179" t="s">
        <v>93</v>
      </c>
      <c r="AV331" s="14" t="s">
        <v>91</v>
      </c>
      <c r="AW331" s="14" t="s">
        <v>42</v>
      </c>
      <c r="AX331" s="14" t="s">
        <v>83</v>
      </c>
      <c r="AY331" s="179" t="s">
        <v>154</v>
      </c>
    </row>
    <row r="332" spans="2:65" s="12" customFormat="1" ht="11.25">
      <c r="B332" s="160"/>
      <c r="D332" s="161" t="s">
        <v>170</v>
      </c>
      <c r="E332" s="162" t="s">
        <v>81</v>
      </c>
      <c r="F332" s="163" t="s">
        <v>426</v>
      </c>
      <c r="H332" s="164">
        <v>15</v>
      </c>
      <c r="I332" s="165"/>
      <c r="L332" s="160"/>
      <c r="M332" s="166"/>
      <c r="T332" s="167"/>
      <c r="AT332" s="162" t="s">
        <v>170</v>
      </c>
      <c r="AU332" s="162" t="s">
        <v>93</v>
      </c>
      <c r="AV332" s="12" t="s">
        <v>93</v>
      </c>
      <c r="AW332" s="12" t="s">
        <v>42</v>
      </c>
      <c r="AX332" s="12" t="s">
        <v>83</v>
      </c>
      <c r="AY332" s="162" t="s">
        <v>154</v>
      </c>
    </row>
    <row r="333" spans="2:65" s="12" customFormat="1" ht="11.25">
      <c r="B333" s="160"/>
      <c r="D333" s="161" t="s">
        <v>170</v>
      </c>
      <c r="E333" s="162" t="s">
        <v>81</v>
      </c>
      <c r="F333" s="163" t="s">
        <v>427</v>
      </c>
      <c r="H333" s="164">
        <v>15</v>
      </c>
      <c r="I333" s="165"/>
      <c r="L333" s="160"/>
      <c r="M333" s="166"/>
      <c r="T333" s="167"/>
      <c r="AT333" s="162" t="s">
        <v>170</v>
      </c>
      <c r="AU333" s="162" t="s">
        <v>93</v>
      </c>
      <c r="AV333" s="12" t="s">
        <v>93</v>
      </c>
      <c r="AW333" s="12" t="s">
        <v>42</v>
      </c>
      <c r="AX333" s="12" t="s">
        <v>83</v>
      </c>
      <c r="AY333" s="162" t="s">
        <v>154</v>
      </c>
    </row>
    <row r="334" spans="2:65" s="12" customFormat="1" ht="11.25">
      <c r="B334" s="160"/>
      <c r="D334" s="161" t="s">
        <v>170</v>
      </c>
      <c r="E334" s="162" t="s">
        <v>81</v>
      </c>
      <c r="F334" s="163" t="s">
        <v>428</v>
      </c>
      <c r="H334" s="164">
        <v>10</v>
      </c>
      <c r="I334" s="165"/>
      <c r="L334" s="160"/>
      <c r="M334" s="166"/>
      <c r="T334" s="167"/>
      <c r="AT334" s="162" t="s">
        <v>170</v>
      </c>
      <c r="AU334" s="162" t="s">
        <v>93</v>
      </c>
      <c r="AV334" s="12" t="s">
        <v>93</v>
      </c>
      <c r="AW334" s="12" t="s">
        <v>42</v>
      </c>
      <c r="AX334" s="12" t="s">
        <v>83</v>
      </c>
      <c r="AY334" s="162" t="s">
        <v>154</v>
      </c>
    </row>
    <row r="335" spans="2:65" s="12" customFormat="1" ht="11.25">
      <c r="B335" s="160"/>
      <c r="D335" s="161" t="s">
        <v>170</v>
      </c>
      <c r="E335" s="162" t="s">
        <v>81</v>
      </c>
      <c r="F335" s="163" t="s">
        <v>429</v>
      </c>
      <c r="H335" s="164">
        <v>10</v>
      </c>
      <c r="I335" s="165"/>
      <c r="L335" s="160"/>
      <c r="M335" s="166"/>
      <c r="T335" s="167"/>
      <c r="AT335" s="162" t="s">
        <v>170</v>
      </c>
      <c r="AU335" s="162" t="s">
        <v>93</v>
      </c>
      <c r="AV335" s="12" t="s">
        <v>93</v>
      </c>
      <c r="AW335" s="12" t="s">
        <v>42</v>
      </c>
      <c r="AX335" s="12" t="s">
        <v>83</v>
      </c>
      <c r="AY335" s="162" t="s">
        <v>154</v>
      </c>
    </row>
    <row r="336" spans="2:65" s="14" customFormat="1" ht="11.25">
      <c r="B336" s="178"/>
      <c r="D336" s="161" t="s">
        <v>170</v>
      </c>
      <c r="E336" s="179" t="s">
        <v>81</v>
      </c>
      <c r="F336" s="180" t="s">
        <v>430</v>
      </c>
      <c r="H336" s="179" t="s">
        <v>81</v>
      </c>
      <c r="I336" s="181"/>
      <c r="L336" s="178"/>
      <c r="M336" s="182"/>
      <c r="T336" s="183"/>
      <c r="AT336" s="179" t="s">
        <v>170</v>
      </c>
      <c r="AU336" s="179" t="s">
        <v>93</v>
      </c>
      <c r="AV336" s="14" t="s">
        <v>91</v>
      </c>
      <c r="AW336" s="14" t="s">
        <v>42</v>
      </c>
      <c r="AX336" s="14" t="s">
        <v>83</v>
      </c>
      <c r="AY336" s="179" t="s">
        <v>154</v>
      </c>
    </row>
    <row r="337" spans="2:65" s="12" customFormat="1" ht="11.25">
      <c r="B337" s="160"/>
      <c r="D337" s="161" t="s">
        <v>170</v>
      </c>
      <c r="E337" s="162" t="s">
        <v>81</v>
      </c>
      <c r="F337" s="163" t="s">
        <v>426</v>
      </c>
      <c r="H337" s="164">
        <v>15</v>
      </c>
      <c r="I337" s="165"/>
      <c r="L337" s="160"/>
      <c r="M337" s="166"/>
      <c r="T337" s="167"/>
      <c r="AT337" s="162" t="s">
        <v>170</v>
      </c>
      <c r="AU337" s="162" t="s">
        <v>93</v>
      </c>
      <c r="AV337" s="12" t="s">
        <v>93</v>
      </c>
      <c r="AW337" s="12" t="s">
        <v>42</v>
      </c>
      <c r="AX337" s="12" t="s">
        <v>83</v>
      </c>
      <c r="AY337" s="162" t="s">
        <v>154</v>
      </c>
    </row>
    <row r="338" spans="2:65" s="12" customFormat="1" ht="11.25">
      <c r="B338" s="160"/>
      <c r="D338" s="161" t="s">
        <v>170</v>
      </c>
      <c r="E338" s="162" t="s">
        <v>81</v>
      </c>
      <c r="F338" s="163" t="s">
        <v>427</v>
      </c>
      <c r="H338" s="164">
        <v>15</v>
      </c>
      <c r="I338" s="165"/>
      <c r="L338" s="160"/>
      <c r="M338" s="166"/>
      <c r="T338" s="167"/>
      <c r="AT338" s="162" t="s">
        <v>170</v>
      </c>
      <c r="AU338" s="162" t="s">
        <v>93</v>
      </c>
      <c r="AV338" s="12" t="s">
        <v>93</v>
      </c>
      <c r="AW338" s="12" t="s">
        <v>42</v>
      </c>
      <c r="AX338" s="12" t="s">
        <v>83</v>
      </c>
      <c r="AY338" s="162" t="s">
        <v>154</v>
      </c>
    </row>
    <row r="339" spans="2:65" s="12" customFormat="1" ht="11.25">
      <c r="B339" s="160"/>
      <c r="D339" s="161" t="s">
        <v>170</v>
      </c>
      <c r="E339" s="162" t="s">
        <v>81</v>
      </c>
      <c r="F339" s="163" t="s">
        <v>428</v>
      </c>
      <c r="H339" s="164">
        <v>10</v>
      </c>
      <c r="I339" s="165"/>
      <c r="L339" s="160"/>
      <c r="M339" s="166"/>
      <c r="T339" s="167"/>
      <c r="AT339" s="162" t="s">
        <v>170</v>
      </c>
      <c r="AU339" s="162" t="s">
        <v>93</v>
      </c>
      <c r="AV339" s="12" t="s">
        <v>93</v>
      </c>
      <c r="AW339" s="12" t="s">
        <v>42</v>
      </c>
      <c r="AX339" s="12" t="s">
        <v>83</v>
      </c>
      <c r="AY339" s="162" t="s">
        <v>154</v>
      </c>
    </row>
    <row r="340" spans="2:65" s="12" customFormat="1" ht="11.25">
      <c r="B340" s="160"/>
      <c r="D340" s="161" t="s">
        <v>170</v>
      </c>
      <c r="E340" s="162" t="s">
        <v>81</v>
      </c>
      <c r="F340" s="163" t="s">
        <v>429</v>
      </c>
      <c r="H340" s="164">
        <v>10</v>
      </c>
      <c r="I340" s="165"/>
      <c r="L340" s="160"/>
      <c r="M340" s="166"/>
      <c r="T340" s="167"/>
      <c r="AT340" s="162" t="s">
        <v>170</v>
      </c>
      <c r="AU340" s="162" t="s">
        <v>93</v>
      </c>
      <c r="AV340" s="12" t="s">
        <v>93</v>
      </c>
      <c r="AW340" s="12" t="s">
        <v>42</v>
      </c>
      <c r="AX340" s="12" t="s">
        <v>83</v>
      </c>
      <c r="AY340" s="162" t="s">
        <v>154</v>
      </c>
    </row>
    <row r="341" spans="2:65" s="13" customFormat="1" ht="11.25">
      <c r="B341" s="168"/>
      <c r="D341" s="161" t="s">
        <v>170</v>
      </c>
      <c r="E341" s="169" t="s">
        <v>81</v>
      </c>
      <c r="F341" s="170" t="s">
        <v>180</v>
      </c>
      <c r="H341" s="171">
        <v>100</v>
      </c>
      <c r="I341" s="172"/>
      <c r="L341" s="168"/>
      <c r="M341" s="173"/>
      <c r="T341" s="174"/>
      <c r="AT341" s="169" t="s">
        <v>170</v>
      </c>
      <c r="AU341" s="169" t="s">
        <v>93</v>
      </c>
      <c r="AV341" s="13" t="s">
        <v>161</v>
      </c>
      <c r="AW341" s="13" t="s">
        <v>42</v>
      </c>
      <c r="AX341" s="13" t="s">
        <v>91</v>
      </c>
      <c r="AY341" s="169" t="s">
        <v>154</v>
      </c>
    </row>
    <row r="342" spans="2:65" s="1" customFormat="1" ht="21.75" customHeight="1">
      <c r="B342" s="34"/>
      <c r="C342" s="131" t="s">
        <v>431</v>
      </c>
      <c r="D342" s="131" t="s">
        <v>157</v>
      </c>
      <c r="E342" s="132" t="s">
        <v>432</v>
      </c>
      <c r="F342" s="133" t="s">
        <v>433</v>
      </c>
      <c r="G342" s="134" t="s">
        <v>117</v>
      </c>
      <c r="H342" s="135">
        <v>206.93899999999999</v>
      </c>
      <c r="I342" s="136"/>
      <c r="J342" s="137">
        <f>ROUND(I342*H342,2)</f>
        <v>0</v>
      </c>
      <c r="K342" s="138"/>
      <c r="L342" s="34"/>
      <c r="M342" s="139" t="s">
        <v>81</v>
      </c>
      <c r="N342" s="140" t="s">
        <v>53</v>
      </c>
      <c r="P342" s="141">
        <f>O342*H342</f>
        <v>0</v>
      </c>
      <c r="Q342" s="141">
        <v>0</v>
      </c>
      <c r="R342" s="141">
        <f>Q342*H342</f>
        <v>0</v>
      </c>
      <c r="S342" s="141">
        <v>0</v>
      </c>
      <c r="T342" s="142">
        <f>S342*H342</f>
        <v>0</v>
      </c>
      <c r="AR342" s="143" t="s">
        <v>161</v>
      </c>
      <c r="AT342" s="143" t="s">
        <v>157</v>
      </c>
      <c r="AU342" s="143" t="s">
        <v>93</v>
      </c>
      <c r="AY342" s="18" t="s">
        <v>154</v>
      </c>
      <c r="BE342" s="144">
        <f>IF(N342="základní",J342,0)</f>
        <v>0</v>
      </c>
      <c r="BF342" s="144">
        <f>IF(N342="snížená",J342,0)</f>
        <v>0</v>
      </c>
      <c r="BG342" s="144">
        <f>IF(N342="zákl. přenesená",J342,0)</f>
        <v>0</v>
      </c>
      <c r="BH342" s="144">
        <f>IF(N342="sníž. přenesená",J342,0)</f>
        <v>0</v>
      </c>
      <c r="BI342" s="144">
        <f>IF(N342="nulová",J342,0)</f>
        <v>0</v>
      </c>
      <c r="BJ342" s="18" t="s">
        <v>91</v>
      </c>
      <c r="BK342" s="144">
        <f>ROUND(I342*H342,2)</f>
        <v>0</v>
      </c>
      <c r="BL342" s="18" t="s">
        <v>161</v>
      </c>
      <c r="BM342" s="143" t="s">
        <v>434</v>
      </c>
    </row>
    <row r="343" spans="2:65" s="12" customFormat="1" ht="11.25">
      <c r="B343" s="160"/>
      <c r="D343" s="161" t="s">
        <v>170</v>
      </c>
      <c r="E343" s="162" t="s">
        <v>81</v>
      </c>
      <c r="F343" s="163" t="s">
        <v>363</v>
      </c>
      <c r="H343" s="164">
        <v>99.742000000000004</v>
      </c>
      <c r="I343" s="165"/>
      <c r="L343" s="160"/>
      <c r="M343" s="166"/>
      <c r="T343" s="167"/>
      <c r="AT343" s="162" t="s">
        <v>170</v>
      </c>
      <c r="AU343" s="162" t="s">
        <v>93</v>
      </c>
      <c r="AV343" s="12" t="s">
        <v>93</v>
      </c>
      <c r="AW343" s="12" t="s">
        <v>42</v>
      </c>
      <c r="AX343" s="12" t="s">
        <v>83</v>
      </c>
      <c r="AY343" s="162" t="s">
        <v>154</v>
      </c>
    </row>
    <row r="344" spans="2:65" s="12" customFormat="1" ht="11.25">
      <c r="B344" s="160"/>
      <c r="D344" s="161" t="s">
        <v>170</v>
      </c>
      <c r="E344" s="162" t="s">
        <v>81</v>
      </c>
      <c r="F344" s="163" t="s">
        <v>364</v>
      </c>
      <c r="H344" s="164">
        <v>89.768000000000001</v>
      </c>
      <c r="I344" s="165"/>
      <c r="L344" s="160"/>
      <c r="M344" s="166"/>
      <c r="T344" s="167"/>
      <c r="AT344" s="162" t="s">
        <v>170</v>
      </c>
      <c r="AU344" s="162" t="s">
        <v>93</v>
      </c>
      <c r="AV344" s="12" t="s">
        <v>93</v>
      </c>
      <c r="AW344" s="12" t="s">
        <v>42</v>
      </c>
      <c r="AX344" s="12" t="s">
        <v>83</v>
      </c>
      <c r="AY344" s="162" t="s">
        <v>154</v>
      </c>
    </row>
    <row r="345" spans="2:65" s="12" customFormat="1" ht="11.25">
      <c r="B345" s="160"/>
      <c r="D345" s="161" t="s">
        <v>170</v>
      </c>
      <c r="E345" s="162" t="s">
        <v>81</v>
      </c>
      <c r="F345" s="163" t="s">
        <v>365</v>
      </c>
      <c r="H345" s="164">
        <v>17.428999999999998</v>
      </c>
      <c r="I345" s="165"/>
      <c r="L345" s="160"/>
      <c r="M345" s="166"/>
      <c r="T345" s="167"/>
      <c r="AT345" s="162" t="s">
        <v>170</v>
      </c>
      <c r="AU345" s="162" t="s">
        <v>93</v>
      </c>
      <c r="AV345" s="12" t="s">
        <v>93</v>
      </c>
      <c r="AW345" s="12" t="s">
        <v>42</v>
      </c>
      <c r="AX345" s="12" t="s">
        <v>83</v>
      </c>
      <c r="AY345" s="162" t="s">
        <v>154</v>
      </c>
    </row>
    <row r="346" spans="2:65" s="13" customFormat="1" ht="11.25">
      <c r="B346" s="168"/>
      <c r="D346" s="161" t="s">
        <v>170</v>
      </c>
      <c r="E346" s="169" t="s">
        <v>81</v>
      </c>
      <c r="F346" s="170" t="s">
        <v>180</v>
      </c>
      <c r="H346" s="171">
        <v>206.93899999999999</v>
      </c>
      <c r="I346" s="172"/>
      <c r="L346" s="168"/>
      <c r="M346" s="173"/>
      <c r="T346" s="174"/>
      <c r="AT346" s="169" t="s">
        <v>170</v>
      </c>
      <c r="AU346" s="169" t="s">
        <v>93</v>
      </c>
      <c r="AV346" s="13" t="s">
        <v>161</v>
      </c>
      <c r="AW346" s="13" t="s">
        <v>42</v>
      </c>
      <c r="AX346" s="13" t="s">
        <v>91</v>
      </c>
      <c r="AY346" s="169" t="s">
        <v>154</v>
      </c>
    </row>
    <row r="347" spans="2:65" s="1" customFormat="1" ht="11.25">
      <c r="B347" s="34"/>
      <c r="D347" s="161" t="s">
        <v>181</v>
      </c>
      <c r="F347" s="175" t="s">
        <v>182</v>
      </c>
      <c r="L347" s="34"/>
      <c r="M347" s="148"/>
      <c r="T347" s="55"/>
      <c r="AU347" s="18" t="s">
        <v>93</v>
      </c>
    </row>
    <row r="348" spans="2:65" s="1" customFormat="1" ht="11.25">
      <c r="B348" s="34"/>
      <c r="D348" s="161" t="s">
        <v>181</v>
      </c>
      <c r="F348" s="176" t="s">
        <v>183</v>
      </c>
      <c r="H348" s="177">
        <v>0</v>
      </c>
      <c r="L348" s="34"/>
      <c r="M348" s="148"/>
      <c r="T348" s="55"/>
      <c r="AU348" s="18" t="s">
        <v>93</v>
      </c>
    </row>
    <row r="349" spans="2:65" s="1" customFormat="1" ht="11.25">
      <c r="B349" s="34"/>
      <c r="D349" s="161" t="s">
        <v>181</v>
      </c>
      <c r="F349" s="176" t="s">
        <v>184</v>
      </c>
      <c r="H349" s="177">
        <v>99.742000000000004</v>
      </c>
      <c r="L349" s="34"/>
      <c r="M349" s="148"/>
      <c r="T349" s="55"/>
      <c r="AU349" s="18" t="s">
        <v>93</v>
      </c>
    </row>
    <row r="350" spans="2:65" s="1" customFormat="1" ht="16.5" customHeight="1">
      <c r="B350" s="34"/>
      <c r="C350" s="131" t="s">
        <v>435</v>
      </c>
      <c r="D350" s="131" t="s">
        <v>157</v>
      </c>
      <c r="E350" s="132" t="s">
        <v>436</v>
      </c>
      <c r="F350" s="133" t="s">
        <v>437</v>
      </c>
      <c r="G350" s="134" t="s">
        <v>438</v>
      </c>
      <c r="H350" s="135">
        <v>20</v>
      </c>
      <c r="I350" s="136"/>
      <c r="J350" s="137">
        <f>ROUND(I350*H350,2)</f>
        <v>0</v>
      </c>
      <c r="K350" s="138"/>
      <c r="L350" s="34"/>
      <c r="M350" s="139" t="s">
        <v>81</v>
      </c>
      <c r="N350" s="140" t="s">
        <v>53</v>
      </c>
      <c r="P350" s="141">
        <f>O350*H350</f>
        <v>0</v>
      </c>
      <c r="Q350" s="141">
        <v>0</v>
      </c>
      <c r="R350" s="141">
        <f>Q350*H350</f>
        <v>0</v>
      </c>
      <c r="S350" s="141">
        <v>0</v>
      </c>
      <c r="T350" s="142">
        <f>S350*H350</f>
        <v>0</v>
      </c>
      <c r="AR350" s="143" t="s">
        <v>439</v>
      </c>
      <c r="AT350" s="143" t="s">
        <v>157</v>
      </c>
      <c r="AU350" s="143" t="s">
        <v>93</v>
      </c>
      <c r="AY350" s="18" t="s">
        <v>154</v>
      </c>
      <c r="BE350" s="144">
        <f>IF(N350="základní",J350,0)</f>
        <v>0</v>
      </c>
      <c r="BF350" s="144">
        <f>IF(N350="snížená",J350,0)</f>
        <v>0</v>
      </c>
      <c r="BG350" s="144">
        <f>IF(N350="zákl. přenesená",J350,0)</f>
        <v>0</v>
      </c>
      <c r="BH350" s="144">
        <f>IF(N350="sníž. přenesená",J350,0)</f>
        <v>0</v>
      </c>
      <c r="BI350" s="144">
        <f>IF(N350="nulová",J350,0)</f>
        <v>0</v>
      </c>
      <c r="BJ350" s="18" t="s">
        <v>91</v>
      </c>
      <c r="BK350" s="144">
        <f>ROUND(I350*H350,2)</f>
        <v>0</v>
      </c>
      <c r="BL350" s="18" t="s">
        <v>439</v>
      </c>
      <c r="BM350" s="143" t="s">
        <v>440</v>
      </c>
    </row>
    <row r="351" spans="2:65" s="11" customFormat="1" ht="22.9" customHeight="1">
      <c r="B351" s="119"/>
      <c r="D351" s="120" t="s">
        <v>82</v>
      </c>
      <c r="E351" s="129" t="s">
        <v>441</v>
      </c>
      <c r="F351" s="129" t="s">
        <v>442</v>
      </c>
      <c r="I351" s="122"/>
      <c r="J351" s="130">
        <f>BK351</f>
        <v>0</v>
      </c>
      <c r="L351" s="119"/>
      <c r="M351" s="124"/>
      <c r="P351" s="125">
        <f>SUM(P352:P373)</f>
        <v>0</v>
      </c>
      <c r="R351" s="125">
        <f>SUM(R352:R373)</f>
        <v>0</v>
      </c>
      <c r="T351" s="126">
        <f>SUM(T352:T373)</f>
        <v>0</v>
      </c>
      <c r="AR351" s="120" t="s">
        <v>91</v>
      </c>
      <c r="AT351" s="127" t="s">
        <v>82</v>
      </c>
      <c r="AU351" s="127" t="s">
        <v>91</v>
      </c>
      <c r="AY351" s="120" t="s">
        <v>154</v>
      </c>
      <c r="BK351" s="128">
        <f>SUM(BK352:BK373)</f>
        <v>0</v>
      </c>
    </row>
    <row r="352" spans="2:65" s="1" customFormat="1" ht="37.9" customHeight="1">
      <c r="B352" s="34"/>
      <c r="C352" s="131" t="s">
        <v>443</v>
      </c>
      <c r="D352" s="131" t="s">
        <v>157</v>
      </c>
      <c r="E352" s="132" t="s">
        <v>444</v>
      </c>
      <c r="F352" s="133" t="s">
        <v>445</v>
      </c>
      <c r="G352" s="134" t="s">
        <v>187</v>
      </c>
      <c r="H352" s="135">
        <v>76.691999999999993</v>
      </c>
      <c r="I352" s="136"/>
      <c r="J352" s="137">
        <f>ROUND(I352*H352,2)</f>
        <v>0</v>
      </c>
      <c r="K352" s="138"/>
      <c r="L352" s="34"/>
      <c r="M352" s="139" t="s">
        <v>81</v>
      </c>
      <c r="N352" s="140" t="s">
        <v>53</v>
      </c>
      <c r="P352" s="141">
        <f>O352*H352</f>
        <v>0</v>
      </c>
      <c r="Q352" s="141">
        <v>0</v>
      </c>
      <c r="R352" s="141">
        <f>Q352*H352</f>
        <v>0</v>
      </c>
      <c r="S352" s="141">
        <v>0</v>
      </c>
      <c r="T352" s="142">
        <f>S352*H352</f>
        <v>0</v>
      </c>
      <c r="AR352" s="143" t="s">
        <v>161</v>
      </c>
      <c r="AT352" s="143" t="s">
        <v>157</v>
      </c>
      <c r="AU352" s="143" t="s">
        <v>93</v>
      </c>
      <c r="AY352" s="18" t="s">
        <v>154</v>
      </c>
      <c r="BE352" s="144">
        <f>IF(N352="základní",J352,0)</f>
        <v>0</v>
      </c>
      <c r="BF352" s="144">
        <f>IF(N352="snížená",J352,0)</f>
        <v>0</v>
      </c>
      <c r="BG352" s="144">
        <f>IF(N352="zákl. přenesená",J352,0)</f>
        <v>0</v>
      </c>
      <c r="BH352" s="144">
        <f>IF(N352="sníž. přenesená",J352,0)</f>
        <v>0</v>
      </c>
      <c r="BI352" s="144">
        <f>IF(N352="nulová",J352,0)</f>
        <v>0</v>
      </c>
      <c r="BJ352" s="18" t="s">
        <v>91</v>
      </c>
      <c r="BK352" s="144">
        <f>ROUND(I352*H352,2)</f>
        <v>0</v>
      </c>
      <c r="BL352" s="18" t="s">
        <v>161</v>
      </c>
      <c r="BM352" s="143" t="s">
        <v>446</v>
      </c>
    </row>
    <row r="353" spans="2:65" s="1" customFormat="1" ht="11.25">
      <c r="B353" s="34"/>
      <c r="D353" s="145" t="s">
        <v>163</v>
      </c>
      <c r="F353" s="146" t="s">
        <v>447</v>
      </c>
      <c r="I353" s="147"/>
      <c r="L353" s="34"/>
      <c r="M353" s="148"/>
      <c r="T353" s="55"/>
      <c r="AT353" s="18" t="s">
        <v>163</v>
      </c>
      <c r="AU353" s="18" t="s">
        <v>93</v>
      </c>
    </row>
    <row r="354" spans="2:65" s="1" customFormat="1" ht="33" customHeight="1">
      <c r="B354" s="34"/>
      <c r="C354" s="131" t="s">
        <v>448</v>
      </c>
      <c r="D354" s="131" t="s">
        <v>157</v>
      </c>
      <c r="E354" s="132" t="s">
        <v>449</v>
      </c>
      <c r="F354" s="133" t="s">
        <v>450</v>
      </c>
      <c r="G354" s="134" t="s">
        <v>187</v>
      </c>
      <c r="H354" s="135">
        <v>76.691999999999993</v>
      </c>
      <c r="I354" s="136"/>
      <c r="J354" s="137">
        <f>ROUND(I354*H354,2)</f>
        <v>0</v>
      </c>
      <c r="K354" s="138"/>
      <c r="L354" s="34"/>
      <c r="M354" s="139" t="s">
        <v>81</v>
      </c>
      <c r="N354" s="140" t="s">
        <v>53</v>
      </c>
      <c r="P354" s="141">
        <f>O354*H354</f>
        <v>0</v>
      </c>
      <c r="Q354" s="141">
        <v>0</v>
      </c>
      <c r="R354" s="141">
        <f>Q354*H354</f>
        <v>0</v>
      </c>
      <c r="S354" s="141">
        <v>0</v>
      </c>
      <c r="T354" s="142">
        <f>S354*H354</f>
        <v>0</v>
      </c>
      <c r="AR354" s="143" t="s">
        <v>161</v>
      </c>
      <c r="AT354" s="143" t="s">
        <v>157</v>
      </c>
      <c r="AU354" s="143" t="s">
        <v>93</v>
      </c>
      <c r="AY354" s="18" t="s">
        <v>154</v>
      </c>
      <c r="BE354" s="144">
        <f>IF(N354="základní",J354,0)</f>
        <v>0</v>
      </c>
      <c r="BF354" s="144">
        <f>IF(N354="snížená",J354,0)</f>
        <v>0</v>
      </c>
      <c r="BG354" s="144">
        <f>IF(N354="zákl. přenesená",J354,0)</f>
        <v>0</v>
      </c>
      <c r="BH354" s="144">
        <f>IF(N354="sníž. přenesená",J354,0)</f>
        <v>0</v>
      </c>
      <c r="BI354" s="144">
        <f>IF(N354="nulová",J354,0)</f>
        <v>0</v>
      </c>
      <c r="BJ354" s="18" t="s">
        <v>91</v>
      </c>
      <c r="BK354" s="144">
        <f>ROUND(I354*H354,2)</f>
        <v>0</v>
      </c>
      <c r="BL354" s="18" t="s">
        <v>161</v>
      </c>
      <c r="BM354" s="143" t="s">
        <v>451</v>
      </c>
    </row>
    <row r="355" spans="2:65" s="1" customFormat="1" ht="11.25">
      <c r="B355" s="34"/>
      <c r="D355" s="145" t="s">
        <v>163</v>
      </c>
      <c r="F355" s="146" t="s">
        <v>452</v>
      </c>
      <c r="I355" s="147"/>
      <c r="L355" s="34"/>
      <c r="M355" s="148"/>
      <c r="T355" s="55"/>
      <c r="AT355" s="18" t="s">
        <v>163</v>
      </c>
      <c r="AU355" s="18" t="s">
        <v>93</v>
      </c>
    </row>
    <row r="356" spans="2:65" s="1" customFormat="1" ht="44.25" customHeight="1">
      <c r="B356" s="34"/>
      <c r="C356" s="131" t="s">
        <v>453</v>
      </c>
      <c r="D356" s="131" t="s">
        <v>157</v>
      </c>
      <c r="E356" s="132" t="s">
        <v>454</v>
      </c>
      <c r="F356" s="133" t="s">
        <v>455</v>
      </c>
      <c r="G356" s="134" t="s">
        <v>187</v>
      </c>
      <c r="H356" s="135">
        <v>1457.1479999999999</v>
      </c>
      <c r="I356" s="136"/>
      <c r="J356" s="137">
        <f>ROUND(I356*H356,2)</f>
        <v>0</v>
      </c>
      <c r="K356" s="138"/>
      <c r="L356" s="34"/>
      <c r="M356" s="139" t="s">
        <v>81</v>
      </c>
      <c r="N356" s="140" t="s">
        <v>53</v>
      </c>
      <c r="P356" s="141">
        <f>O356*H356</f>
        <v>0</v>
      </c>
      <c r="Q356" s="141">
        <v>0</v>
      </c>
      <c r="R356" s="141">
        <f>Q356*H356</f>
        <v>0</v>
      </c>
      <c r="S356" s="141">
        <v>0</v>
      </c>
      <c r="T356" s="142">
        <f>S356*H356</f>
        <v>0</v>
      </c>
      <c r="AR356" s="143" t="s">
        <v>161</v>
      </c>
      <c r="AT356" s="143" t="s">
        <v>157</v>
      </c>
      <c r="AU356" s="143" t="s">
        <v>93</v>
      </c>
      <c r="AY356" s="18" t="s">
        <v>154</v>
      </c>
      <c r="BE356" s="144">
        <f>IF(N356="základní",J356,0)</f>
        <v>0</v>
      </c>
      <c r="BF356" s="144">
        <f>IF(N356="snížená",J356,0)</f>
        <v>0</v>
      </c>
      <c r="BG356" s="144">
        <f>IF(N356="zákl. přenesená",J356,0)</f>
        <v>0</v>
      </c>
      <c r="BH356" s="144">
        <f>IF(N356="sníž. přenesená",J356,0)</f>
        <v>0</v>
      </c>
      <c r="BI356" s="144">
        <f>IF(N356="nulová",J356,0)</f>
        <v>0</v>
      </c>
      <c r="BJ356" s="18" t="s">
        <v>91</v>
      </c>
      <c r="BK356" s="144">
        <f>ROUND(I356*H356,2)</f>
        <v>0</v>
      </c>
      <c r="BL356" s="18" t="s">
        <v>161</v>
      </c>
      <c r="BM356" s="143" t="s">
        <v>456</v>
      </c>
    </row>
    <row r="357" spans="2:65" s="1" customFormat="1" ht="11.25">
      <c r="B357" s="34"/>
      <c r="D357" s="145" t="s">
        <v>163</v>
      </c>
      <c r="F357" s="146" t="s">
        <v>457</v>
      </c>
      <c r="I357" s="147"/>
      <c r="L357" s="34"/>
      <c r="M357" s="148"/>
      <c r="T357" s="55"/>
      <c r="AT357" s="18" t="s">
        <v>163</v>
      </c>
      <c r="AU357" s="18" t="s">
        <v>93</v>
      </c>
    </row>
    <row r="358" spans="2:65" s="12" customFormat="1" ht="11.25">
      <c r="B358" s="160"/>
      <c r="D358" s="161" t="s">
        <v>170</v>
      </c>
      <c r="F358" s="163" t="s">
        <v>458</v>
      </c>
      <c r="H358" s="164">
        <v>1457.1479999999999</v>
      </c>
      <c r="I358" s="165"/>
      <c r="L358" s="160"/>
      <c r="M358" s="166"/>
      <c r="T358" s="167"/>
      <c r="AT358" s="162" t="s">
        <v>170</v>
      </c>
      <c r="AU358" s="162" t="s">
        <v>93</v>
      </c>
      <c r="AV358" s="12" t="s">
        <v>93</v>
      </c>
      <c r="AW358" s="12" t="s">
        <v>4</v>
      </c>
      <c r="AX358" s="12" t="s">
        <v>91</v>
      </c>
      <c r="AY358" s="162" t="s">
        <v>154</v>
      </c>
    </row>
    <row r="359" spans="2:65" s="1" customFormat="1" ht="44.25" customHeight="1">
      <c r="B359" s="34"/>
      <c r="C359" s="131" t="s">
        <v>459</v>
      </c>
      <c r="D359" s="131" t="s">
        <v>157</v>
      </c>
      <c r="E359" s="132" t="s">
        <v>460</v>
      </c>
      <c r="F359" s="133" t="s">
        <v>461</v>
      </c>
      <c r="G359" s="134" t="s">
        <v>187</v>
      </c>
      <c r="H359" s="135">
        <v>7.2460000000000004</v>
      </c>
      <c r="I359" s="136"/>
      <c r="J359" s="137">
        <f>ROUND(I359*H359,2)</f>
        <v>0</v>
      </c>
      <c r="K359" s="138"/>
      <c r="L359" s="34"/>
      <c r="M359" s="139" t="s">
        <v>81</v>
      </c>
      <c r="N359" s="140" t="s">
        <v>53</v>
      </c>
      <c r="P359" s="141">
        <f>O359*H359</f>
        <v>0</v>
      </c>
      <c r="Q359" s="141">
        <v>0</v>
      </c>
      <c r="R359" s="141">
        <f>Q359*H359</f>
        <v>0</v>
      </c>
      <c r="S359" s="141">
        <v>0</v>
      </c>
      <c r="T359" s="142">
        <f>S359*H359</f>
        <v>0</v>
      </c>
      <c r="AR359" s="143" t="s">
        <v>161</v>
      </c>
      <c r="AT359" s="143" t="s">
        <v>157</v>
      </c>
      <c r="AU359" s="143" t="s">
        <v>93</v>
      </c>
      <c r="AY359" s="18" t="s">
        <v>154</v>
      </c>
      <c r="BE359" s="144">
        <f>IF(N359="základní",J359,0)</f>
        <v>0</v>
      </c>
      <c r="BF359" s="144">
        <f>IF(N359="snížená",J359,0)</f>
        <v>0</v>
      </c>
      <c r="BG359" s="144">
        <f>IF(N359="zákl. přenesená",J359,0)</f>
        <v>0</v>
      </c>
      <c r="BH359" s="144">
        <f>IF(N359="sníž. přenesená",J359,0)</f>
        <v>0</v>
      </c>
      <c r="BI359" s="144">
        <f>IF(N359="nulová",J359,0)</f>
        <v>0</v>
      </c>
      <c r="BJ359" s="18" t="s">
        <v>91</v>
      </c>
      <c r="BK359" s="144">
        <f>ROUND(I359*H359,2)</f>
        <v>0</v>
      </c>
      <c r="BL359" s="18" t="s">
        <v>161</v>
      </c>
      <c r="BM359" s="143" t="s">
        <v>462</v>
      </c>
    </row>
    <row r="360" spans="2:65" s="1" customFormat="1" ht="11.25">
      <c r="B360" s="34"/>
      <c r="D360" s="145" t="s">
        <v>163</v>
      </c>
      <c r="F360" s="146" t="s">
        <v>463</v>
      </c>
      <c r="I360" s="147"/>
      <c r="L360" s="34"/>
      <c r="M360" s="148"/>
      <c r="T360" s="55"/>
      <c r="AT360" s="18" t="s">
        <v>163</v>
      </c>
      <c r="AU360" s="18" t="s">
        <v>93</v>
      </c>
    </row>
    <row r="361" spans="2:65" s="1" customFormat="1" ht="55.5" customHeight="1">
      <c r="B361" s="34"/>
      <c r="C361" s="131" t="s">
        <v>464</v>
      </c>
      <c r="D361" s="131" t="s">
        <v>157</v>
      </c>
      <c r="E361" s="132" t="s">
        <v>465</v>
      </c>
      <c r="F361" s="133" t="s">
        <v>466</v>
      </c>
      <c r="G361" s="134" t="s">
        <v>187</v>
      </c>
      <c r="H361" s="135">
        <v>11.071</v>
      </c>
      <c r="I361" s="136"/>
      <c r="J361" s="137">
        <f>ROUND(I361*H361,2)</f>
        <v>0</v>
      </c>
      <c r="K361" s="138"/>
      <c r="L361" s="34"/>
      <c r="M361" s="139" t="s">
        <v>81</v>
      </c>
      <c r="N361" s="140" t="s">
        <v>53</v>
      </c>
      <c r="P361" s="141">
        <f>O361*H361</f>
        <v>0</v>
      </c>
      <c r="Q361" s="141">
        <v>0</v>
      </c>
      <c r="R361" s="141">
        <f>Q361*H361</f>
        <v>0</v>
      </c>
      <c r="S361" s="141">
        <v>0</v>
      </c>
      <c r="T361" s="142">
        <f>S361*H361</f>
        <v>0</v>
      </c>
      <c r="AR361" s="143" t="s">
        <v>161</v>
      </c>
      <c r="AT361" s="143" t="s">
        <v>157</v>
      </c>
      <c r="AU361" s="143" t="s">
        <v>93</v>
      </c>
      <c r="AY361" s="18" t="s">
        <v>154</v>
      </c>
      <c r="BE361" s="144">
        <f>IF(N361="základní",J361,0)</f>
        <v>0</v>
      </c>
      <c r="BF361" s="144">
        <f>IF(N361="snížená",J361,0)</f>
        <v>0</v>
      </c>
      <c r="BG361" s="144">
        <f>IF(N361="zákl. přenesená",J361,0)</f>
        <v>0</v>
      </c>
      <c r="BH361" s="144">
        <f>IF(N361="sníž. přenesená",J361,0)</f>
        <v>0</v>
      </c>
      <c r="BI361" s="144">
        <f>IF(N361="nulová",J361,0)</f>
        <v>0</v>
      </c>
      <c r="BJ361" s="18" t="s">
        <v>91</v>
      </c>
      <c r="BK361" s="144">
        <f>ROUND(I361*H361,2)</f>
        <v>0</v>
      </c>
      <c r="BL361" s="18" t="s">
        <v>161</v>
      </c>
      <c r="BM361" s="143" t="s">
        <v>467</v>
      </c>
    </row>
    <row r="362" spans="2:65" s="1" customFormat="1" ht="11.25">
      <c r="B362" s="34"/>
      <c r="D362" s="145" t="s">
        <v>163</v>
      </c>
      <c r="F362" s="146" t="s">
        <v>468</v>
      </c>
      <c r="I362" s="147"/>
      <c r="L362" s="34"/>
      <c r="M362" s="148"/>
      <c r="T362" s="55"/>
      <c r="AT362" s="18" t="s">
        <v>163</v>
      </c>
      <c r="AU362" s="18" t="s">
        <v>93</v>
      </c>
    </row>
    <row r="363" spans="2:65" s="12" customFormat="1" ht="11.25">
      <c r="B363" s="160"/>
      <c r="D363" s="161" t="s">
        <v>170</v>
      </c>
      <c r="E363" s="162" t="s">
        <v>81</v>
      </c>
      <c r="F363" s="163" t="s">
        <v>469</v>
      </c>
      <c r="H363" s="164">
        <v>11.071</v>
      </c>
      <c r="I363" s="165"/>
      <c r="L363" s="160"/>
      <c r="M363" s="166"/>
      <c r="T363" s="167"/>
      <c r="AT363" s="162" t="s">
        <v>170</v>
      </c>
      <c r="AU363" s="162" t="s">
        <v>93</v>
      </c>
      <c r="AV363" s="12" t="s">
        <v>93</v>
      </c>
      <c r="AW363" s="12" t="s">
        <v>42</v>
      </c>
      <c r="AX363" s="12" t="s">
        <v>91</v>
      </c>
      <c r="AY363" s="162" t="s">
        <v>154</v>
      </c>
    </row>
    <row r="364" spans="2:65" s="1" customFormat="1" ht="44.25" customHeight="1">
      <c r="B364" s="34"/>
      <c r="C364" s="131" t="s">
        <v>470</v>
      </c>
      <c r="D364" s="131" t="s">
        <v>157</v>
      </c>
      <c r="E364" s="132" t="s">
        <v>471</v>
      </c>
      <c r="F364" s="133" t="s">
        <v>472</v>
      </c>
      <c r="G364" s="134" t="s">
        <v>187</v>
      </c>
      <c r="H364" s="135">
        <v>15.122999999999999</v>
      </c>
      <c r="I364" s="136"/>
      <c r="J364" s="137">
        <f>ROUND(I364*H364,2)</f>
        <v>0</v>
      </c>
      <c r="K364" s="138"/>
      <c r="L364" s="34"/>
      <c r="M364" s="139" t="s">
        <v>81</v>
      </c>
      <c r="N364" s="140" t="s">
        <v>53</v>
      </c>
      <c r="P364" s="141">
        <f>O364*H364</f>
        <v>0</v>
      </c>
      <c r="Q364" s="141">
        <v>0</v>
      </c>
      <c r="R364" s="141">
        <f>Q364*H364</f>
        <v>0</v>
      </c>
      <c r="S364" s="141">
        <v>0</v>
      </c>
      <c r="T364" s="142">
        <f>S364*H364</f>
        <v>0</v>
      </c>
      <c r="AR364" s="143" t="s">
        <v>161</v>
      </c>
      <c r="AT364" s="143" t="s">
        <v>157</v>
      </c>
      <c r="AU364" s="143" t="s">
        <v>93</v>
      </c>
      <c r="AY364" s="18" t="s">
        <v>154</v>
      </c>
      <c r="BE364" s="144">
        <f>IF(N364="základní",J364,0)</f>
        <v>0</v>
      </c>
      <c r="BF364" s="144">
        <f>IF(N364="snížená",J364,0)</f>
        <v>0</v>
      </c>
      <c r="BG364" s="144">
        <f>IF(N364="zákl. přenesená",J364,0)</f>
        <v>0</v>
      </c>
      <c r="BH364" s="144">
        <f>IF(N364="sníž. přenesená",J364,0)</f>
        <v>0</v>
      </c>
      <c r="BI364" s="144">
        <f>IF(N364="nulová",J364,0)</f>
        <v>0</v>
      </c>
      <c r="BJ364" s="18" t="s">
        <v>91</v>
      </c>
      <c r="BK364" s="144">
        <f>ROUND(I364*H364,2)</f>
        <v>0</v>
      </c>
      <c r="BL364" s="18" t="s">
        <v>161</v>
      </c>
      <c r="BM364" s="143" t="s">
        <v>473</v>
      </c>
    </row>
    <row r="365" spans="2:65" s="1" customFormat="1" ht="11.25">
      <c r="B365" s="34"/>
      <c r="D365" s="145" t="s">
        <v>163</v>
      </c>
      <c r="F365" s="146" t="s">
        <v>474</v>
      </c>
      <c r="I365" s="147"/>
      <c r="L365" s="34"/>
      <c r="M365" s="148"/>
      <c r="T365" s="55"/>
      <c r="AT365" s="18" t="s">
        <v>163</v>
      </c>
      <c r="AU365" s="18" t="s">
        <v>93</v>
      </c>
    </row>
    <row r="366" spans="2:65" s="12" customFormat="1" ht="11.25">
      <c r="B366" s="160"/>
      <c r="D366" s="161" t="s">
        <v>170</v>
      </c>
      <c r="E366" s="162" t="s">
        <v>81</v>
      </c>
      <c r="F366" s="163" t="s">
        <v>475</v>
      </c>
      <c r="H366" s="164">
        <v>62.728000000000002</v>
      </c>
      <c r="I366" s="165"/>
      <c r="L366" s="160"/>
      <c r="M366" s="166"/>
      <c r="T366" s="167"/>
      <c r="AT366" s="162" t="s">
        <v>170</v>
      </c>
      <c r="AU366" s="162" t="s">
        <v>93</v>
      </c>
      <c r="AV366" s="12" t="s">
        <v>93</v>
      </c>
      <c r="AW366" s="12" t="s">
        <v>42</v>
      </c>
      <c r="AX366" s="12" t="s">
        <v>83</v>
      </c>
      <c r="AY366" s="162" t="s">
        <v>154</v>
      </c>
    </row>
    <row r="367" spans="2:65" s="12" customFormat="1" ht="11.25">
      <c r="B367" s="160"/>
      <c r="D367" s="161" t="s">
        <v>170</v>
      </c>
      <c r="E367" s="162" t="s">
        <v>81</v>
      </c>
      <c r="F367" s="163" t="s">
        <v>476</v>
      </c>
      <c r="H367" s="164">
        <v>-11.071</v>
      </c>
      <c r="I367" s="165"/>
      <c r="L367" s="160"/>
      <c r="M367" s="166"/>
      <c r="T367" s="167"/>
      <c r="AT367" s="162" t="s">
        <v>170</v>
      </c>
      <c r="AU367" s="162" t="s">
        <v>93</v>
      </c>
      <c r="AV367" s="12" t="s">
        <v>93</v>
      </c>
      <c r="AW367" s="12" t="s">
        <v>42</v>
      </c>
      <c r="AX367" s="12" t="s">
        <v>83</v>
      </c>
      <c r="AY367" s="162" t="s">
        <v>154</v>
      </c>
    </row>
    <row r="368" spans="2:65" s="12" customFormat="1" ht="11.25">
      <c r="B368" s="160"/>
      <c r="D368" s="161" t="s">
        <v>170</v>
      </c>
      <c r="E368" s="162" t="s">
        <v>81</v>
      </c>
      <c r="F368" s="163" t="s">
        <v>477</v>
      </c>
      <c r="H368" s="164">
        <v>-7.2460000000000004</v>
      </c>
      <c r="I368" s="165"/>
      <c r="L368" s="160"/>
      <c r="M368" s="166"/>
      <c r="T368" s="167"/>
      <c r="AT368" s="162" t="s">
        <v>170</v>
      </c>
      <c r="AU368" s="162" t="s">
        <v>93</v>
      </c>
      <c r="AV368" s="12" t="s">
        <v>93</v>
      </c>
      <c r="AW368" s="12" t="s">
        <v>42</v>
      </c>
      <c r="AX368" s="12" t="s">
        <v>83</v>
      </c>
      <c r="AY368" s="162" t="s">
        <v>154</v>
      </c>
    </row>
    <row r="369" spans="2:65" s="12" customFormat="1" ht="11.25">
      <c r="B369" s="160"/>
      <c r="D369" s="161" t="s">
        <v>170</v>
      </c>
      <c r="E369" s="162" t="s">
        <v>81</v>
      </c>
      <c r="F369" s="163" t="s">
        <v>478</v>
      </c>
      <c r="H369" s="164">
        <v>-29.288</v>
      </c>
      <c r="I369" s="165"/>
      <c r="L369" s="160"/>
      <c r="M369" s="166"/>
      <c r="T369" s="167"/>
      <c r="AT369" s="162" t="s">
        <v>170</v>
      </c>
      <c r="AU369" s="162" t="s">
        <v>93</v>
      </c>
      <c r="AV369" s="12" t="s">
        <v>93</v>
      </c>
      <c r="AW369" s="12" t="s">
        <v>42</v>
      </c>
      <c r="AX369" s="12" t="s">
        <v>83</v>
      </c>
      <c r="AY369" s="162" t="s">
        <v>154</v>
      </c>
    </row>
    <row r="370" spans="2:65" s="13" customFormat="1" ht="11.25">
      <c r="B370" s="168"/>
      <c r="D370" s="161" t="s">
        <v>170</v>
      </c>
      <c r="E370" s="169" t="s">
        <v>81</v>
      </c>
      <c r="F370" s="170" t="s">
        <v>180</v>
      </c>
      <c r="H370" s="171">
        <v>15.122999999999999</v>
      </c>
      <c r="I370" s="172"/>
      <c r="L370" s="168"/>
      <c r="M370" s="173"/>
      <c r="T370" s="174"/>
      <c r="AT370" s="169" t="s">
        <v>170</v>
      </c>
      <c r="AU370" s="169" t="s">
        <v>93</v>
      </c>
      <c r="AV370" s="13" t="s">
        <v>161</v>
      </c>
      <c r="AW370" s="13" t="s">
        <v>42</v>
      </c>
      <c r="AX370" s="13" t="s">
        <v>91</v>
      </c>
      <c r="AY370" s="169" t="s">
        <v>154</v>
      </c>
    </row>
    <row r="371" spans="2:65" s="1" customFormat="1" ht="55.5" customHeight="1">
      <c r="B371" s="34"/>
      <c r="C371" s="131" t="s">
        <v>479</v>
      </c>
      <c r="D371" s="131" t="s">
        <v>157</v>
      </c>
      <c r="E371" s="132" t="s">
        <v>480</v>
      </c>
      <c r="F371" s="133" t="s">
        <v>481</v>
      </c>
      <c r="G371" s="134" t="s">
        <v>187</v>
      </c>
      <c r="H371" s="135">
        <v>29.288</v>
      </c>
      <c r="I371" s="136"/>
      <c r="J371" s="137">
        <f>ROUND(I371*H371,2)</f>
        <v>0</v>
      </c>
      <c r="K371" s="138"/>
      <c r="L371" s="34"/>
      <c r="M371" s="139" t="s">
        <v>81</v>
      </c>
      <c r="N371" s="140" t="s">
        <v>53</v>
      </c>
      <c r="P371" s="141">
        <f>O371*H371</f>
        <v>0</v>
      </c>
      <c r="Q371" s="141">
        <v>0</v>
      </c>
      <c r="R371" s="141">
        <f>Q371*H371</f>
        <v>0</v>
      </c>
      <c r="S371" s="141">
        <v>0</v>
      </c>
      <c r="T371" s="142">
        <f>S371*H371</f>
        <v>0</v>
      </c>
      <c r="AR371" s="143" t="s">
        <v>161</v>
      </c>
      <c r="AT371" s="143" t="s">
        <v>157</v>
      </c>
      <c r="AU371" s="143" t="s">
        <v>93</v>
      </c>
      <c r="AY371" s="18" t="s">
        <v>154</v>
      </c>
      <c r="BE371" s="144">
        <f>IF(N371="základní",J371,0)</f>
        <v>0</v>
      </c>
      <c r="BF371" s="144">
        <f>IF(N371="snížená",J371,0)</f>
        <v>0</v>
      </c>
      <c r="BG371" s="144">
        <f>IF(N371="zákl. přenesená",J371,0)</f>
        <v>0</v>
      </c>
      <c r="BH371" s="144">
        <f>IF(N371="sníž. přenesená",J371,0)</f>
        <v>0</v>
      </c>
      <c r="BI371" s="144">
        <f>IF(N371="nulová",J371,0)</f>
        <v>0</v>
      </c>
      <c r="BJ371" s="18" t="s">
        <v>91</v>
      </c>
      <c r="BK371" s="144">
        <f>ROUND(I371*H371,2)</f>
        <v>0</v>
      </c>
      <c r="BL371" s="18" t="s">
        <v>161</v>
      </c>
      <c r="BM371" s="143" t="s">
        <v>482</v>
      </c>
    </row>
    <row r="372" spans="2:65" s="1" customFormat="1" ht="11.25">
      <c r="B372" s="34"/>
      <c r="D372" s="145" t="s">
        <v>163</v>
      </c>
      <c r="F372" s="146" t="s">
        <v>483</v>
      </c>
      <c r="I372" s="147"/>
      <c r="L372" s="34"/>
      <c r="M372" s="148"/>
      <c r="T372" s="55"/>
      <c r="AT372" s="18" t="s">
        <v>163</v>
      </c>
      <c r="AU372" s="18" t="s">
        <v>93</v>
      </c>
    </row>
    <row r="373" spans="2:65" s="12" customFormat="1" ht="11.25">
      <c r="B373" s="160"/>
      <c r="D373" s="161" t="s">
        <v>170</v>
      </c>
      <c r="E373" s="162" t="s">
        <v>81</v>
      </c>
      <c r="F373" s="163" t="s">
        <v>484</v>
      </c>
      <c r="H373" s="164">
        <v>29.288</v>
      </c>
      <c r="I373" s="165"/>
      <c r="L373" s="160"/>
      <c r="M373" s="166"/>
      <c r="T373" s="167"/>
      <c r="AT373" s="162" t="s">
        <v>170</v>
      </c>
      <c r="AU373" s="162" t="s">
        <v>93</v>
      </c>
      <c r="AV373" s="12" t="s">
        <v>93</v>
      </c>
      <c r="AW373" s="12" t="s">
        <v>42</v>
      </c>
      <c r="AX373" s="12" t="s">
        <v>91</v>
      </c>
      <c r="AY373" s="162" t="s">
        <v>154</v>
      </c>
    </row>
    <row r="374" spans="2:65" s="11" customFormat="1" ht="22.9" customHeight="1">
      <c r="B374" s="119"/>
      <c r="D374" s="120" t="s">
        <v>82</v>
      </c>
      <c r="E374" s="129" t="s">
        <v>485</v>
      </c>
      <c r="F374" s="129" t="s">
        <v>486</v>
      </c>
      <c r="I374" s="122"/>
      <c r="J374" s="130">
        <f>BK374</f>
        <v>0</v>
      </c>
      <c r="L374" s="119"/>
      <c r="M374" s="124"/>
      <c r="P374" s="125">
        <f>SUM(P375:P376)</f>
        <v>0</v>
      </c>
      <c r="R374" s="125">
        <f>SUM(R375:R376)</f>
        <v>0</v>
      </c>
      <c r="T374" s="126">
        <f>SUM(T375:T376)</f>
        <v>0</v>
      </c>
      <c r="AR374" s="120" t="s">
        <v>91</v>
      </c>
      <c r="AT374" s="127" t="s">
        <v>82</v>
      </c>
      <c r="AU374" s="127" t="s">
        <v>91</v>
      </c>
      <c r="AY374" s="120" t="s">
        <v>154</v>
      </c>
      <c r="BK374" s="128">
        <f>SUM(BK375:BK376)</f>
        <v>0</v>
      </c>
    </row>
    <row r="375" spans="2:65" s="1" customFormat="1" ht="55.5" customHeight="1">
      <c r="B375" s="34"/>
      <c r="C375" s="131" t="s">
        <v>487</v>
      </c>
      <c r="D375" s="131" t="s">
        <v>157</v>
      </c>
      <c r="E375" s="132" t="s">
        <v>488</v>
      </c>
      <c r="F375" s="133" t="s">
        <v>489</v>
      </c>
      <c r="G375" s="134" t="s">
        <v>187</v>
      </c>
      <c r="H375" s="135">
        <v>44.933999999999997</v>
      </c>
      <c r="I375" s="136"/>
      <c r="J375" s="137">
        <f>ROUND(I375*H375,2)</f>
        <v>0</v>
      </c>
      <c r="K375" s="138"/>
      <c r="L375" s="34"/>
      <c r="M375" s="139" t="s">
        <v>81</v>
      </c>
      <c r="N375" s="140" t="s">
        <v>53</v>
      </c>
      <c r="P375" s="141">
        <f>O375*H375</f>
        <v>0</v>
      </c>
      <c r="Q375" s="141">
        <v>0</v>
      </c>
      <c r="R375" s="141">
        <f>Q375*H375</f>
        <v>0</v>
      </c>
      <c r="S375" s="141">
        <v>0</v>
      </c>
      <c r="T375" s="142">
        <f>S375*H375</f>
        <v>0</v>
      </c>
      <c r="AR375" s="143" t="s">
        <v>161</v>
      </c>
      <c r="AT375" s="143" t="s">
        <v>157</v>
      </c>
      <c r="AU375" s="143" t="s">
        <v>93</v>
      </c>
      <c r="AY375" s="18" t="s">
        <v>154</v>
      </c>
      <c r="BE375" s="144">
        <f>IF(N375="základní",J375,0)</f>
        <v>0</v>
      </c>
      <c r="BF375" s="144">
        <f>IF(N375="snížená",J375,0)</f>
        <v>0</v>
      </c>
      <c r="BG375" s="144">
        <f>IF(N375="zákl. přenesená",J375,0)</f>
        <v>0</v>
      </c>
      <c r="BH375" s="144">
        <f>IF(N375="sníž. přenesená",J375,0)</f>
        <v>0</v>
      </c>
      <c r="BI375" s="144">
        <f>IF(N375="nulová",J375,0)</f>
        <v>0</v>
      </c>
      <c r="BJ375" s="18" t="s">
        <v>91</v>
      </c>
      <c r="BK375" s="144">
        <f>ROUND(I375*H375,2)</f>
        <v>0</v>
      </c>
      <c r="BL375" s="18" t="s">
        <v>161</v>
      </c>
      <c r="BM375" s="143" t="s">
        <v>490</v>
      </c>
    </row>
    <row r="376" spans="2:65" s="1" customFormat="1" ht="11.25">
      <c r="B376" s="34"/>
      <c r="D376" s="145" t="s">
        <v>163</v>
      </c>
      <c r="F376" s="146" t="s">
        <v>491</v>
      </c>
      <c r="I376" s="147"/>
      <c r="L376" s="34"/>
      <c r="M376" s="148"/>
      <c r="T376" s="55"/>
      <c r="AT376" s="18" t="s">
        <v>163</v>
      </c>
      <c r="AU376" s="18" t="s">
        <v>93</v>
      </c>
    </row>
    <row r="377" spans="2:65" s="11" customFormat="1" ht="25.9" customHeight="1">
      <c r="B377" s="119"/>
      <c r="D377" s="120" t="s">
        <v>82</v>
      </c>
      <c r="E377" s="121" t="s">
        <v>492</v>
      </c>
      <c r="F377" s="121" t="s">
        <v>493</v>
      </c>
      <c r="I377" s="122"/>
      <c r="J377" s="123">
        <f>BK377</f>
        <v>0</v>
      </c>
      <c r="L377" s="119"/>
      <c r="M377" s="124"/>
      <c r="P377" s="125">
        <f>P378+P395+P402+P408</f>
        <v>0</v>
      </c>
      <c r="R377" s="125">
        <f>R378+R395+R402+R408</f>
        <v>3.8627570800000002</v>
      </c>
      <c r="T377" s="126">
        <f>T378+T395+T402+T408</f>
        <v>0.39896800000000004</v>
      </c>
      <c r="AR377" s="120" t="s">
        <v>93</v>
      </c>
      <c r="AT377" s="127" t="s">
        <v>82</v>
      </c>
      <c r="AU377" s="127" t="s">
        <v>83</v>
      </c>
      <c r="AY377" s="120" t="s">
        <v>154</v>
      </c>
      <c r="BK377" s="128">
        <f>BK378+BK395+BK402+BK408</f>
        <v>0</v>
      </c>
    </row>
    <row r="378" spans="2:65" s="11" customFormat="1" ht="22.9" customHeight="1">
      <c r="B378" s="119"/>
      <c r="D378" s="120" t="s">
        <v>82</v>
      </c>
      <c r="E378" s="129" t="s">
        <v>494</v>
      </c>
      <c r="F378" s="129" t="s">
        <v>495</v>
      </c>
      <c r="I378" s="122"/>
      <c r="J378" s="130">
        <f>BK378</f>
        <v>0</v>
      </c>
      <c r="L378" s="119"/>
      <c r="M378" s="124"/>
      <c r="P378" s="125">
        <f>SUM(P379:P394)</f>
        <v>0</v>
      </c>
      <c r="R378" s="125">
        <f>SUM(R379:R394)</f>
        <v>0.114703</v>
      </c>
      <c r="T378" s="126">
        <f>SUM(T379:T394)</f>
        <v>0.39896800000000004</v>
      </c>
      <c r="AR378" s="120" t="s">
        <v>93</v>
      </c>
      <c r="AT378" s="127" t="s">
        <v>82</v>
      </c>
      <c r="AU378" s="127" t="s">
        <v>91</v>
      </c>
      <c r="AY378" s="120" t="s">
        <v>154</v>
      </c>
      <c r="BK378" s="128">
        <f>SUM(BK379:BK394)</f>
        <v>0</v>
      </c>
    </row>
    <row r="379" spans="2:65" s="1" customFormat="1" ht="37.9" customHeight="1">
      <c r="B379" s="34"/>
      <c r="C379" s="131" t="s">
        <v>496</v>
      </c>
      <c r="D379" s="131" t="s">
        <v>157</v>
      </c>
      <c r="E379" s="132" t="s">
        <v>497</v>
      </c>
      <c r="F379" s="133" t="s">
        <v>498</v>
      </c>
      <c r="G379" s="134" t="s">
        <v>117</v>
      </c>
      <c r="H379" s="135">
        <v>99.742000000000004</v>
      </c>
      <c r="I379" s="136"/>
      <c r="J379" s="137">
        <f>ROUND(I379*H379,2)</f>
        <v>0</v>
      </c>
      <c r="K379" s="138"/>
      <c r="L379" s="34"/>
      <c r="M379" s="139" t="s">
        <v>81</v>
      </c>
      <c r="N379" s="140" t="s">
        <v>53</v>
      </c>
      <c r="P379" s="141">
        <f>O379*H379</f>
        <v>0</v>
      </c>
      <c r="Q379" s="141">
        <v>0</v>
      </c>
      <c r="R379" s="141">
        <f>Q379*H379</f>
        <v>0</v>
      </c>
      <c r="S379" s="141">
        <v>4.0000000000000001E-3</v>
      </c>
      <c r="T379" s="142">
        <f>S379*H379</f>
        <v>0.39896800000000004</v>
      </c>
      <c r="AR379" s="143" t="s">
        <v>251</v>
      </c>
      <c r="AT379" s="143" t="s">
        <v>157</v>
      </c>
      <c r="AU379" s="143" t="s">
        <v>93</v>
      </c>
      <c r="AY379" s="18" t="s">
        <v>154</v>
      </c>
      <c r="BE379" s="144">
        <f>IF(N379="základní",J379,0)</f>
        <v>0</v>
      </c>
      <c r="BF379" s="144">
        <f>IF(N379="snížená",J379,0)</f>
        <v>0</v>
      </c>
      <c r="BG379" s="144">
        <f>IF(N379="zákl. přenesená",J379,0)</f>
        <v>0</v>
      </c>
      <c r="BH379" s="144">
        <f>IF(N379="sníž. přenesená",J379,0)</f>
        <v>0</v>
      </c>
      <c r="BI379" s="144">
        <f>IF(N379="nulová",J379,0)</f>
        <v>0</v>
      </c>
      <c r="BJ379" s="18" t="s">
        <v>91</v>
      </c>
      <c r="BK379" s="144">
        <f>ROUND(I379*H379,2)</f>
        <v>0</v>
      </c>
      <c r="BL379" s="18" t="s">
        <v>251</v>
      </c>
      <c r="BM379" s="143" t="s">
        <v>499</v>
      </c>
    </row>
    <row r="380" spans="2:65" s="1" customFormat="1" ht="11.25">
      <c r="B380" s="34"/>
      <c r="D380" s="145" t="s">
        <v>163</v>
      </c>
      <c r="F380" s="146" t="s">
        <v>500</v>
      </c>
      <c r="I380" s="147"/>
      <c r="L380" s="34"/>
      <c r="M380" s="148"/>
      <c r="T380" s="55"/>
      <c r="AT380" s="18" t="s">
        <v>163</v>
      </c>
      <c r="AU380" s="18" t="s">
        <v>93</v>
      </c>
    </row>
    <row r="381" spans="2:65" s="12" customFormat="1" ht="11.25">
      <c r="B381" s="160"/>
      <c r="D381" s="161" t="s">
        <v>170</v>
      </c>
      <c r="E381" s="162" t="s">
        <v>81</v>
      </c>
      <c r="F381" s="163" t="s">
        <v>115</v>
      </c>
      <c r="H381" s="164">
        <v>99.742000000000004</v>
      </c>
      <c r="I381" s="165"/>
      <c r="L381" s="160"/>
      <c r="M381" s="166"/>
      <c r="T381" s="167"/>
      <c r="AT381" s="162" t="s">
        <v>170</v>
      </c>
      <c r="AU381" s="162" t="s">
        <v>93</v>
      </c>
      <c r="AV381" s="12" t="s">
        <v>93</v>
      </c>
      <c r="AW381" s="12" t="s">
        <v>42</v>
      </c>
      <c r="AX381" s="12" t="s">
        <v>91</v>
      </c>
      <c r="AY381" s="162" t="s">
        <v>154</v>
      </c>
    </row>
    <row r="382" spans="2:65" s="1" customFormat="1" ht="11.25">
      <c r="B382" s="34"/>
      <c r="D382" s="161" t="s">
        <v>181</v>
      </c>
      <c r="F382" s="175" t="s">
        <v>182</v>
      </c>
      <c r="L382" s="34"/>
      <c r="M382" s="148"/>
      <c r="T382" s="55"/>
      <c r="AU382" s="18" t="s">
        <v>93</v>
      </c>
    </row>
    <row r="383" spans="2:65" s="1" customFormat="1" ht="11.25">
      <c r="B383" s="34"/>
      <c r="D383" s="161" t="s">
        <v>181</v>
      </c>
      <c r="F383" s="176" t="s">
        <v>183</v>
      </c>
      <c r="H383" s="177">
        <v>0</v>
      </c>
      <c r="L383" s="34"/>
      <c r="M383" s="148"/>
      <c r="T383" s="55"/>
      <c r="AU383" s="18" t="s">
        <v>93</v>
      </c>
    </row>
    <row r="384" spans="2:65" s="1" customFormat="1" ht="11.25">
      <c r="B384" s="34"/>
      <c r="D384" s="161" t="s">
        <v>181</v>
      </c>
      <c r="F384" s="176" t="s">
        <v>184</v>
      </c>
      <c r="H384" s="177">
        <v>99.742000000000004</v>
      </c>
      <c r="L384" s="34"/>
      <c r="M384" s="148"/>
      <c r="T384" s="55"/>
      <c r="AU384" s="18" t="s">
        <v>93</v>
      </c>
    </row>
    <row r="385" spans="2:65" s="1" customFormat="1" ht="33" customHeight="1">
      <c r="B385" s="34"/>
      <c r="C385" s="131" t="s">
        <v>501</v>
      </c>
      <c r="D385" s="131" t="s">
        <v>157</v>
      </c>
      <c r="E385" s="132" t="s">
        <v>502</v>
      </c>
      <c r="F385" s="133" t="s">
        <v>503</v>
      </c>
      <c r="G385" s="134" t="s">
        <v>117</v>
      </c>
      <c r="H385" s="135">
        <v>114.703</v>
      </c>
      <c r="I385" s="136"/>
      <c r="J385" s="137">
        <f>ROUND(I385*H385,2)</f>
        <v>0</v>
      </c>
      <c r="K385" s="138"/>
      <c r="L385" s="34"/>
      <c r="M385" s="139" t="s">
        <v>81</v>
      </c>
      <c r="N385" s="140" t="s">
        <v>53</v>
      </c>
      <c r="P385" s="141">
        <f>O385*H385</f>
        <v>0</v>
      </c>
      <c r="Q385" s="141">
        <v>0</v>
      </c>
      <c r="R385" s="141">
        <f>Q385*H385</f>
        <v>0</v>
      </c>
      <c r="S385" s="141">
        <v>0</v>
      </c>
      <c r="T385" s="142">
        <f>S385*H385</f>
        <v>0</v>
      </c>
      <c r="AR385" s="143" t="s">
        <v>251</v>
      </c>
      <c r="AT385" s="143" t="s">
        <v>157</v>
      </c>
      <c r="AU385" s="143" t="s">
        <v>93</v>
      </c>
      <c r="AY385" s="18" t="s">
        <v>154</v>
      </c>
      <c r="BE385" s="144">
        <f>IF(N385="základní",J385,0)</f>
        <v>0</v>
      </c>
      <c r="BF385" s="144">
        <f>IF(N385="snížená",J385,0)</f>
        <v>0</v>
      </c>
      <c r="BG385" s="144">
        <f>IF(N385="zákl. přenesená",J385,0)</f>
        <v>0</v>
      </c>
      <c r="BH385" s="144">
        <f>IF(N385="sníž. přenesená",J385,0)</f>
        <v>0</v>
      </c>
      <c r="BI385" s="144">
        <f>IF(N385="nulová",J385,0)</f>
        <v>0</v>
      </c>
      <c r="BJ385" s="18" t="s">
        <v>91</v>
      </c>
      <c r="BK385" s="144">
        <f>ROUND(I385*H385,2)</f>
        <v>0</v>
      </c>
      <c r="BL385" s="18" t="s">
        <v>251</v>
      </c>
      <c r="BM385" s="143" t="s">
        <v>504</v>
      </c>
    </row>
    <row r="386" spans="2:65" s="1" customFormat="1" ht="11.25">
      <c r="B386" s="34"/>
      <c r="D386" s="145" t="s">
        <v>163</v>
      </c>
      <c r="F386" s="146" t="s">
        <v>505</v>
      </c>
      <c r="I386" s="147"/>
      <c r="L386" s="34"/>
      <c r="M386" s="148"/>
      <c r="T386" s="55"/>
      <c r="AT386" s="18" t="s">
        <v>163</v>
      </c>
      <c r="AU386" s="18" t="s">
        <v>93</v>
      </c>
    </row>
    <row r="387" spans="2:65" s="12" customFormat="1" ht="11.25">
      <c r="B387" s="160"/>
      <c r="D387" s="161" t="s">
        <v>170</v>
      </c>
      <c r="E387" s="162" t="s">
        <v>81</v>
      </c>
      <c r="F387" s="163" t="s">
        <v>506</v>
      </c>
      <c r="H387" s="164">
        <v>114.703</v>
      </c>
      <c r="I387" s="165"/>
      <c r="L387" s="160"/>
      <c r="M387" s="166"/>
      <c r="T387" s="167"/>
      <c r="AT387" s="162" t="s">
        <v>170</v>
      </c>
      <c r="AU387" s="162" t="s">
        <v>93</v>
      </c>
      <c r="AV387" s="12" t="s">
        <v>93</v>
      </c>
      <c r="AW387" s="12" t="s">
        <v>42</v>
      </c>
      <c r="AX387" s="12" t="s">
        <v>83</v>
      </c>
      <c r="AY387" s="162" t="s">
        <v>154</v>
      </c>
    </row>
    <row r="388" spans="2:65" s="13" customFormat="1" ht="11.25">
      <c r="B388" s="168"/>
      <c r="D388" s="161" t="s">
        <v>170</v>
      </c>
      <c r="E388" s="169" t="s">
        <v>81</v>
      </c>
      <c r="F388" s="170" t="s">
        <v>180</v>
      </c>
      <c r="H388" s="171">
        <v>114.703</v>
      </c>
      <c r="I388" s="172"/>
      <c r="L388" s="168"/>
      <c r="M388" s="173"/>
      <c r="T388" s="174"/>
      <c r="AT388" s="169" t="s">
        <v>170</v>
      </c>
      <c r="AU388" s="169" t="s">
        <v>93</v>
      </c>
      <c r="AV388" s="13" t="s">
        <v>161</v>
      </c>
      <c r="AW388" s="13" t="s">
        <v>42</v>
      </c>
      <c r="AX388" s="13" t="s">
        <v>91</v>
      </c>
      <c r="AY388" s="169" t="s">
        <v>154</v>
      </c>
    </row>
    <row r="389" spans="2:65" s="1" customFormat="1" ht="11.25">
      <c r="B389" s="34"/>
      <c r="D389" s="161" t="s">
        <v>181</v>
      </c>
      <c r="F389" s="175" t="s">
        <v>182</v>
      </c>
      <c r="L389" s="34"/>
      <c r="M389" s="148"/>
      <c r="T389" s="55"/>
      <c r="AU389" s="18" t="s">
        <v>93</v>
      </c>
    </row>
    <row r="390" spans="2:65" s="1" customFormat="1" ht="11.25">
      <c r="B390" s="34"/>
      <c r="D390" s="161" t="s">
        <v>181</v>
      </c>
      <c r="F390" s="176" t="s">
        <v>183</v>
      </c>
      <c r="H390" s="177">
        <v>0</v>
      </c>
      <c r="L390" s="34"/>
      <c r="M390" s="148"/>
      <c r="T390" s="55"/>
      <c r="AU390" s="18" t="s">
        <v>93</v>
      </c>
    </row>
    <row r="391" spans="2:65" s="1" customFormat="1" ht="11.25">
      <c r="B391" s="34"/>
      <c r="D391" s="161" t="s">
        <v>181</v>
      </c>
      <c r="F391" s="176" t="s">
        <v>184</v>
      </c>
      <c r="H391" s="177">
        <v>99.742000000000004</v>
      </c>
      <c r="L391" s="34"/>
      <c r="M391" s="148"/>
      <c r="T391" s="55"/>
      <c r="AU391" s="18" t="s">
        <v>93</v>
      </c>
    </row>
    <row r="392" spans="2:65" s="1" customFormat="1" ht="24.2" customHeight="1">
      <c r="B392" s="34"/>
      <c r="C392" s="149" t="s">
        <v>507</v>
      </c>
      <c r="D392" s="149" t="s">
        <v>165</v>
      </c>
      <c r="E392" s="150" t="s">
        <v>508</v>
      </c>
      <c r="F392" s="151" t="s">
        <v>509</v>
      </c>
      <c r="G392" s="152" t="s">
        <v>260</v>
      </c>
      <c r="H392" s="153">
        <v>114.703</v>
      </c>
      <c r="I392" s="154"/>
      <c r="J392" s="155">
        <f>ROUND(I392*H392,2)</f>
        <v>0</v>
      </c>
      <c r="K392" s="156"/>
      <c r="L392" s="157"/>
      <c r="M392" s="158" t="s">
        <v>81</v>
      </c>
      <c r="N392" s="159" t="s">
        <v>53</v>
      </c>
      <c r="P392" s="141">
        <f>O392*H392</f>
        <v>0</v>
      </c>
      <c r="Q392" s="141">
        <v>1E-3</v>
      </c>
      <c r="R392" s="141">
        <f>Q392*H392</f>
        <v>0.114703</v>
      </c>
      <c r="S392" s="141">
        <v>0</v>
      </c>
      <c r="T392" s="142">
        <f>S392*H392</f>
        <v>0</v>
      </c>
      <c r="AR392" s="143" t="s">
        <v>348</v>
      </c>
      <c r="AT392" s="143" t="s">
        <v>165</v>
      </c>
      <c r="AU392" s="143" t="s">
        <v>93</v>
      </c>
      <c r="AY392" s="18" t="s">
        <v>154</v>
      </c>
      <c r="BE392" s="144">
        <f>IF(N392="základní",J392,0)</f>
        <v>0</v>
      </c>
      <c r="BF392" s="144">
        <f>IF(N392="snížená",J392,0)</f>
        <v>0</v>
      </c>
      <c r="BG392" s="144">
        <f>IF(N392="zákl. přenesená",J392,0)</f>
        <v>0</v>
      </c>
      <c r="BH392" s="144">
        <f>IF(N392="sníž. přenesená",J392,0)</f>
        <v>0</v>
      </c>
      <c r="BI392" s="144">
        <f>IF(N392="nulová",J392,0)</f>
        <v>0</v>
      </c>
      <c r="BJ392" s="18" t="s">
        <v>91</v>
      </c>
      <c r="BK392" s="144">
        <f>ROUND(I392*H392,2)</f>
        <v>0</v>
      </c>
      <c r="BL392" s="18" t="s">
        <v>251</v>
      </c>
      <c r="BM392" s="143" t="s">
        <v>510</v>
      </c>
    </row>
    <row r="393" spans="2:65" s="1" customFormat="1" ht="49.15" customHeight="1">
      <c r="B393" s="34"/>
      <c r="C393" s="131" t="s">
        <v>511</v>
      </c>
      <c r="D393" s="131" t="s">
        <v>157</v>
      </c>
      <c r="E393" s="132" t="s">
        <v>512</v>
      </c>
      <c r="F393" s="133" t="s">
        <v>513</v>
      </c>
      <c r="G393" s="134" t="s">
        <v>187</v>
      </c>
      <c r="H393" s="135">
        <v>0.115</v>
      </c>
      <c r="I393" s="136"/>
      <c r="J393" s="137">
        <f>ROUND(I393*H393,2)</f>
        <v>0</v>
      </c>
      <c r="K393" s="138"/>
      <c r="L393" s="34"/>
      <c r="M393" s="139" t="s">
        <v>81</v>
      </c>
      <c r="N393" s="140" t="s">
        <v>53</v>
      </c>
      <c r="P393" s="141">
        <f>O393*H393</f>
        <v>0</v>
      </c>
      <c r="Q393" s="141">
        <v>0</v>
      </c>
      <c r="R393" s="141">
        <f>Q393*H393</f>
        <v>0</v>
      </c>
      <c r="S393" s="141">
        <v>0</v>
      </c>
      <c r="T393" s="142">
        <f>S393*H393</f>
        <v>0</v>
      </c>
      <c r="AR393" s="143" t="s">
        <v>251</v>
      </c>
      <c r="AT393" s="143" t="s">
        <v>157</v>
      </c>
      <c r="AU393" s="143" t="s">
        <v>93</v>
      </c>
      <c r="AY393" s="18" t="s">
        <v>154</v>
      </c>
      <c r="BE393" s="144">
        <f>IF(N393="základní",J393,0)</f>
        <v>0</v>
      </c>
      <c r="BF393" s="144">
        <f>IF(N393="snížená",J393,0)</f>
        <v>0</v>
      </c>
      <c r="BG393" s="144">
        <f>IF(N393="zákl. přenesená",J393,0)</f>
        <v>0</v>
      </c>
      <c r="BH393" s="144">
        <f>IF(N393="sníž. přenesená",J393,0)</f>
        <v>0</v>
      </c>
      <c r="BI393" s="144">
        <f>IF(N393="nulová",J393,0)</f>
        <v>0</v>
      </c>
      <c r="BJ393" s="18" t="s">
        <v>91</v>
      </c>
      <c r="BK393" s="144">
        <f>ROUND(I393*H393,2)</f>
        <v>0</v>
      </c>
      <c r="BL393" s="18" t="s">
        <v>251</v>
      </c>
      <c r="BM393" s="143" t="s">
        <v>514</v>
      </c>
    </row>
    <row r="394" spans="2:65" s="1" customFormat="1" ht="11.25">
      <c r="B394" s="34"/>
      <c r="D394" s="145" t="s">
        <v>163</v>
      </c>
      <c r="F394" s="146" t="s">
        <v>515</v>
      </c>
      <c r="I394" s="147"/>
      <c r="L394" s="34"/>
      <c r="M394" s="148"/>
      <c r="T394" s="55"/>
      <c r="AT394" s="18" t="s">
        <v>163</v>
      </c>
      <c r="AU394" s="18" t="s">
        <v>93</v>
      </c>
    </row>
    <row r="395" spans="2:65" s="11" customFormat="1" ht="22.9" customHeight="1">
      <c r="B395" s="119"/>
      <c r="D395" s="120" t="s">
        <v>82</v>
      </c>
      <c r="E395" s="129" t="s">
        <v>516</v>
      </c>
      <c r="F395" s="129" t="s">
        <v>517</v>
      </c>
      <c r="I395" s="122"/>
      <c r="J395" s="130">
        <f>BK395</f>
        <v>0</v>
      </c>
      <c r="L395" s="119"/>
      <c r="M395" s="124"/>
      <c r="P395" s="125">
        <f>SUM(P396:P401)</f>
        <v>0</v>
      </c>
      <c r="R395" s="125">
        <f>SUM(R396:R401)</f>
        <v>0.12347580000000001</v>
      </c>
      <c r="T395" s="126">
        <f>SUM(T396:T401)</f>
        <v>0</v>
      </c>
      <c r="AR395" s="120" t="s">
        <v>93</v>
      </c>
      <c r="AT395" s="127" t="s">
        <v>82</v>
      </c>
      <c r="AU395" s="127" t="s">
        <v>91</v>
      </c>
      <c r="AY395" s="120" t="s">
        <v>154</v>
      </c>
      <c r="BK395" s="128">
        <f>SUM(BK396:BK401)</f>
        <v>0</v>
      </c>
    </row>
    <row r="396" spans="2:65" s="1" customFormat="1" ht="24.2" customHeight="1">
      <c r="B396" s="34"/>
      <c r="C396" s="131" t="s">
        <v>518</v>
      </c>
      <c r="D396" s="131" t="s">
        <v>157</v>
      </c>
      <c r="E396" s="132" t="s">
        <v>519</v>
      </c>
      <c r="F396" s="133" t="s">
        <v>520</v>
      </c>
      <c r="G396" s="134" t="s">
        <v>160</v>
      </c>
      <c r="H396" s="135">
        <v>9</v>
      </c>
      <c r="I396" s="136"/>
      <c r="J396" s="137">
        <f>ROUND(I396*H396,2)</f>
        <v>0</v>
      </c>
      <c r="K396" s="138"/>
      <c r="L396" s="34"/>
      <c r="M396" s="139" t="s">
        <v>81</v>
      </c>
      <c r="N396" s="140" t="s">
        <v>53</v>
      </c>
      <c r="P396" s="141">
        <f>O396*H396</f>
        <v>0</v>
      </c>
      <c r="Q396" s="141">
        <v>8.8999999999999995E-4</v>
      </c>
      <c r="R396" s="141">
        <f>Q396*H396</f>
        <v>8.0099999999999998E-3</v>
      </c>
      <c r="S396" s="141">
        <v>0</v>
      </c>
      <c r="T396" s="142">
        <f>S396*H396</f>
        <v>0</v>
      </c>
      <c r="AR396" s="143" t="s">
        <v>251</v>
      </c>
      <c r="AT396" s="143" t="s">
        <v>157</v>
      </c>
      <c r="AU396" s="143" t="s">
        <v>93</v>
      </c>
      <c r="AY396" s="18" t="s">
        <v>154</v>
      </c>
      <c r="BE396" s="144">
        <f>IF(N396="základní",J396,0)</f>
        <v>0</v>
      </c>
      <c r="BF396" s="144">
        <f>IF(N396="snížená",J396,0)</f>
        <v>0</v>
      </c>
      <c r="BG396" s="144">
        <f>IF(N396="zákl. přenesená",J396,0)</f>
        <v>0</v>
      </c>
      <c r="BH396" s="144">
        <f>IF(N396="sníž. přenesená",J396,0)</f>
        <v>0</v>
      </c>
      <c r="BI396" s="144">
        <f>IF(N396="nulová",J396,0)</f>
        <v>0</v>
      </c>
      <c r="BJ396" s="18" t="s">
        <v>91</v>
      </c>
      <c r="BK396" s="144">
        <f>ROUND(I396*H396,2)</f>
        <v>0</v>
      </c>
      <c r="BL396" s="18" t="s">
        <v>251</v>
      </c>
      <c r="BM396" s="143" t="s">
        <v>521</v>
      </c>
    </row>
    <row r="397" spans="2:65" s="1" customFormat="1" ht="11.25">
      <c r="B397" s="34"/>
      <c r="D397" s="145" t="s">
        <v>163</v>
      </c>
      <c r="F397" s="146" t="s">
        <v>522</v>
      </c>
      <c r="I397" s="147"/>
      <c r="L397" s="34"/>
      <c r="M397" s="148"/>
      <c r="T397" s="55"/>
      <c r="AT397" s="18" t="s">
        <v>163</v>
      </c>
      <c r="AU397" s="18" t="s">
        <v>93</v>
      </c>
    </row>
    <row r="398" spans="2:65" s="1" customFormat="1" ht="37.9" customHeight="1">
      <c r="B398" s="34"/>
      <c r="C398" s="131" t="s">
        <v>523</v>
      </c>
      <c r="D398" s="131" t="s">
        <v>157</v>
      </c>
      <c r="E398" s="132" t="s">
        <v>524</v>
      </c>
      <c r="F398" s="133" t="s">
        <v>525</v>
      </c>
      <c r="G398" s="134" t="s">
        <v>160</v>
      </c>
      <c r="H398" s="135">
        <v>72.62</v>
      </c>
      <c r="I398" s="136"/>
      <c r="J398" s="137">
        <f>ROUND(I398*H398,2)</f>
        <v>0</v>
      </c>
      <c r="K398" s="138"/>
      <c r="L398" s="34"/>
      <c r="M398" s="139" t="s">
        <v>81</v>
      </c>
      <c r="N398" s="140" t="s">
        <v>53</v>
      </c>
      <c r="P398" s="141">
        <f>O398*H398</f>
        <v>0</v>
      </c>
      <c r="Q398" s="141">
        <v>1.5900000000000001E-3</v>
      </c>
      <c r="R398" s="141">
        <f>Q398*H398</f>
        <v>0.11546580000000001</v>
      </c>
      <c r="S398" s="141">
        <v>0</v>
      </c>
      <c r="T398" s="142">
        <f>S398*H398</f>
        <v>0</v>
      </c>
      <c r="AR398" s="143" t="s">
        <v>251</v>
      </c>
      <c r="AT398" s="143" t="s">
        <v>157</v>
      </c>
      <c r="AU398" s="143" t="s">
        <v>93</v>
      </c>
      <c r="AY398" s="18" t="s">
        <v>154</v>
      </c>
      <c r="BE398" s="144">
        <f>IF(N398="základní",J398,0)</f>
        <v>0</v>
      </c>
      <c r="BF398" s="144">
        <f>IF(N398="snížená",J398,0)</f>
        <v>0</v>
      </c>
      <c r="BG398" s="144">
        <f>IF(N398="zákl. přenesená",J398,0)</f>
        <v>0</v>
      </c>
      <c r="BH398" s="144">
        <f>IF(N398="sníž. přenesená",J398,0)</f>
        <v>0</v>
      </c>
      <c r="BI398" s="144">
        <f>IF(N398="nulová",J398,0)</f>
        <v>0</v>
      </c>
      <c r="BJ398" s="18" t="s">
        <v>91</v>
      </c>
      <c r="BK398" s="144">
        <f>ROUND(I398*H398,2)</f>
        <v>0</v>
      </c>
      <c r="BL398" s="18" t="s">
        <v>251</v>
      </c>
      <c r="BM398" s="143" t="s">
        <v>526</v>
      </c>
    </row>
    <row r="399" spans="2:65" s="12" customFormat="1" ht="11.25">
      <c r="B399" s="160"/>
      <c r="D399" s="161" t="s">
        <v>170</v>
      </c>
      <c r="E399" s="162" t="s">
        <v>81</v>
      </c>
      <c r="F399" s="163" t="s">
        <v>527</v>
      </c>
      <c r="H399" s="164">
        <v>72.62</v>
      </c>
      <c r="I399" s="165"/>
      <c r="L399" s="160"/>
      <c r="M399" s="166"/>
      <c r="T399" s="167"/>
      <c r="AT399" s="162" t="s">
        <v>170</v>
      </c>
      <c r="AU399" s="162" t="s">
        <v>93</v>
      </c>
      <c r="AV399" s="12" t="s">
        <v>93</v>
      </c>
      <c r="AW399" s="12" t="s">
        <v>42</v>
      </c>
      <c r="AX399" s="12" t="s">
        <v>91</v>
      </c>
      <c r="AY399" s="162" t="s">
        <v>154</v>
      </c>
    </row>
    <row r="400" spans="2:65" s="1" customFormat="1" ht="55.5" customHeight="1">
      <c r="B400" s="34"/>
      <c r="C400" s="131" t="s">
        <v>528</v>
      </c>
      <c r="D400" s="131" t="s">
        <v>157</v>
      </c>
      <c r="E400" s="132" t="s">
        <v>529</v>
      </c>
      <c r="F400" s="133" t="s">
        <v>530</v>
      </c>
      <c r="G400" s="134" t="s">
        <v>187</v>
      </c>
      <c r="H400" s="135">
        <v>0.123</v>
      </c>
      <c r="I400" s="136"/>
      <c r="J400" s="137">
        <f>ROUND(I400*H400,2)</f>
        <v>0</v>
      </c>
      <c r="K400" s="138"/>
      <c r="L400" s="34"/>
      <c r="M400" s="139" t="s">
        <v>81</v>
      </c>
      <c r="N400" s="140" t="s">
        <v>53</v>
      </c>
      <c r="P400" s="141">
        <f>O400*H400</f>
        <v>0</v>
      </c>
      <c r="Q400" s="141">
        <v>0</v>
      </c>
      <c r="R400" s="141">
        <f>Q400*H400</f>
        <v>0</v>
      </c>
      <c r="S400" s="141">
        <v>0</v>
      </c>
      <c r="T400" s="142">
        <f>S400*H400</f>
        <v>0</v>
      </c>
      <c r="AR400" s="143" t="s">
        <v>251</v>
      </c>
      <c r="AT400" s="143" t="s">
        <v>157</v>
      </c>
      <c r="AU400" s="143" t="s">
        <v>93</v>
      </c>
      <c r="AY400" s="18" t="s">
        <v>154</v>
      </c>
      <c r="BE400" s="144">
        <f>IF(N400="základní",J400,0)</f>
        <v>0</v>
      </c>
      <c r="BF400" s="144">
        <f>IF(N400="snížená",J400,0)</f>
        <v>0</v>
      </c>
      <c r="BG400" s="144">
        <f>IF(N400="zákl. přenesená",J400,0)</f>
        <v>0</v>
      </c>
      <c r="BH400" s="144">
        <f>IF(N400="sníž. přenesená",J400,0)</f>
        <v>0</v>
      </c>
      <c r="BI400" s="144">
        <f>IF(N400="nulová",J400,0)</f>
        <v>0</v>
      </c>
      <c r="BJ400" s="18" t="s">
        <v>91</v>
      </c>
      <c r="BK400" s="144">
        <f>ROUND(I400*H400,2)</f>
        <v>0</v>
      </c>
      <c r="BL400" s="18" t="s">
        <v>251</v>
      </c>
      <c r="BM400" s="143" t="s">
        <v>531</v>
      </c>
    </row>
    <row r="401" spans="2:65" s="1" customFormat="1" ht="11.25">
      <c r="B401" s="34"/>
      <c r="D401" s="145" t="s">
        <v>163</v>
      </c>
      <c r="F401" s="146" t="s">
        <v>532</v>
      </c>
      <c r="I401" s="147"/>
      <c r="L401" s="34"/>
      <c r="M401" s="148"/>
      <c r="T401" s="55"/>
      <c r="AT401" s="18" t="s">
        <v>163</v>
      </c>
      <c r="AU401" s="18" t="s">
        <v>93</v>
      </c>
    </row>
    <row r="402" spans="2:65" s="11" customFormat="1" ht="22.9" customHeight="1">
      <c r="B402" s="119"/>
      <c r="D402" s="120" t="s">
        <v>82</v>
      </c>
      <c r="E402" s="129" t="s">
        <v>533</v>
      </c>
      <c r="F402" s="129" t="s">
        <v>534</v>
      </c>
      <c r="I402" s="122"/>
      <c r="J402" s="130">
        <f>BK402</f>
        <v>0</v>
      </c>
      <c r="L402" s="119"/>
      <c r="M402" s="124"/>
      <c r="P402" s="125">
        <f>SUM(P403:P407)</f>
        <v>0</v>
      </c>
      <c r="R402" s="125">
        <f>SUM(R403:R407)</f>
        <v>3.2465000000000002</v>
      </c>
      <c r="T402" s="126">
        <f>SUM(T403:T407)</f>
        <v>0</v>
      </c>
      <c r="AR402" s="120" t="s">
        <v>93</v>
      </c>
      <c r="AT402" s="127" t="s">
        <v>82</v>
      </c>
      <c r="AU402" s="127" t="s">
        <v>91</v>
      </c>
      <c r="AY402" s="120" t="s">
        <v>154</v>
      </c>
      <c r="BK402" s="128">
        <f>SUM(BK403:BK407)</f>
        <v>0</v>
      </c>
    </row>
    <row r="403" spans="2:65" s="1" customFormat="1" ht="16.5" customHeight="1">
      <c r="B403" s="34"/>
      <c r="C403" s="131" t="s">
        <v>535</v>
      </c>
      <c r="D403" s="131" t="s">
        <v>157</v>
      </c>
      <c r="E403" s="132" t="s">
        <v>536</v>
      </c>
      <c r="F403" s="133" t="s">
        <v>537</v>
      </c>
      <c r="G403" s="134" t="s">
        <v>260</v>
      </c>
      <c r="H403" s="135">
        <v>3246.5</v>
      </c>
      <c r="I403" s="136"/>
      <c r="J403" s="137">
        <f>ROUND(I403*H403,2)</f>
        <v>0</v>
      </c>
      <c r="K403" s="138"/>
      <c r="L403" s="34"/>
      <c r="M403" s="139" t="s">
        <v>81</v>
      </c>
      <c r="N403" s="140" t="s">
        <v>53</v>
      </c>
      <c r="P403" s="141">
        <f>O403*H403</f>
        <v>0</v>
      </c>
      <c r="Q403" s="141">
        <v>1E-3</v>
      </c>
      <c r="R403" s="141">
        <f>Q403*H403</f>
        <v>3.2465000000000002</v>
      </c>
      <c r="S403" s="141">
        <v>0</v>
      </c>
      <c r="T403" s="142">
        <f>S403*H403</f>
        <v>0</v>
      </c>
      <c r="AR403" s="143" t="s">
        <v>251</v>
      </c>
      <c r="AT403" s="143" t="s">
        <v>157</v>
      </c>
      <c r="AU403" s="143" t="s">
        <v>93</v>
      </c>
      <c r="AY403" s="18" t="s">
        <v>154</v>
      </c>
      <c r="BE403" s="144">
        <f>IF(N403="základní",J403,0)</f>
        <v>0</v>
      </c>
      <c r="BF403" s="144">
        <f>IF(N403="snížená",J403,0)</f>
        <v>0</v>
      </c>
      <c r="BG403" s="144">
        <f>IF(N403="zákl. přenesená",J403,0)</f>
        <v>0</v>
      </c>
      <c r="BH403" s="144">
        <f>IF(N403="sníž. přenesená",J403,0)</f>
        <v>0</v>
      </c>
      <c r="BI403" s="144">
        <f>IF(N403="nulová",J403,0)</f>
        <v>0</v>
      </c>
      <c r="BJ403" s="18" t="s">
        <v>91</v>
      </c>
      <c r="BK403" s="144">
        <f>ROUND(I403*H403,2)</f>
        <v>0</v>
      </c>
      <c r="BL403" s="18" t="s">
        <v>251</v>
      </c>
      <c r="BM403" s="143" t="s">
        <v>538</v>
      </c>
    </row>
    <row r="404" spans="2:65" s="12" customFormat="1" ht="11.25">
      <c r="B404" s="160"/>
      <c r="D404" s="161" t="s">
        <v>170</v>
      </c>
      <c r="E404" s="162" t="s">
        <v>81</v>
      </c>
      <c r="F404" s="163" t="s">
        <v>539</v>
      </c>
      <c r="H404" s="164">
        <v>3246.5</v>
      </c>
      <c r="I404" s="165"/>
      <c r="L404" s="160"/>
      <c r="M404" s="166"/>
      <c r="T404" s="167"/>
      <c r="AT404" s="162" t="s">
        <v>170</v>
      </c>
      <c r="AU404" s="162" t="s">
        <v>93</v>
      </c>
      <c r="AV404" s="12" t="s">
        <v>93</v>
      </c>
      <c r="AW404" s="12" t="s">
        <v>42</v>
      </c>
      <c r="AX404" s="12" t="s">
        <v>83</v>
      </c>
      <c r="AY404" s="162" t="s">
        <v>154</v>
      </c>
    </row>
    <row r="405" spans="2:65" s="13" customFormat="1" ht="11.25">
      <c r="B405" s="168"/>
      <c r="D405" s="161" t="s">
        <v>170</v>
      </c>
      <c r="E405" s="169" t="s">
        <v>81</v>
      </c>
      <c r="F405" s="170" t="s">
        <v>180</v>
      </c>
      <c r="H405" s="171">
        <v>3246.5</v>
      </c>
      <c r="I405" s="172"/>
      <c r="L405" s="168"/>
      <c r="M405" s="173"/>
      <c r="T405" s="174"/>
      <c r="AT405" s="169" t="s">
        <v>170</v>
      </c>
      <c r="AU405" s="169" t="s">
        <v>93</v>
      </c>
      <c r="AV405" s="13" t="s">
        <v>161</v>
      </c>
      <c r="AW405" s="13" t="s">
        <v>42</v>
      </c>
      <c r="AX405" s="13" t="s">
        <v>91</v>
      </c>
      <c r="AY405" s="169" t="s">
        <v>154</v>
      </c>
    </row>
    <row r="406" spans="2:65" s="1" customFormat="1" ht="55.5" customHeight="1">
      <c r="B406" s="34"/>
      <c r="C406" s="131" t="s">
        <v>540</v>
      </c>
      <c r="D406" s="131" t="s">
        <v>157</v>
      </c>
      <c r="E406" s="132" t="s">
        <v>541</v>
      </c>
      <c r="F406" s="133" t="s">
        <v>542</v>
      </c>
      <c r="G406" s="134" t="s">
        <v>187</v>
      </c>
      <c r="H406" s="135">
        <v>3.2469999999999999</v>
      </c>
      <c r="I406" s="136"/>
      <c r="J406" s="137">
        <f>ROUND(I406*H406,2)</f>
        <v>0</v>
      </c>
      <c r="K406" s="138"/>
      <c r="L406" s="34"/>
      <c r="M406" s="139" t="s">
        <v>81</v>
      </c>
      <c r="N406" s="140" t="s">
        <v>53</v>
      </c>
      <c r="P406" s="141">
        <f>O406*H406</f>
        <v>0</v>
      </c>
      <c r="Q406" s="141">
        <v>0</v>
      </c>
      <c r="R406" s="141">
        <f>Q406*H406</f>
        <v>0</v>
      </c>
      <c r="S406" s="141">
        <v>0</v>
      </c>
      <c r="T406" s="142">
        <f>S406*H406</f>
        <v>0</v>
      </c>
      <c r="AR406" s="143" t="s">
        <v>251</v>
      </c>
      <c r="AT406" s="143" t="s">
        <v>157</v>
      </c>
      <c r="AU406" s="143" t="s">
        <v>93</v>
      </c>
      <c r="AY406" s="18" t="s">
        <v>154</v>
      </c>
      <c r="BE406" s="144">
        <f>IF(N406="základní",J406,0)</f>
        <v>0</v>
      </c>
      <c r="BF406" s="144">
        <f>IF(N406="snížená",J406,0)</f>
        <v>0</v>
      </c>
      <c r="BG406" s="144">
        <f>IF(N406="zákl. přenesená",J406,0)</f>
        <v>0</v>
      </c>
      <c r="BH406" s="144">
        <f>IF(N406="sníž. přenesená",J406,0)</f>
        <v>0</v>
      </c>
      <c r="BI406" s="144">
        <f>IF(N406="nulová",J406,0)</f>
        <v>0</v>
      </c>
      <c r="BJ406" s="18" t="s">
        <v>91</v>
      </c>
      <c r="BK406" s="144">
        <f>ROUND(I406*H406,2)</f>
        <v>0</v>
      </c>
      <c r="BL406" s="18" t="s">
        <v>251</v>
      </c>
      <c r="BM406" s="143" t="s">
        <v>543</v>
      </c>
    </row>
    <row r="407" spans="2:65" s="1" customFormat="1" ht="11.25">
      <c r="B407" s="34"/>
      <c r="D407" s="145" t="s">
        <v>163</v>
      </c>
      <c r="F407" s="146" t="s">
        <v>544</v>
      </c>
      <c r="I407" s="147"/>
      <c r="L407" s="34"/>
      <c r="M407" s="148"/>
      <c r="T407" s="55"/>
      <c r="AT407" s="18" t="s">
        <v>163</v>
      </c>
      <c r="AU407" s="18" t="s">
        <v>93</v>
      </c>
    </row>
    <row r="408" spans="2:65" s="11" customFormat="1" ht="22.9" customHeight="1">
      <c r="B408" s="119"/>
      <c r="D408" s="120" t="s">
        <v>82</v>
      </c>
      <c r="E408" s="129" t="s">
        <v>545</v>
      </c>
      <c r="F408" s="129" t="s">
        <v>546</v>
      </c>
      <c r="I408" s="122"/>
      <c r="J408" s="130">
        <f>BK408</f>
        <v>0</v>
      </c>
      <c r="L408" s="119"/>
      <c r="M408" s="124"/>
      <c r="P408" s="125">
        <f>SUM(P409:P439)</f>
        <v>0</v>
      </c>
      <c r="R408" s="125">
        <f>SUM(R409:R439)</f>
        <v>0.37807828000000004</v>
      </c>
      <c r="T408" s="126">
        <f>SUM(T409:T439)</f>
        <v>0</v>
      </c>
      <c r="AR408" s="120" t="s">
        <v>93</v>
      </c>
      <c r="AT408" s="127" t="s">
        <v>82</v>
      </c>
      <c r="AU408" s="127" t="s">
        <v>91</v>
      </c>
      <c r="AY408" s="120" t="s">
        <v>154</v>
      </c>
      <c r="BK408" s="128">
        <f>SUM(BK409:BK439)</f>
        <v>0</v>
      </c>
    </row>
    <row r="409" spans="2:65" s="1" customFormat="1" ht="24.2" customHeight="1">
      <c r="B409" s="34"/>
      <c r="C409" s="131" t="s">
        <v>547</v>
      </c>
      <c r="D409" s="131" t="s">
        <v>157</v>
      </c>
      <c r="E409" s="132" t="s">
        <v>548</v>
      </c>
      <c r="F409" s="133" t="s">
        <v>549</v>
      </c>
      <c r="G409" s="134" t="s">
        <v>160</v>
      </c>
      <c r="H409" s="135">
        <v>72.62</v>
      </c>
      <c r="I409" s="136"/>
      <c r="J409" s="137">
        <f>ROUND(I409*H409,2)</f>
        <v>0</v>
      </c>
      <c r="K409" s="138"/>
      <c r="L409" s="34"/>
      <c r="M409" s="139" t="s">
        <v>81</v>
      </c>
      <c r="N409" s="140" t="s">
        <v>53</v>
      </c>
      <c r="P409" s="141">
        <f>O409*H409</f>
        <v>0</v>
      </c>
      <c r="Q409" s="141">
        <v>3.0000000000000001E-5</v>
      </c>
      <c r="R409" s="141">
        <f>Q409*H409</f>
        <v>2.1786000000000002E-3</v>
      </c>
      <c r="S409" s="141">
        <v>0</v>
      </c>
      <c r="T409" s="142">
        <f>S409*H409</f>
        <v>0</v>
      </c>
      <c r="AR409" s="143" t="s">
        <v>251</v>
      </c>
      <c r="AT409" s="143" t="s">
        <v>157</v>
      </c>
      <c r="AU409" s="143" t="s">
        <v>93</v>
      </c>
      <c r="AY409" s="18" t="s">
        <v>154</v>
      </c>
      <c r="BE409" s="144">
        <f>IF(N409="základní",J409,0)</f>
        <v>0</v>
      </c>
      <c r="BF409" s="144">
        <f>IF(N409="snížená",J409,0)</f>
        <v>0</v>
      </c>
      <c r="BG409" s="144">
        <f>IF(N409="zákl. přenesená",J409,0)</f>
        <v>0</v>
      </c>
      <c r="BH409" s="144">
        <f>IF(N409="sníž. přenesená",J409,0)</f>
        <v>0</v>
      </c>
      <c r="BI409" s="144">
        <f>IF(N409="nulová",J409,0)</f>
        <v>0</v>
      </c>
      <c r="BJ409" s="18" t="s">
        <v>91</v>
      </c>
      <c r="BK409" s="144">
        <f>ROUND(I409*H409,2)</f>
        <v>0</v>
      </c>
      <c r="BL409" s="18" t="s">
        <v>251</v>
      </c>
      <c r="BM409" s="143" t="s">
        <v>550</v>
      </c>
    </row>
    <row r="410" spans="2:65" s="1" customFormat="1" ht="11.25">
      <c r="B410" s="34"/>
      <c r="D410" s="145" t="s">
        <v>163</v>
      </c>
      <c r="F410" s="146" t="s">
        <v>551</v>
      </c>
      <c r="I410" s="147"/>
      <c r="L410" s="34"/>
      <c r="M410" s="148"/>
      <c r="T410" s="55"/>
      <c r="AT410" s="18" t="s">
        <v>163</v>
      </c>
      <c r="AU410" s="18" t="s">
        <v>93</v>
      </c>
    </row>
    <row r="411" spans="2:65" s="12" customFormat="1" ht="11.25">
      <c r="B411" s="160"/>
      <c r="D411" s="161" t="s">
        <v>170</v>
      </c>
      <c r="E411" s="162" t="s">
        <v>81</v>
      </c>
      <c r="F411" s="163" t="s">
        <v>527</v>
      </c>
      <c r="H411" s="164">
        <v>72.62</v>
      </c>
      <c r="I411" s="165"/>
      <c r="L411" s="160"/>
      <c r="M411" s="166"/>
      <c r="T411" s="167"/>
      <c r="AT411" s="162" t="s">
        <v>170</v>
      </c>
      <c r="AU411" s="162" t="s">
        <v>93</v>
      </c>
      <c r="AV411" s="12" t="s">
        <v>93</v>
      </c>
      <c r="AW411" s="12" t="s">
        <v>42</v>
      </c>
      <c r="AX411" s="12" t="s">
        <v>91</v>
      </c>
      <c r="AY411" s="162" t="s">
        <v>154</v>
      </c>
    </row>
    <row r="412" spans="2:65" s="1" customFormat="1" ht="24.2" customHeight="1">
      <c r="B412" s="34"/>
      <c r="C412" s="131" t="s">
        <v>552</v>
      </c>
      <c r="D412" s="131" t="s">
        <v>157</v>
      </c>
      <c r="E412" s="132" t="s">
        <v>553</v>
      </c>
      <c r="F412" s="133" t="s">
        <v>554</v>
      </c>
      <c r="G412" s="134" t="s">
        <v>117</v>
      </c>
      <c r="H412" s="135">
        <v>117.17100000000001</v>
      </c>
      <c r="I412" s="136"/>
      <c r="J412" s="137">
        <f>ROUND(I412*H412,2)</f>
        <v>0</v>
      </c>
      <c r="K412" s="138"/>
      <c r="L412" s="34"/>
      <c r="M412" s="139" t="s">
        <v>81</v>
      </c>
      <c r="N412" s="140" t="s">
        <v>53</v>
      </c>
      <c r="P412" s="141">
        <f>O412*H412</f>
        <v>0</v>
      </c>
      <c r="Q412" s="141">
        <v>3.6000000000000002E-4</v>
      </c>
      <c r="R412" s="141">
        <f>Q412*H412</f>
        <v>4.2181560000000007E-2</v>
      </c>
      <c r="S412" s="141">
        <v>0</v>
      </c>
      <c r="T412" s="142">
        <f>S412*H412</f>
        <v>0</v>
      </c>
      <c r="AR412" s="143" t="s">
        <v>251</v>
      </c>
      <c r="AT412" s="143" t="s">
        <v>157</v>
      </c>
      <c r="AU412" s="143" t="s">
        <v>93</v>
      </c>
      <c r="AY412" s="18" t="s">
        <v>154</v>
      </c>
      <c r="BE412" s="144">
        <f>IF(N412="základní",J412,0)</f>
        <v>0</v>
      </c>
      <c r="BF412" s="144">
        <f>IF(N412="snížená",J412,0)</f>
        <v>0</v>
      </c>
      <c r="BG412" s="144">
        <f>IF(N412="zákl. přenesená",J412,0)</f>
        <v>0</v>
      </c>
      <c r="BH412" s="144">
        <f>IF(N412="sníž. přenesená",J412,0)</f>
        <v>0</v>
      </c>
      <c r="BI412" s="144">
        <f>IF(N412="nulová",J412,0)</f>
        <v>0</v>
      </c>
      <c r="BJ412" s="18" t="s">
        <v>91</v>
      </c>
      <c r="BK412" s="144">
        <f>ROUND(I412*H412,2)</f>
        <v>0</v>
      </c>
      <c r="BL412" s="18" t="s">
        <v>251</v>
      </c>
      <c r="BM412" s="143" t="s">
        <v>555</v>
      </c>
    </row>
    <row r="413" spans="2:65" s="1" customFormat="1" ht="11.25">
      <c r="B413" s="34"/>
      <c r="D413" s="145" t="s">
        <v>163</v>
      </c>
      <c r="F413" s="146" t="s">
        <v>556</v>
      </c>
      <c r="I413" s="147"/>
      <c r="L413" s="34"/>
      <c r="M413" s="148"/>
      <c r="T413" s="55"/>
      <c r="AT413" s="18" t="s">
        <v>163</v>
      </c>
      <c r="AU413" s="18" t="s">
        <v>93</v>
      </c>
    </row>
    <row r="414" spans="2:65" s="12" customFormat="1" ht="11.25">
      <c r="B414" s="160"/>
      <c r="D414" s="161" t="s">
        <v>170</v>
      </c>
      <c r="E414" s="162" t="s">
        <v>81</v>
      </c>
      <c r="F414" s="163" t="s">
        <v>115</v>
      </c>
      <c r="H414" s="164">
        <v>99.742000000000004</v>
      </c>
      <c r="I414" s="165"/>
      <c r="L414" s="160"/>
      <c r="M414" s="166"/>
      <c r="T414" s="167"/>
      <c r="AT414" s="162" t="s">
        <v>170</v>
      </c>
      <c r="AU414" s="162" t="s">
        <v>93</v>
      </c>
      <c r="AV414" s="12" t="s">
        <v>93</v>
      </c>
      <c r="AW414" s="12" t="s">
        <v>42</v>
      </c>
      <c r="AX414" s="12" t="s">
        <v>83</v>
      </c>
      <c r="AY414" s="162" t="s">
        <v>154</v>
      </c>
    </row>
    <row r="415" spans="2:65" s="12" customFormat="1" ht="11.25">
      <c r="B415" s="160"/>
      <c r="D415" s="161" t="s">
        <v>170</v>
      </c>
      <c r="E415" s="162" t="s">
        <v>81</v>
      </c>
      <c r="F415" s="163" t="s">
        <v>325</v>
      </c>
      <c r="H415" s="164">
        <v>17.428999999999998</v>
      </c>
      <c r="I415" s="165"/>
      <c r="L415" s="160"/>
      <c r="M415" s="166"/>
      <c r="T415" s="167"/>
      <c r="AT415" s="162" t="s">
        <v>170</v>
      </c>
      <c r="AU415" s="162" t="s">
        <v>93</v>
      </c>
      <c r="AV415" s="12" t="s">
        <v>93</v>
      </c>
      <c r="AW415" s="12" t="s">
        <v>42</v>
      </c>
      <c r="AX415" s="12" t="s">
        <v>83</v>
      </c>
      <c r="AY415" s="162" t="s">
        <v>154</v>
      </c>
    </row>
    <row r="416" spans="2:65" s="13" customFormat="1" ht="11.25">
      <c r="B416" s="168"/>
      <c r="D416" s="161" t="s">
        <v>170</v>
      </c>
      <c r="E416" s="169" t="s">
        <v>81</v>
      </c>
      <c r="F416" s="170" t="s">
        <v>180</v>
      </c>
      <c r="H416" s="171">
        <v>117.17100000000001</v>
      </c>
      <c r="I416" s="172"/>
      <c r="L416" s="168"/>
      <c r="M416" s="173"/>
      <c r="T416" s="174"/>
      <c r="AT416" s="169" t="s">
        <v>170</v>
      </c>
      <c r="AU416" s="169" t="s">
        <v>93</v>
      </c>
      <c r="AV416" s="13" t="s">
        <v>161</v>
      </c>
      <c r="AW416" s="13" t="s">
        <v>42</v>
      </c>
      <c r="AX416" s="13" t="s">
        <v>91</v>
      </c>
      <c r="AY416" s="169" t="s">
        <v>154</v>
      </c>
    </row>
    <row r="417" spans="2:65" s="1" customFormat="1" ht="11.25">
      <c r="B417" s="34"/>
      <c r="D417" s="161" t="s">
        <v>181</v>
      </c>
      <c r="F417" s="175" t="s">
        <v>182</v>
      </c>
      <c r="L417" s="34"/>
      <c r="M417" s="148"/>
      <c r="T417" s="55"/>
      <c r="AU417" s="18" t="s">
        <v>93</v>
      </c>
    </row>
    <row r="418" spans="2:65" s="1" customFormat="1" ht="11.25">
      <c r="B418" s="34"/>
      <c r="D418" s="161" t="s">
        <v>181</v>
      </c>
      <c r="F418" s="176" t="s">
        <v>183</v>
      </c>
      <c r="H418" s="177">
        <v>0</v>
      </c>
      <c r="L418" s="34"/>
      <c r="M418" s="148"/>
      <c r="T418" s="55"/>
      <c r="AU418" s="18" t="s">
        <v>93</v>
      </c>
    </row>
    <row r="419" spans="2:65" s="1" customFormat="1" ht="11.25">
      <c r="B419" s="34"/>
      <c r="D419" s="161" t="s">
        <v>181</v>
      </c>
      <c r="F419" s="176" t="s">
        <v>184</v>
      </c>
      <c r="H419" s="177">
        <v>99.742000000000004</v>
      </c>
      <c r="L419" s="34"/>
      <c r="M419" s="148"/>
      <c r="T419" s="55"/>
      <c r="AU419" s="18" t="s">
        <v>93</v>
      </c>
    </row>
    <row r="420" spans="2:65" s="1" customFormat="1" ht="24.2" customHeight="1">
      <c r="B420" s="34"/>
      <c r="C420" s="131" t="s">
        <v>557</v>
      </c>
      <c r="D420" s="131" t="s">
        <v>157</v>
      </c>
      <c r="E420" s="132" t="s">
        <v>558</v>
      </c>
      <c r="F420" s="133" t="s">
        <v>559</v>
      </c>
      <c r="G420" s="134" t="s">
        <v>117</v>
      </c>
      <c r="H420" s="135">
        <v>117.17100000000001</v>
      </c>
      <c r="I420" s="136"/>
      <c r="J420" s="137">
        <f>ROUND(I420*H420,2)</f>
        <v>0</v>
      </c>
      <c r="K420" s="138"/>
      <c r="L420" s="34"/>
      <c r="M420" s="139" t="s">
        <v>81</v>
      </c>
      <c r="N420" s="140" t="s">
        <v>53</v>
      </c>
      <c r="P420" s="141">
        <f>O420*H420</f>
        <v>0</v>
      </c>
      <c r="Q420" s="141">
        <v>2.4000000000000001E-4</v>
      </c>
      <c r="R420" s="141">
        <f>Q420*H420</f>
        <v>2.8121040000000003E-2</v>
      </c>
      <c r="S420" s="141">
        <v>0</v>
      </c>
      <c r="T420" s="142">
        <f>S420*H420</f>
        <v>0</v>
      </c>
      <c r="AR420" s="143" t="s">
        <v>251</v>
      </c>
      <c r="AT420" s="143" t="s">
        <v>157</v>
      </c>
      <c r="AU420" s="143" t="s">
        <v>93</v>
      </c>
      <c r="AY420" s="18" t="s">
        <v>154</v>
      </c>
      <c r="BE420" s="144">
        <f>IF(N420="základní",J420,0)</f>
        <v>0</v>
      </c>
      <c r="BF420" s="144">
        <f>IF(N420="snížená",J420,0)</f>
        <v>0</v>
      </c>
      <c r="BG420" s="144">
        <f>IF(N420="zákl. přenesená",J420,0)</f>
        <v>0</v>
      </c>
      <c r="BH420" s="144">
        <f>IF(N420="sníž. přenesená",J420,0)</f>
        <v>0</v>
      </c>
      <c r="BI420" s="144">
        <f>IF(N420="nulová",J420,0)</f>
        <v>0</v>
      </c>
      <c r="BJ420" s="18" t="s">
        <v>91</v>
      </c>
      <c r="BK420" s="144">
        <f>ROUND(I420*H420,2)</f>
        <v>0</v>
      </c>
      <c r="BL420" s="18" t="s">
        <v>251</v>
      </c>
      <c r="BM420" s="143" t="s">
        <v>560</v>
      </c>
    </row>
    <row r="421" spans="2:65" s="1" customFormat="1" ht="11.25">
      <c r="B421" s="34"/>
      <c r="D421" s="145" t="s">
        <v>163</v>
      </c>
      <c r="F421" s="146" t="s">
        <v>561</v>
      </c>
      <c r="I421" s="147"/>
      <c r="L421" s="34"/>
      <c r="M421" s="148"/>
      <c r="T421" s="55"/>
      <c r="AT421" s="18" t="s">
        <v>163</v>
      </c>
      <c r="AU421" s="18" t="s">
        <v>93</v>
      </c>
    </row>
    <row r="422" spans="2:65" s="14" customFormat="1" ht="11.25">
      <c r="B422" s="178"/>
      <c r="D422" s="161" t="s">
        <v>170</v>
      </c>
      <c r="E422" s="179" t="s">
        <v>81</v>
      </c>
      <c r="F422" s="180" t="s">
        <v>183</v>
      </c>
      <c r="H422" s="179" t="s">
        <v>81</v>
      </c>
      <c r="I422" s="181"/>
      <c r="L422" s="178"/>
      <c r="M422" s="182"/>
      <c r="T422" s="183"/>
      <c r="AT422" s="179" t="s">
        <v>170</v>
      </c>
      <c r="AU422" s="179" t="s">
        <v>93</v>
      </c>
      <c r="AV422" s="14" t="s">
        <v>91</v>
      </c>
      <c r="AW422" s="14" t="s">
        <v>42</v>
      </c>
      <c r="AX422" s="14" t="s">
        <v>83</v>
      </c>
      <c r="AY422" s="179" t="s">
        <v>154</v>
      </c>
    </row>
    <row r="423" spans="2:65" s="12" customFormat="1" ht="11.25">
      <c r="B423" s="160"/>
      <c r="D423" s="161" t="s">
        <v>170</v>
      </c>
      <c r="E423" s="162" t="s">
        <v>115</v>
      </c>
      <c r="F423" s="163" t="s">
        <v>184</v>
      </c>
      <c r="H423" s="164">
        <v>99.742000000000004</v>
      </c>
      <c r="I423" s="165"/>
      <c r="L423" s="160"/>
      <c r="M423" s="166"/>
      <c r="T423" s="167"/>
      <c r="AT423" s="162" t="s">
        <v>170</v>
      </c>
      <c r="AU423" s="162" t="s">
        <v>93</v>
      </c>
      <c r="AV423" s="12" t="s">
        <v>93</v>
      </c>
      <c r="AW423" s="12" t="s">
        <v>42</v>
      </c>
      <c r="AX423" s="12" t="s">
        <v>83</v>
      </c>
      <c r="AY423" s="162" t="s">
        <v>154</v>
      </c>
    </row>
    <row r="424" spans="2:65" s="12" customFormat="1" ht="11.25">
      <c r="B424" s="160"/>
      <c r="D424" s="161" t="s">
        <v>170</v>
      </c>
      <c r="E424" s="162" t="s">
        <v>81</v>
      </c>
      <c r="F424" s="163" t="s">
        <v>325</v>
      </c>
      <c r="H424" s="164">
        <v>17.428999999999998</v>
      </c>
      <c r="I424" s="165"/>
      <c r="L424" s="160"/>
      <c r="M424" s="166"/>
      <c r="T424" s="167"/>
      <c r="AT424" s="162" t="s">
        <v>170</v>
      </c>
      <c r="AU424" s="162" t="s">
        <v>93</v>
      </c>
      <c r="AV424" s="12" t="s">
        <v>93</v>
      </c>
      <c r="AW424" s="12" t="s">
        <v>42</v>
      </c>
      <c r="AX424" s="12" t="s">
        <v>83</v>
      </c>
      <c r="AY424" s="162" t="s">
        <v>154</v>
      </c>
    </row>
    <row r="425" spans="2:65" s="13" customFormat="1" ht="11.25">
      <c r="B425" s="168"/>
      <c r="D425" s="161" t="s">
        <v>170</v>
      </c>
      <c r="E425" s="169" t="s">
        <v>81</v>
      </c>
      <c r="F425" s="170" t="s">
        <v>180</v>
      </c>
      <c r="H425" s="171">
        <v>117.17100000000001</v>
      </c>
      <c r="I425" s="172"/>
      <c r="L425" s="168"/>
      <c r="M425" s="173"/>
      <c r="T425" s="174"/>
      <c r="AT425" s="169" t="s">
        <v>170</v>
      </c>
      <c r="AU425" s="169" t="s">
        <v>93</v>
      </c>
      <c r="AV425" s="13" t="s">
        <v>161</v>
      </c>
      <c r="AW425" s="13" t="s">
        <v>42</v>
      </c>
      <c r="AX425" s="13" t="s">
        <v>91</v>
      </c>
      <c r="AY425" s="169" t="s">
        <v>154</v>
      </c>
    </row>
    <row r="426" spans="2:65" s="1" customFormat="1" ht="24.2" customHeight="1">
      <c r="B426" s="34"/>
      <c r="C426" s="131" t="s">
        <v>562</v>
      </c>
      <c r="D426" s="131" t="s">
        <v>157</v>
      </c>
      <c r="E426" s="132" t="s">
        <v>563</v>
      </c>
      <c r="F426" s="133" t="s">
        <v>564</v>
      </c>
      <c r="G426" s="134" t="s">
        <v>117</v>
      </c>
      <c r="H426" s="135">
        <v>117.17100000000001</v>
      </c>
      <c r="I426" s="136"/>
      <c r="J426" s="137">
        <f>ROUND(I426*H426,2)</f>
        <v>0</v>
      </c>
      <c r="K426" s="138"/>
      <c r="L426" s="34"/>
      <c r="M426" s="139" t="s">
        <v>81</v>
      </c>
      <c r="N426" s="140" t="s">
        <v>53</v>
      </c>
      <c r="P426" s="141">
        <f>O426*H426</f>
        <v>0</v>
      </c>
      <c r="Q426" s="141">
        <v>4.8000000000000001E-4</v>
      </c>
      <c r="R426" s="141">
        <f>Q426*H426</f>
        <v>5.6242080000000007E-2</v>
      </c>
      <c r="S426" s="141">
        <v>0</v>
      </c>
      <c r="T426" s="142">
        <f>S426*H426</f>
        <v>0</v>
      </c>
      <c r="AR426" s="143" t="s">
        <v>251</v>
      </c>
      <c r="AT426" s="143" t="s">
        <v>157</v>
      </c>
      <c r="AU426" s="143" t="s">
        <v>93</v>
      </c>
      <c r="AY426" s="18" t="s">
        <v>154</v>
      </c>
      <c r="BE426" s="144">
        <f>IF(N426="základní",J426,0)</f>
        <v>0</v>
      </c>
      <c r="BF426" s="144">
        <f>IF(N426="snížená",J426,0)</f>
        <v>0</v>
      </c>
      <c r="BG426" s="144">
        <f>IF(N426="zákl. přenesená",J426,0)</f>
        <v>0</v>
      </c>
      <c r="BH426" s="144">
        <f>IF(N426="sníž. přenesená",J426,0)</f>
        <v>0</v>
      </c>
      <c r="BI426" s="144">
        <f>IF(N426="nulová",J426,0)</f>
        <v>0</v>
      </c>
      <c r="BJ426" s="18" t="s">
        <v>91</v>
      </c>
      <c r="BK426" s="144">
        <f>ROUND(I426*H426,2)</f>
        <v>0</v>
      </c>
      <c r="BL426" s="18" t="s">
        <v>251</v>
      </c>
      <c r="BM426" s="143" t="s">
        <v>565</v>
      </c>
    </row>
    <row r="427" spans="2:65" s="1" customFormat="1" ht="11.25">
      <c r="B427" s="34"/>
      <c r="D427" s="145" t="s">
        <v>163</v>
      </c>
      <c r="F427" s="146" t="s">
        <v>566</v>
      </c>
      <c r="I427" s="147"/>
      <c r="L427" s="34"/>
      <c r="M427" s="148"/>
      <c r="T427" s="55"/>
      <c r="AT427" s="18" t="s">
        <v>163</v>
      </c>
      <c r="AU427" s="18" t="s">
        <v>93</v>
      </c>
    </row>
    <row r="428" spans="2:65" s="12" customFormat="1" ht="11.25">
      <c r="B428" s="160"/>
      <c r="D428" s="161" t="s">
        <v>170</v>
      </c>
      <c r="E428" s="162" t="s">
        <v>81</v>
      </c>
      <c r="F428" s="163" t="s">
        <v>567</v>
      </c>
      <c r="H428" s="164">
        <v>99.742000000000004</v>
      </c>
      <c r="I428" s="165"/>
      <c r="L428" s="160"/>
      <c r="M428" s="166"/>
      <c r="T428" s="167"/>
      <c r="AT428" s="162" t="s">
        <v>170</v>
      </c>
      <c r="AU428" s="162" t="s">
        <v>93</v>
      </c>
      <c r="AV428" s="12" t="s">
        <v>93</v>
      </c>
      <c r="AW428" s="12" t="s">
        <v>42</v>
      </c>
      <c r="AX428" s="12" t="s">
        <v>83</v>
      </c>
      <c r="AY428" s="162" t="s">
        <v>154</v>
      </c>
    </row>
    <row r="429" spans="2:65" s="12" customFormat="1" ht="11.25">
      <c r="B429" s="160"/>
      <c r="D429" s="161" t="s">
        <v>170</v>
      </c>
      <c r="E429" s="162" t="s">
        <v>81</v>
      </c>
      <c r="F429" s="163" t="s">
        <v>325</v>
      </c>
      <c r="H429" s="164">
        <v>17.428999999999998</v>
      </c>
      <c r="I429" s="165"/>
      <c r="L429" s="160"/>
      <c r="M429" s="166"/>
      <c r="T429" s="167"/>
      <c r="AT429" s="162" t="s">
        <v>170</v>
      </c>
      <c r="AU429" s="162" t="s">
        <v>93</v>
      </c>
      <c r="AV429" s="12" t="s">
        <v>93</v>
      </c>
      <c r="AW429" s="12" t="s">
        <v>42</v>
      </c>
      <c r="AX429" s="12" t="s">
        <v>83</v>
      </c>
      <c r="AY429" s="162" t="s">
        <v>154</v>
      </c>
    </row>
    <row r="430" spans="2:65" s="13" customFormat="1" ht="11.25">
      <c r="B430" s="168"/>
      <c r="D430" s="161" t="s">
        <v>170</v>
      </c>
      <c r="E430" s="169" t="s">
        <v>81</v>
      </c>
      <c r="F430" s="170" t="s">
        <v>180</v>
      </c>
      <c r="H430" s="171">
        <v>117.17100000000001</v>
      </c>
      <c r="I430" s="172"/>
      <c r="L430" s="168"/>
      <c r="M430" s="173"/>
      <c r="T430" s="174"/>
      <c r="AT430" s="169" t="s">
        <v>170</v>
      </c>
      <c r="AU430" s="169" t="s">
        <v>93</v>
      </c>
      <c r="AV430" s="13" t="s">
        <v>161</v>
      </c>
      <c r="AW430" s="13" t="s">
        <v>42</v>
      </c>
      <c r="AX430" s="13" t="s">
        <v>91</v>
      </c>
      <c r="AY430" s="169" t="s">
        <v>154</v>
      </c>
    </row>
    <row r="431" spans="2:65" s="1" customFormat="1" ht="11.25">
      <c r="B431" s="34"/>
      <c r="D431" s="161" t="s">
        <v>181</v>
      </c>
      <c r="F431" s="175" t="s">
        <v>182</v>
      </c>
      <c r="L431" s="34"/>
      <c r="M431" s="148"/>
      <c r="T431" s="55"/>
      <c r="AU431" s="18" t="s">
        <v>93</v>
      </c>
    </row>
    <row r="432" spans="2:65" s="1" customFormat="1" ht="11.25">
      <c r="B432" s="34"/>
      <c r="D432" s="161" t="s">
        <v>181</v>
      </c>
      <c r="F432" s="176" t="s">
        <v>183</v>
      </c>
      <c r="H432" s="177">
        <v>0</v>
      </c>
      <c r="L432" s="34"/>
      <c r="M432" s="148"/>
      <c r="T432" s="55"/>
      <c r="AU432" s="18" t="s">
        <v>93</v>
      </c>
    </row>
    <row r="433" spans="2:65" s="1" customFormat="1" ht="11.25">
      <c r="B433" s="34"/>
      <c r="D433" s="161" t="s">
        <v>181</v>
      </c>
      <c r="F433" s="176" t="s">
        <v>184</v>
      </c>
      <c r="H433" s="177">
        <v>99.742000000000004</v>
      </c>
      <c r="L433" s="34"/>
      <c r="M433" s="148"/>
      <c r="T433" s="55"/>
      <c r="AU433" s="18" t="s">
        <v>93</v>
      </c>
    </row>
    <row r="434" spans="2:65" s="1" customFormat="1" ht="44.25" customHeight="1">
      <c r="B434" s="34"/>
      <c r="C434" s="131" t="s">
        <v>568</v>
      </c>
      <c r="D434" s="131" t="s">
        <v>157</v>
      </c>
      <c r="E434" s="132" t="s">
        <v>569</v>
      </c>
      <c r="F434" s="133" t="s">
        <v>570</v>
      </c>
      <c r="G434" s="134" t="s">
        <v>117</v>
      </c>
      <c r="H434" s="135">
        <v>99.742000000000004</v>
      </c>
      <c r="I434" s="136"/>
      <c r="J434" s="137">
        <f>ROUND(I434*H434,2)</f>
        <v>0</v>
      </c>
      <c r="K434" s="138"/>
      <c r="L434" s="34"/>
      <c r="M434" s="139" t="s">
        <v>81</v>
      </c>
      <c r="N434" s="140" t="s">
        <v>53</v>
      </c>
      <c r="P434" s="141">
        <f>O434*H434</f>
        <v>0</v>
      </c>
      <c r="Q434" s="141">
        <v>2.5000000000000001E-3</v>
      </c>
      <c r="R434" s="141">
        <f>Q434*H434</f>
        <v>0.24935500000000002</v>
      </c>
      <c r="S434" s="141">
        <v>0</v>
      </c>
      <c r="T434" s="142">
        <f>S434*H434</f>
        <v>0</v>
      </c>
      <c r="AR434" s="143" t="s">
        <v>251</v>
      </c>
      <c r="AT434" s="143" t="s">
        <v>157</v>
      </c>
      <c r="AU434" s="143" t="s">
        <v>93</v>
      </c>
      <c r="AY434" s="18" t="s">
        <v>154</v>
      </c>
      <c r="BE434" s="144">
        <f>IF(N434="základní",J434,0)</f>
        <v>0</v>
      </c>
      <c r="BF434" s="144">
        <f>IF(N434="snížená",J434,0)</f>
        <v>0</v>
      </c>
      <c r="BG434" s="144">
        <f>IF(N434="zákl. přenesená",J434,0)</f>
        <v>0</v>
      </c>
      <c r="BH434" s="144">
        <f>IF(N434="sníž. přenesená",J434,0)</f>
        <v>0</v>
      </c>
      <c r="BI434" s="144">
        <f>IF(N434="nulová",J434,0)</f>
        <v>0</v>
      </c>
      <c r="BJ434" s="18" t="s">
        <v>91</v>
      </c>
      <c r="BK434" s="144">
        <f>ROUND(I434*H434,2)</f>
        <v>0</v>
      </c>
      <c r="BL434" s="18" t="s">
        <v>251</v>
      </c>
      <c r="BM434" s="143" t="s">
        <v>571</v>
      </c>
    </row>
    <row r="435" spans="2:65" s="1" customFormat="1" ht="11.25">
      <c r="B435" s="34"/>
      <c r="D435" s="145" t="s">
        <v>163</v>
      </c>
      <c r="F435" s="146" t="s">
        <v>572</v>
      </c>
      <c r="I435" s="147"/>
      <c r="L435" s="34"/>
      <c r="M435" s="148"/>
      <c r="T435" s="55"/>
      <c r="AT435" s="18" t="s">
        <v>163</v>
      </c>
      <c r="AU435" s="18" t="s">
        <v>93</v>
      </c>
    </row>
    <row r="436" spans="2:65" s="12" customFormat="1" ht="11.25">
      <c r="B436" s="160"/>
      <c r="D436" s="161" t="s">
        <v>170</v>
      </c>
      <c r="E436" s="162" t="s">
        <v>81</v>
      </c>
      <c r="F436" s="163" t="s">
        <v>115</v>
      </c>
      <c r="H436" s="164">
        <v>99.742000000000004</v>
      </c>
      <c r="I436" s="165"/>
      <c r="L436" s="160"/>
      <c r="M436" s="166"/>
      <c r="T436" s="167"/>
      <c r="AT436" s="162" t="s">
        <v>170</v>
      </c>
      <c r="AU436" s="162" t="s">
        <v>93</v>
      </c>
      <c r="AV436" s="12" t="s">
        <v>93</v>
      </c>
      <c r="AW436" s="12" t="s">
        <v>42</v>
      </c>
      <c r="AX436" s="12" t="s">
        <v>91</v>
      </c>
      <c r="AY436" s="162" t="s">
        <v>154</v>
      </c>
    </row>
    <row r="437" spans="2:65" s="1" customFormat="1" ht="11.25">
      <c r="B437" s="34"/>
      <c r="D437" s="161" t="s">
        <v>181</v>
      </c>
      <c r="F437" s="175" t="s">
        <v>182</v>
      </c>
      <c r="L437" s="34"/>
      <c r="M437" s="148"/>
      <c r="T437" s="55"/>
      <c r="AU437" s="18" t="s">
        <v>93</v>
      </c>
    </row>
    <row r="438" spans="2:65" s="1" customFormat="1" ht="11.25">
      <c r="B438" s="34"/>
      <c r="D438" s="161" t="s">
        <v>181</v>
      </c>
      <c r="F438" s="176" t="s">
        <v>183</v>
      </c>
      <c r="H438" s="177">
        <v>0</v>
      </c>
      <c r="L438" s="34"/>
      <c r="M438" s="148"/>
      <c r="T438" s="55"/>
      <c r="AU438" s="18" t="s">
        <v>93</v>
      </c>
    </row>
    <row r="439" spans="2:65" s="1" customFormat="1" ht="11.25">
      <c r="B439" s="34"/>
      <c r="D439" s="161" t="s">
        <v>181</v>
      </c>
      <c r="F439" s="176" t="s">
        <v>184</v>
      </c>
      <c r="H439" s="177">
        <v>99.742000000000004</v>
      </c>
      <c r="L439" s="34"/>
      <c r="M439" s="148"/>
      <c r="T439" s="55"/>
      <c r="AU439" s="18" t="s">
        <v>93</v>
      </c>
    </row>
    <row r="440" spans="2:65" s="11" customFormat="1" ht="25.9" customHeight="1">
      <c r="B440" s="119"/>
      <c r="D440" s="120" t="s">
        <v>82</v>
      </c>
      <c r="E440" s="121" t="s">
        <v>165</v>
      </c>
      <c r="F440" s="121" t="s">
        <v>573</v>
      </c>
      <c r="I440" s="122"/>
      <c r="J440" s="123">
        <f>BK440</f>
        <v>0</v>
      </c>
      <c r="L440" s="119"/>
      <c r="M440" s="124"/>
      <c r="P440" s="125">
        <f>P441</f>
        <v>0</v>
      </c>
      <c r="R440" s="125">
        <f>R441</f>
        <v>0</v>
      </c>
      <c r="T440" s="126">
        <f>T441</f>
        <v>0</v>
      </c>
      <c r="AR440" s="120" t="s">
        <v>173</v>
      </c>
      <c r="AT440" s="127" t="s">
        <v>82</v>
      </c>
      <c r="AU440" s="127" t="s">
        <v>83</v>
      </c>
      <c r="AY440" s="120" t="s">
        <v>154</v>
      </c>
      <c r="BK440" s="128">
        <f>BK441</f>
        <v>0</v>
      </c>
    </row>
    <row r="441" spans="2:65" s="11" customFormat="1" ht="22.9" customHeight="1">
      <c r="B441" s="119"/>
      <c r="D441" s="120" t="s">
        <v>82</v>
      </c>
      <c r="E441" s="129" t="s">
        <v>574</v>
      </c>
      <c r="F441" s="129" t="s">
        <v>575</v>
      </c>
      <c r="I441" s="122"/>
      <c r="J441" s="130">
        <f>BK441</f>
        <v>0</v>
      </c>
      <c r="L441" s="119"/>
      <c r="M441" s="124"/>
      <c r="P441" s="125">
        <f>SUM(P442:P447)</f>
        <v>0</v>
      </c>
      <c r="R441" s="125">
        <f>SUM(R442:R447)</f>
        <v>0</v>
      </c>
      <c r="T441" s="126">
        <f>SUM(T442:T447)</f>
        <v>0</v>
      </c>
      <c r="AR441" s="120" t="s">
        <v>173</v>
      </c>
      <c r="AT441" s="127" t="s">
        <v>82</v>
      </c>
      <c r="AU441" s="127" t="s">
        <v>91</v>
      </c>
      <c r="AY441" s="120" t="s">
        <v>154</v>
      </c>
      <c r="BK441" s="128">
        <f>SUM(BK442:BK447)</f>
        <v>0</v>
      </c>
    </row>
    <row r="442" spans="2:65" s="1" customFormat="1" ht="21.75" customHeight="1">
      <c r="B442" s="34"/>
      <c r="C442" s="131" t="s">
        <v>576</v>
      </c>
      <c r="D442" s="131" t="s">
        <v>157</v>
      </c>
      <c r="E442" s="132" t="s">
        <v>577</v>
      </c>
      <c r="F442" s="133" t="s">
        <v>578</v>
      </c>
      <c r="G442" s="134" t="s">
        <v>579</v>
      </c>
      <c r="H442" s="135">
        <v>419.91</v>
      </c>
      <c r="I442" s="136"/>
      <c r="J442" s="137">
        <f>ROUND(I442*H442,2)</f>
        <v>0</v>
      </c>
      <c r="K442" s="138"/>
      <c r="L442" s="34"/>
      <c r="M442" s="139" t="s">
        <v>81</v>
      </c>
      <c r="N442" s="140" t="s">
        <v>53</v>
      </c>
      <c r="P442" s="141">
        <f>O442*H442</f>
        <v>0</v>
      </c>
      <c r="Q442" s="141">
        <v>0</v>
      </c>
      <c r="R442" s="141">
        <f>Q442*H442</f>
        <v>0</v>
      </c>
      <c r="S442" s="141">
        <v>0</v>
      </c>
      <c r="T442" s="142">
        <f>S442*H442</f>
        <v>0</v>
      </c>
      <c r="AR442" s="143" t="s">
        <v>547</v>
      </c>
      <c r="AT442" s="143" t="s">
        <v>157</v>
      </c>
      <c r="AU442" s="143" t="s">
        <v>93</v>
      </c>
      <c r="AY442" s="18" t="s">
        <v>154</v>
      </c>
      <c r="BE442" s="144">
        <f>IF(N442="základní",J442,0)</f>
        <v>0</v>
      </c>
      <c r="BF442" s="144">
        <f>IF(N442="snížená",J442,0)</f>
        <v>0</v>
      </c>
      <c r="BG442" s="144">
        <f>IF(N442="zákl. přenesená",J442,0)</f>
        <v>0</v>
      </c>
      <c r="BH442" s="144">
        <f>IF(N442="sníž. přenesená",J442,0)</f>
        <v>0</v>
      </c>
      <c r="BI442" s="144">
        <f>IF(N442="nulová",J442,0)</f>
        <v>0</v>
      </c>
      <c r="BJ442" s="18" t="s">
        <v>91</v>
      </c>
      <c r="BK442" s="144">
        <f>ROUND(I442*H442,2)</f>
        <v>0</v>
      </c>
      <c r="BL442" s="18" t="s">
        <v>547</v>
      </c>
      <c r="BM442" s="143" t="s">
        <v>580</v>
      </c>
    </row>
    <row r="443" spans="2:65" s="12" customFormat="1" ht="11.25">
      <c r="B443" s="160"/>
      <c r="D443" s="161" t="s">
        <v>170</v>
      </c>
      <c r="E443" s="162" t="s">
        <v>81</v>
      </c>
      <c r="F443" s="163" t="s">
        <v>581</v>
      </c>
      <c r="H443" s="164">
        <v>419.91</v>
      </c>
      <c r="I443" s="165"/>
      <c r="L443" s="160"/>
      <c r="M443" s="166"/>
      <c r="T443" s="167"/>
      <c r="AT443" s="162" t="s">
        <v>170</v>
      </c>
      <c r="AU443" s="162" t="s">
        <v>93</v>
      </c>
      <c r="AV443" s="12" t="s">
        <v>93</v>
      </c>
      <c r="AW443" s="12" t="s">
        <v>42</v>
      </c>
      <c r="AX443" s="12" t="s">
        <v>83</v>
      </c>
      <c r="AY443" s="162" t="s">
        <v>154</v>
      </c>
    </row>
    <row r="444" spans="2:65" s="13" customFormat="1" ht="11.25">
      <c r="B444" s="168"/>
      <c r="D444" s="161" t="s">
        <v>170</v>
      </c>
      <c r="E444" s="169" t="s">
        <v>81</v>
      </c>
      <c r="F444" s="170" t="s">
        <v>180</v>
      </c>
      <c r="H444" s="171">
        <v>419.91</v>
      </c>
      <c r="I444" s="172"/>
      <c r="L444" s="168"/>
      <c r="M444" s="173"/>
      <c r="T444" s="174"/>
      <c r="AT444" s="169" t="s">
        <v>170</v>
      </c>
      <c r="AU444" s="169" t="s">
        <v>93</v>
      </c>
      <c r="AV444" s="13" t="s">
        <v>161</v>
      </c>
      <c r="AW444" s="13" t="s">
        <v>42</v>
      </c>
      <c r="AX444" s="13" t="s">
        <v>91</v>
      </c>
      <c r="AY444" s="169" t="s">
        <v>154</v>
      </c>
    </row>
    <row r="445" spans="2:65" s="1" customFormat="1" ht="24.2" customHeight="1">
      <c r="B445" s="34"/>
      <c r="C445" s="131" t="s">
        <v>582</v>
      </c>
      <c r="D445" s="131" t="s">
        <v>157</v>
      </c>
      <c r="E445" s="132" t="s">
        <v>583</v>
      </c>
      <c r="F445" s="133" t="s">
        <v>584</v>
      </c>
      <c r="G445" s="134" t="s">
        <v>117</v>
      </c>
      <c r="H445" s="135">
        <v>4.9050000000000002</v>
      </c>
      <c r="I445" s="136"/>
      <c r="J445" s="137">
        <f>ROUND(I445*H445,2)</f>
        <v>0</v>
      </c>
      <c r="K445" s="138"/>
      <c r="L445" s="34"/>
      <c r="M445" s="139" t="s">
        <v>81</v>
      </c>
      <c r="N445" s="140" t="s">
        <v>53</v>
      </c>
      <c r="P445" s="141">
        <f>O445*H445</f>
        <v>0</v>
      </c>
      <c r="Q445" s="141">
        <v>0</v>
      </c>
      <c r="R445" s="141">
        <f>Q445*H445</f>
        <v>0</v>
      </c>
      <c r="S445" s="141">
        <v>0</v>
      </c>
      <c r="T445" s="142">
        <f>S445*H445</f>
        <v>0</v>
      </c>
      <c r="AR445" s="143" t="s">
        <v>547</v>
      </c>
      <c r="AT445" s="143" t="s">
        <v>157</v>
      </c>
      <c r="AU445" s="143" t="s">
        <v>93</v>
      </c>
      <c r="AY445" s="18" t="s">
        <v>154</v>
      </c>
      <c r="BE445" s="144">
        <f>IF(N445="základní",J445,0)</f>
        <v>0</v>
      </c>
      <c r="BF445" s="144">
        <f>IF(N445="snížená",J445,0)</f>
        <v>0</v>
      </c>
      <c r="BG445" s="144">
        <f>IF(N445="zákl. přenesená",J445,0)</f>
        <v>0</v>
      </c>
      <c r="BH445" s="144">
        <f>IF(N445="sníž. přenesená",J445,0)</f>
        <v>0</v>
      </c>
      <c r="BI445" s="144">
        <f>IF(N445="nulová",J445,0)</f>
        <v>0</v>
      </c>
      <c r="BJ445" s="18" t="s">
        <v>91</v>
      </c>
      <c r="BK445" s="144">
        <f>ROUND(I445*H445,2)</f>
        <v>0</v>
      </c>
      <c r="BL445" s="18" t="s">
        <v>547</v>
      </c>
      <c r="BM445" s="143" t="s">
        <v>585</v>
      </c>
    </row>
    <row r="446" spans="2:65" s="12" customFormat="1" ht="11.25">
      <c r="B446" s="160"/>
      <c r="D446" s="161" t="s">
        <v>170</v>
      </c>
      <c r="E446" s="162" t="s">
        <v>81</v>
      </c>
      <c r="F446" s="163" t="s">
        <v>586</v>
      </c>
      <c r="H446" s="164">
        <v>4.9050000000000002</v>
      </c>
      <c r="I446" s="165"/>
      <c r="L446" s="160"/>
      <c r="M446" s="166"/>
      <c r="T446" s="167"/>
      <c r="AT446" s="162" t="s">
        <v>170</v>
      </c>
      <c r="AU446" s="162" t="s">
        <v>93</v>
      </c>
      <c r="AV446" s="12" t="s">
        <v>93</v>
      </c>
      <c r="AW446" s="12" t="s">
        <v>42</v>
      </c>
      <c r="AX446" s="12" t="s">
        <v>83</v>
      </c>
      <c r="AY446" s="162" t="s">
        <v>154</v>
      </c>
    </row>
    <row r="447" spans="2:65" s="13" customFormat="1" ht="11.25">
      <c r="B447" s="168"/>
      <c r="D447" s="161" t="s">
        <v>170</v>
      </c>
      <c r="E447" s="169" t="s">
        <v>81</v>
      </c>
      <c r="F447" s="170" t="s">
        <v>180</v>
      </c>
      <c r="H447" s="171">
        <v>4.9050000000000002</v>
      </c>
      <c r="I447" s="172"/>
      <c r="L447" s="168"/>
      <c r="M447" s="173"/>
      <c r="T447" s="174"/>
      <c r="AT447" s="169" t="s">
        <v>170</v>
      </c>
      <c r="AU447" s="169" t="s">
        <v>93</v>
      </c>
      <c r="AV447" s="13" t="s">
        <v>161</v>
      </c>
      <c r="AW447" s="13" t="s">
        <v>42</v>
      </c>
      <c r="AX447" s="13" t="s">
        <v>91</v>
      </c>
      <c r="AY447" s="169" t="s">
        <v>154</v>
      </c>
    </row>
    <row r="448" spans="2:65" s="11" customFormat="1" ht="25.9" customHeight="1">
      <c r="B448" s="119"/>
      <c r="D448" s="120" t="s">
        <v>82</v>
      </c>
      <c r="E448" s="121" t="s">
        <v>587</v>
      </c>
      <c r="F448" s="121" t="s">
        <v>588</v>
      </c>
      <c r="I448" s="122"/>
      <c r="J448" s="123">
        <f>BK448</f>
        <v>0</v>
      </c>
      <c r="L448" s="119"/>
      <c r="M448" s="124"/>
      <c r="P448" s="125">
        <f>P449</f>
        <v>0</v>
      </c>
      <c r="R448" s="125">
        <f>R449</f>
        <v>0</v>
      </c>
      <c r="T448" s="126">
        <f>T449</f>
        <v>0</v>
      </c>
      <c r="AR448" s="120" t="s">
        <v>161</v>
      </c>
      <c r="AT448" s="127" t="s">
        <v>82</v>
      </c>
      <c r="AU448" s="127" t="s">
        <v>83</v>
      </c>
      <c r="AY448" s="120" t="s">
        <v>154</v>
      </c>
      <c r="BK448" s="128">
        <f>BK449</f>
        <v>0</v>
      </c>
    </row>
    <row r="449" spans="2:65" s="1" customFormat="1" ht="55.5" customHeight="1">
      <c r="B449" s="34"/>
      <c r="C449" s="131" t="s">
        <v>589</v>
      </c>
      <c r="D449" s="131" t="s">
        <v>157</v>
      </c>
      <c r="E449" s="132" t="s">
        <v>590</v>
      </c>
      <c r="F449" s="133" t="s">
        <v>591</v>
      </c>
      <c r="G449" s="134" t="s">
        <v>423</v>
      </c>
      <c r="H449" s="135">
        <v>1</v>
      </c>
      <c r="I449" s="136"/>
      <c r="J449" s="137">
        <f>ROUND(I449*H449,2)</f>
        <v>0</v>
      </c>
      <c r="K449" s="138"/>
      <c r="L449" s="34"/>
      <c r="M449" s="184" t="s">
        <v>81</v>
      </c>
      <c r="N449" s="185" t="s">
        <v>53</v>
      </c>
      <c r="O449" s="186"/>
      <c r="P449" s="187">
        <f>O449*H449</f>
        <v>0</v>
      </c>
      <c r="Q449" s="187">
        <v>0</v>
      </c>
      <c r="R449" s="187">
        <f>Q449*H449</f>
        <v>0</v>
      </c>
      <c r="S449" s="187">
        <v>0</v>
      </c>
      <c r="T449" s="188">
        <f>S449*H449</f>
        <v>0</v>
      </c>
      <c r="AR449" s="143" t="s">
        <v>592</v>
      </c>
      <c r="AT449" s="143" t="s">
        <v>157</v>
      </c>
      <c r="AU449" s="143" t="s">
        <v>91</v>
      </c>
      <c r="AY449" s="18" t="s">
        <v>154</v>
      </c>
      <c r="BE449" s="144">
        <f>IF(N449="základní",J449,0)</f>
        <v>0</v>
      </c>
      <c r="BF449" s="144">
        <f>IF(N449="snížená",J449,0)</f>
        <v>0</v>
      </c>
      <c r="BG449" s="144">
        <f>IF(N449="zákl. přenesená",J449,0)</f>
        <v>0</v>
      </c>
      <c r="BH449" s="144">
        <f>IF(N449="sníž. přenesená",J449,0)</f>
        <v>0</v>
      </c>
      <c r="BI449" s="144">
        <f>IF(N449="nulová",J449,0)</f>
        <v>0</v>
      </c>
      <c r="BJ449" s="18" t="s">
        <v>91</v>
      </c>
      <c r="BK449" s="144">
        <f>ROUND(I449*H449,2)</f>
        <v>0</v>
      </c>
      <c r="BL449" s="18" t="s">
        <v>592</v>
      </c>
      <c r="BM449" s="143" t="s">
        <v>593</v>
      </c>
    </row>
    <row r="450" spans="2:65" s="1" customFormat="1" ht="6.95" customHeight="1">
      <c r="B450" s="43"/>
      <c r="C450" s="44"/>
      <c r="D450" s="44"/>
      <c r="E450" s="44"/>
      <c r="F450" s="44"/>
      <c r="G450" s="44"/>
      <c r="H450" s="44"/>
      <c r="I450" s="44"/>
      <c r="J450" s="44"/>
      <c r="K450" s="44"/>
      <c r="L450" s="34"/>
    </row>
  </sheetData>
  <sheetProtection algorithmName="SHA-512" hashValue="D9qO48R0x4sRNUu7bB329mcG8pZt9Gt0Kt0spP2mtjaQEYPbuIpp7TYrOU71BO2h4Zrv5yzAOrBwapIxOkfnfw==" saltValue="pK6NoX6v3vrOeKWcxadlJAvWzib5lzq74QF/vA+lrwEdh7JoT7bTT4JrPEiIPYuZjSyfj1e9WRY9UoGnEO2k7g==" spinCount="100000" sheet="1" objects="1" scenarios="1" formatColumns="0" formatRows="0" autoFilter="0"/>
  <autoFilter ref="C91:K449" xr:uid="{00000000-0009-0000-0000-000001000000}"/>
  <mergeCells count="9">
    <mergeCell ref="E50:H50"/>
    <mergeCell ref="E82:H82"/>
    <mergeCell ref="E84:H84"/>
    <mergeCell ref="L2:V2"/>
    <mergeCell ref="E7:H7"/>
    <mergeCell ref="E9:H9"/>
    <mergeCell ref="E18:H18"/>
    <mergeCell ref="E27:H27"/>
    <mergeCell ref="E48:H48"/>
  </mergeCells>
  <hyperlinks>
    <hyperlink ref="F96" r:id="rId1" xr:uid="{00000000-0004-0000-0100-000000000000}"/>
    <hyperlink ref="F101" r:id="rId2" xr:uid="{00000000-0004-0000-0100-000001000000}"/>
    <hyperlink ref="F108" r:id="rId3" xr:uid="{00000000-0004-0000-0100-000002000000}"/>
    <hyperlink ref="F115" r:id="rId4" xr:uid="{00000000-0004-0000-0100-000003000000}"/>
    <hyperlink ref="F123" r:id="rId5" xr:uid="{00000000-0004-0000-0100-000004000000}"/>
    <hyperlink ref="F125" r:id="rId6" xr:uid="{00000000-0004-0000-0100-000005000000}"/>
    <hyperlink ref="F128" r:id="rId7" xr:uid="{00000000-0004-0000-0100-000006000000}"/>
    <hyperlink ref="F131" r:id="rId8" xr:uid="{00000000-0004-0000-0100-000007000000}"/>
    <hyperlink ref="F133" r:id="rId9" xr:uid="{00000000-0004-0000-0100-000008000000}"/>
    <hyperlink ref="F136" r:id="rId10" xr:uid="{00000000-0004-0000-0100-000009000000}"/>
    <hyperlink ref="F139" r:id="rId11" xr:uid="{00000000-0004-0000-0100-00000A000000}"/>
    <hyperlink ref="F147" r:id="rId12" xr:uid="{00000000-0004-0000-0100-00000B000000}"/>
    <hyperlink ref="F150" r:id="rId13" xr:uid="{00000000-0004-0000-0100-00000C000000}"/>
    <hyperlink ref="F157" r:id="rId14" xr:uid="{00000000-0004-0000-0100-00000D000000}"/>
    <hyperlink ref="F160" r:id="rId15" xr:uid="{00000000-0004-0000-0100-00000E000000}"/>
    <hyperlink ref="F163" r:id="rId16" xr:uid="{00000000-0004-0000-0100-00000F000000}"/>
    <hyperlink ref="F168" r:id="rId17" xr:uid="{00000000-0004-0000-0100-000010000000}"/>
    <hyperlink ref="F173" r:id="rId18" xr:uid="{00000000-0004-0000-0100-000011000000}"/>
    <hyperlink ref="F178" r:id="rId19" xr:uid="{00000000-0004-0000-0100-000012000000}"/>
    <hyperlink ref="F184" r:id="rId20" xr:uid="{00000000-0004-0000-0100-000013000000}"/>
    <hyperlink ref="F190" r:id="rId21" xr:uid="{00000000-0004-0000-0100-000014000000}"/>
    <hyperlink ref="F196" r:id="rId22" xr:uid="{00000000-0004-0000-0100-000015000000}"/>
    <hyperlink ref="F202" r:id="rId23" xr:uid="{00000000-0004-0000-0100-000016000000}"/>
    <hyperlink ref="F208" r:id="rId24" xr:uid="{00000000-0004-0000-0100-000017000000}"/>
    <hyperlink ref="F216" r:id="rId25" xr:uid="{00000000-0004-0000-0100-000018000000}"/>
    <hyperlink ref="F223" r:id="rId26" xr:uid="{00000000-0004-0000-0100-000019000000}"/>
    <hyperlink ref="F231" r:id="rId27" xr:uid="{00000000-0004-0000-0100-00001A000000}"/>
    <hyperlink ref="F237" r:id="rId28" xr:uid="{00000000-0004-0000-0100-00001B000000}"/>
    <hyperlink ref="F242" r:id="rId29" xr:uid="{00000000-0004-0000-0100-00001C000000}"/>
    <hyperlink ref="F249" r:id="rId30" xr:uid="{00000000-0004-0000-0100-00001D000000}"/>
    <hyperlink ref="F256" r:id="rId31" xr:uid="{00000000-0004-0000-0100-00001E000000}"/>
    <hyperlink ref="F265" r:id="rId32" xr:uid="{00000000-0004-0000-0100-00001F000000}"/>
    <hyperlink ref="F275" r:id="rId33" xr:uid="{00000000-0004-0000-0100-000020000000}"/>
    <hyperlink ref="F284" r:id="rId34" xr:uid="{00000000-0004-0000-0100-000021000000}"/>
    <hyperlink ref="F289" r:id="rId35" xr:uid="{00000000-0004-0000-0100-000022000000}"/>
    <hyperlink ref="F294" r:id="rId36" xr:uid="{00000000-0004-0000-0100-000023000000}"/>
    <hyperlink ref="F301" r:id="rId37" xr:uid="{00000000-0004-0000-0100-000024000000}"/>
    <hyperlink ref="F308" r:id="rId38" xr:uid="{00000000-0004-0000-0100-000025000000}"/>
    <hyperlink ref="F315" r:id="rId39" xr:uid="{00000000-0004-0000-0100-000026000000}"/>
    <hyperlink ref="F322" r:id="rId40" xr:uid="{00000000-0004-0000-0100-000027000000}"/>
    <hyperlink ref="F353" r:id="rId41" xr:uid="{00000000-0004-0000-0100-000028000000}"/>
    <hyperlink ref="F355" r:id="rId42" xr:uid="{00000000-0004-0000-0100-000029000000}"/>
    <hyperlink ref="F357" r:id="rId43" xr:uid="{00000000-0004-0000-0100-00002A000000}"/>
    <hyperlink ref="F360" r:id="rId44" xr:uid="{00000000-0004-0000-0100-00002B000000}"/>
    <hyperlink ref="F362" r:id="rId45" xr:uid="{00000000-0004-0000-0100-00002C000000}"/>
    <hyperlink ref="F365" r:id="rId46" xr:uid="{00000000-0004-0000-0100-00002D000000}"/>
    <hyperlink ref="F372" r:id="rId47" xr:uid="{00000000-0004-0000-0100-00002E000000}"/>
    <hyperlink ref="F376" r:id="rId48" xr:uid="{00000000-0004-0000-0100-00002F000000}"/>
    <hyperlink ref="F380" r:id="rId49" xr:uid="{00000000-0004-0000-0100-000030000000}"/>
    <hyperlink ref="F386" r:id="rId50" xr:uid="{00000000-0004-0000-0100-000031000000}"/>
    <hyperlink ref="F394" r:id="rId51" xr:uid="{00000000-0004-0000-0100-000032000000}"/>
    <hyperlink ref="F397" r:id="rId52" xr:uid="{00000000-0004-0000-0100-000033000000}"/>
    <hyperlink ref="F401" r:id="rId53" xr:uid="{00000000-0004-0000-0100-000034000000}"/>
    <hyperlink ref="F407" r:id="rId54" xr:uid="{00000000-0004-0000-0100-000035000000}"/>
    <hyperlink ref="F410" r:id="rId55" xr:uid="{00000000-0004-0000-0100-000036000000}"/>
    <hyperlink ref="F413" r:id="rId56" xr:uid="{00000000-0004-0000-0100-000037000000}"/>
    <hyperlink ref="F421" r:id="rId57" xr:uid="{00000000-0004-0000-0100-000038000000}"/>
    <hyperlink ref="F427" r:id="rId58" xr:uid="{00000000-0004-0000-0100-000039000000}"/>
    <hyperlink ref="F435" r:id="rId59" xr:uid="{00000000-0004-0000-0100-00003A000000}"/>
  </hyperlinks>
  <pageMargins left="0.39370078740157483" right="0.39370078740157483" top="0.39370078740157483" bottom="0.39370078740157483" header="0" footer="0"/>
  <pageSetup paperSize="9" scale="88" fitToHeight="100" orientation="portrait" r:id="rId60"/>
  <headerFooter>
    <oddFooter>&amp;CStrana &amp;P z &amp;N</oddFooter>
  </headerFooter>
  <drawing r:id="rId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42"/>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96</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594</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ROUND(J88,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ROUND((SUM(BE88:BE141)),  2)</f>
        <v>0</v>
      </c>
      <c r="I33" s="92">
        <v>0.21</v>
      </c>
      <c r="J33" s="91">
        <f>ROUND(((SUM(BE88:BE141))*I33),  2)</f>
        <v>0</v>
      </c>
      <c r="L33" s="34"/>
    </row>
    <row r="34" spans="2:12" s="1" customFormat="1" ht="14.45" customHeight="1">
      <c r="B34" s="34"/>
      <c r="E34" s="28" t="s">
        <v>54</v>
      </c>
      <c r="F34" s="91">
        <f>ROUND((SUM(BF88:BF141)),  2)</f>
        <v>0</v>
      </c>
      <c r="I34" s="92">
        <v>0.12</v>
      </c>
      <c r="J34" s="91">
        <f>ROUND(((SUM(BF88:BF141))*I34),  2)</f>
        <v>0</v>
      </c>
      <c r="L34" s="34"/>
    </row>
    <row r="35" spans="2:12" s="1" customFormat="1" ht="14.45" hidden="1" customHeight="1">
      <c r="B35" s="34"/>
      <c r="E35" s="28" t="s">
        <v>55</v>
      </c>
      <c r="F35" s="91">
        <f>ROUND((SUM(BG88:BG141)),  2)</f>
        <v>0</v>
      </c>
      <c r="I35" s="92">
        <v>0.21</v>
      </c>
      <c r="J35" s="91">
        <f>0</f>
        <v>0</v>
      </c>
      <c r="L35" s="34"/>
    </row>
    <row r="36" spans="2:12" s="1" customFormat="1" ht="14.45" hidden="1" customHeight="1">
      <c r="B36" s="34"/>
      <c r="E36" s="28" t="s">
        <v>56</v>
      </c>
      <c r="F36" s="91">
        <f>ROUND((SUM(BH88:BH141)),  2)</f>
        <v>0</v>
      </c>
      <c r="I36" s="92">
        <v>0.12</v>
      </c>
      <c r="J36" s="91">
        <f>0</f>
        <v>0</v>
      </c>
      <c r="L36" s="34"/>
    </row>
    <row r="37" spans="2:12" s="1" customFormat="1" ht="14.45" hidden="1" customHeight="1">
      <c r="B37" s="34"/>
      <c r="E37" s="28" t="s">
        <v>57</v>
      </c>
      <c r="F37" s="91">
        <f>ROUND((SUM(BI88:BI141)),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D1.01.100_SO 03 - Vnější schodiště do lékárny</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J88</f>
        <v>0</v>
      </c>
      <c r="L59" s="34"/>
      <c r="AU59" s="18" t="s">
        <v>125</v>
      </c>
    </row>
    <row r="60" spans="2:47" s="8" customFormat="1" ht="24.95" customHeight="1">
      <c r="B60" s="102"/>
      <c r="D60" s="103" t="s">
        <v>126</v>
      </c>
      <c r="E60" s="104"/>
      <c r="F60" s="104"/>
      <c r="G60" s="104"/>
      <c r="H60" s="104"/>
      <c r="I60" s="104"/>
      <c r="J60" s="105">
        <f>J89</f>
        <v>0</v>
      </c>
      <c r="L60" s="102"/>
    </row>
    <row r="61" spans="2:47" s="9" customFormat="1" ht="19.899999999999999" customHeight="1">
      <c r="B61" s="106"/>
      <c r="D61" s="107" t="s">
        <v>595</v>
      </c>
      <c r="E61" s="108"/>
      <c r="F61" s="108"/>
      <c r="G61" s="108"/>
      <c r="H61" s="108"/>
      <c r="I61" s="108"/>
      <c r="J61" s="109">
        <f>J90</f>
        <v>0</v>
      </c>
      <c r="L61" s="106"/>
    </row>
    <row r="62" spans="2:47" s="9" customFormat="1" ht="19.899999999999999" customHeight="1">
      <c r="B62" s="106"/>
      <c r="D62" s="107" t="s">
        <v>596</v>
      </c>
      <c r="E62" s="108"/>
      <c r="F62" s="108"/>
      <c r="G62" s="108"/>
      <c r="H62" s="108"/>
      <c r="I62" s="108"/>
      <c r="J62" s="109">
        <f>J103</f>
        <v>0</v>
      </c>
      <c r="L62" s="106"/>
    </row>
    <row r="63" spans="2:47" s="9" customFormat="1" ht="19.899999999999999" customHeight="1">
      <c r="B63" s="106"/>
      <c r="D63" s="107" t="s">
        <v>127</v>
      </c>
      <c r="E63" s="108"/>
      <c r="F63" s="108"/>
      <c r="G63" s="108"/>
      <c r="H63" s="108"/>
      <c r="I63" s="108"/>
      <c r="J63" s="109">
        <f>J112</f>
        <v>0</v>
      </c>
      <c r="L63" s="106"/>
    </row>
    <row r="64" spans="2:47" s="9" customFormat="1" ht="19.899999999999999" customHeight="1">
      <c r="B64" s="106"/>
      <c r="D64" s="107" t="s">
        <v>128</v>
      </c>
      <c r="E64" s="108"/>
      <c r="F64" s="108"/>
      <c r="G64" s="108"/>
      <c r="H64" s="108"/>
      <c r="I64" s="108"/>
      <c r="J64" s="109">
        <f>J116</f>
        <v>0</v>
      </c>
      <c r="L64" s="106"/>
    </row>
    <row r="65" spans="2:12" s="9" customFormat="1" ht="19.899999999999999" customHeight="1">
      <c r="B65" s="106"/>
      <c r="D65" s="107" t="s">
        <v>130</v>
      </c>
      <c r="E65" s="108"/>
      <c r="F65" s="108"/>
      <c r="G65" s="108"/>
      <c r="H65" s="108"/>
      <c r="I65" s="108"/>
      <c r="J65" s="109">
        <f>J124</f>
        <v>0</v>
      </c>
      <c r="L65" s="106"/>
    </row>
    <row r="66" spans="2:12" s="8" customFormat="1" ht="24.95" customHeight="1">
      <c r="B66" s="102"/>
      <c r="D66" s="103" t="s">
        <v>136</v>
      </c>
      <c r="E66" s="104"/>
      <c r="F66" s="104"/>
      <c r="G66" s="104"/>
      <c r="H66" s="104"/>
      <c r="I66" s="104"/>
      <c r="J66" s="105">
        <f>J127</f>
        <v>0</v>
      </c>
      <c r="L66" s="102"/>
    </row>
    <row r="67" spans="2:12" s="9" customFormat="1" ht="19.899999999999999" customHeight="1">
      <c r="B67" s="106"/>
      <c r="D67" s="107" t="s">
        <v>137</v>
      </c>
      <c r="E67" s="108"/>
      <c r="F67" s="108"/>
      <c r="G67" s="108"/>
      <c r="H67" s="108"/>
      <c r="I67" s="108"/>
      <c r="J67" s="109">
        <f>J128</f>
        <v>0</v>
      </c>
      <c r="L67" s="106"/>
    </row>
    <row r="68" spans="2:12" s="8" customFormat="1" ht="24.95" customHeight="1">
      <c r="B68" s="102"/>
      <c r="D68" s="103" t="s">
        <v>138</v>
      </c>
      <c r="E68" s="104"/>
      <c r="F68" s="104"/>
      <c r="G68" s="104"/>
      <c r="H68" s="104"/>
      <c r="I68" s="104"/>
      <c r="J68" s="105">
        <f>J140</f>
        <v>0</v>
      </c>
      <c r="L68" s="102"/>
    </row>
    <row r="69" spans="2:12" s="1" customFormat="1" ht="21.75" customHeight="1">
      <c r="B69" s="34"/>
      <c r="L69" s="34"/>
    </row>
    <row r="70" spans="2:12" s="1" customFormat="1" ht="6.95" customHeight="1">
      <c r="B70" s="43"/>
      <c r="C70" s="44"/>
      <c r="D70" s="44"/>
      <c r="E70" s="44"/>
      <c r="F70" s="44"/>
      <c r="G70" s="44"/>
      <c r="H70" s="44"/>
      <c r="I70" s="44"/>
      <c r="J70" s="44"/>
      <c r="K70" s="44"/>
      <c r="L70" s="34"/>
    </row>
    <row r="74" spans="2:12" s="1" customFormat="1" ht="6.95" customHeight="1">
      <c r="B74" s="45"/>
      <c r="C74" s="46"/>
      <c r="D74" s="46"/>
      <c r="E74" s="46"/>
      <c r="F74" s="46"/>
      <c r="G74" s="46"/>
      <c r="H74" s="46"/>
      <c r="I74" s="46"/>
      <c r="J74" s="46"/>
      <c r="K74" s="46"/>
      <c r="L74" s="34"/>
    </row>
    <row r="75" spans="2:12" s="1" customFormat="1" ht="24.95" customHeight="1">
      <c r="B75" s="34"/>
      <c r="C75" s="22" t="s">
        <v>139</v>
      </c>
      <c r="L75" s="34"/>
    </row>
    <row r="76" spans="2:12" s="1" customFormat="1" ht="6.95" customHeight="1">
      <c r="B76" s="34"/>
      <c r="L76" s="34"/>
    </row>
    <row r="77" spans="2:12" s="1" customFormat="1" ht="12" customHeight="1">
      <c r="B77" s="34"/>
      <c r="C77" s="28" t="s">
        <v>16</v>
      </c>
      <c r="L77" s="34"/>
    </row>
    <row r="78" spans="2:12" s="1" customFormat="1" ht="26.25" customHeight="1">
      <c r="B78" s="34"/>
      <c r="E78" s="327" t="str">
        <f>E7</f>
        <v>Modernizace přístupu do Polikliniky / Část III. - nový přístup do Polikliniky</v>
      </c>
      <c r="F78" s="328"/>
      <c r="G78" s="328"/>
      <c r="H78" s="328"/>
      <c r="L78" s="34"/>
    </row>
    <row r="79" spans="2:12" s="1" customFormat="1" ht="12" customHeight="1">
      <c r="B79" s="34"/>
      <c r="C79" s="28" t="s">
        <v>120</v>
      </c>
      <c r="L79" s="34"/>
    </row>
    <row r="80" spans="2:12" s="1" customFormat="1" ht="16.5" customHeight="1">
      <c r="B80" s="34"/>
      <c r="E80" s="290" t="str">
        <f>E9</f>
        <v>D1.01.100_SO 03 - Vnější schodiště do lékárny</v>
      </c>
      <c r="F80" s="329"/>
      <c r="G80" s="329"/>
      <c r="H80" s="329"/>
      <c r="L80" s="34"/>
    </row>
    <row r="81" spans="2:65" s="1" customFormat="1" ht="6.95" customHeight="1">
      <c r="B81" s="34"/>
      <c r="L81" s="34"/>
    </row>
    <row r="82" spans="2:65" s="1" customFormat="1" ht="12" customHeight="1">
      <c r="B82" s="34"/>
      <c r="C82" s="28" t="s">
        <v>22</v>
      </c>
      <c r="F82" s="26" t="str">
        <f>F12</f>
        <v>Nemocnice Česká Lípa</v>
      </c>
      <c r="I82" s="28" t="s">
        <v>24</v>
      </c>
      <c r="J82" s="51" t="str">
        <f>IF(J12="","",J12)</f>
        <v>31. 8. 2024</v>
      </c>
      <c r="L82" s="34"/>
    </row>
    <row r="83" spans="2:65" s="1" customFormat="1" ht="6.95" customHeight="1">
      <c r="B83" s="34"/>
      <c r="L83" s="34"/>
    </row>
    <row r="84" spans="2:65" s="1" customFormat="1" ht="15.2" customHeight="1">
      <c r="B84" s="34"/>
      <c r="C84" s="28" t="s">
        <v>30</v>
      </c>
      <c r="F84" s="26" t="str">
        <f>E15</f>
        <v xml:space="preserve">Nemocnice s poliklinikou Česká Lípa, a.s. </v>
      </c>
      <c r="I84" s="28" t="s">
        <v>38</v>
      </c>
      <c r="J84" s="32" t="str">
        <f>E21</f>
        <v>STORING spol. s r.o.</v>
      </c>
      <c r="L84" s="34"/>
    </row>
    <row r="85" spans="2:65" s="1" customFormat="1" ht="15.2" customHeight="1">
      <c r="B85" s="34"/>
      <c r="C85" s="28" t="s">
        <v>36</v>
      </c>
      <c r="F85" s="26" t="str">
        <f>IF(E18="","",E18)</f>
        <v>Vyplň údaj</v>
      </c>
      <c r="I85" s="28" t="s">
        <v>43</v>
      </c>
      <c r="J85" s="32" t="str">
        <f>E24</f>
        <v xml:space="preserve">STORING spol. s ro. </v>
      </c>
      <c r="L85" s="34"/>
    </row>
    <row r="86" spans="2:65" s="1" customFormat="1" ht="10.35" customHeight="1">
      <c r="B86" s="34"/>
      <c r="L86" s="34"/>
    </row>
    <row r="87" spans="2:65" s="10" customFormat="1" ht="29.25" customHeight="1">
      <c r="B87" s="110"/>
      <c r="C87" s="111" t="s">
        <v>140</v>
      </c>
      <c r="D87" s="112" t="s">
        <v>67</v>
      </c>
      <c r="E87" s="112" t="s">
        <v>63</v>
      </c>
      <c r="F87" s="112" t="s">
        <v>64</v>
      </c>
      <c r="G87" s="112" t="s">
        <v>141</v>
      </c>
      <c r="H87" s="112" t="s">
        <v>142</v>
      </c>
      <c r="I87" s="112" t="s">
        <v>143</v>
      </c>
      <c r="J87" s="113" t="s">
        <v>124</v>
      </c>
      <c r="K87" s="114" t="s">
        <v>144</v>
      </c>
      <c r="L87" s="110"/>
      <c r="M87" s="58" t="s">
        <v>81</v>
      </c>
      <c r="N87" s="59" t="s">
        <v>52</v>
      </c>
      <c r="O87" s="59" t="s">
        <v>145</v>
      </c>
      <c r="P87" s="59" t="s">
        <v>146</v>
      </c>
      <c r="Q87" s="59" t="s">
        <v>147</v>
      </c>
      <c r="R87" s="59" t="s">
        <v>148</v>
      </c>
      <c r="S87" s="59" t="s">
        <v>149</v>
      </c>
      <c r="T87" s="60" t="s">
        <v>150</v>
      </c>
    </row>
    <row r="88" spans="2:65" s="1" customFormat="1" ht="22.9" customHeight="1">
      <c r="B88" s="34"/>
      <c r="C88" s="63" t="s">
        <v>151</v>
      </c>
      <c r="J88" s="115">
        <f>BK88</f>
        <v>0</v>
      </c>
      <c r="L88" s="34"/>
      <c r="M88" s="61"/>
      <c r="N88" s="52"/>
      <c r="O88" s="52"/>
      <c r="P88" s="116">
        <f>P89+P127+P140</f>
        <v>0</v>
      </c>
      <c r="Q88" s="52"/>
      <c r="R88" s="116">
        <f>R89+R127+R140</f>
        <v>10.321131360000001</v>
      </c>
      <c r="S88" s="52"/>
      <c r="T88" s="117">
        <f>T89+T127+T140</f>
        <v>0</v>
      </c>
      <c r="AT88" s="18" t="s">
        <v>82</v>
      </c>
      <c r="AU88" s="18" t="s">
        <v>125</v>
      </c>
      <c r="BK88" s="118">
        <f>BK89+BK127+BK140</f>
        <v>0</v>
      </c>
    </row>
    <row r="89" spans="2:65" s="11" customFormat="1" ht="25.9" customHeight="1">
      <c r="B89" s="119"/>
      <c r="D89" s="120" t="s">
        <v>82</v>
      </c>
      <c r="E89" s="121" t="s">
        <v>152</v>
      </c>
      <c r="F89" s="121" t="s">
        <v>153</v>
      </c>
      <c r="I89" s="122"/>
      <c r="J89" s="123">
        <f>BK89</f>
        <v>0</v>
      </c>
      <c r="L89" s="119"/>
      <c r="M89" s="124"/>
      <c r="P89" s="125">
        <f>P90+P103+P112+P116+P124</f>
        <v>0</v>
      </c>
      <c r="R89" s="125">
        <f>R90+R103+R112+R116+R124</f>
        <v>5.5750063600000006</v>
      </c>
      <c r="T89" s="126">
        <f>T90+T103+T112+T116+T124</f>
        <v>0</v>
      </c>
      <c r="AR89" s="120" t="s">
        <v>91</v>
      </c>
      <c r="AT89" s="127" t="s">
        <v>82</v>
      </c>
      <c r="AU89" s="127" t="s">
        <v>83</v>
      </c>
      <c r="AY89" s="120" t="s">
        <v>154</v>
      </c>
      <c r="BK89" s="128">
        <f>BK90+BK103+BK112+BK116+BK124</f>
        <v>0</v>
      </c>
    </row>
    <row r="90" spans="2:65" s="11" customFormat="1" ht="22.9" customHeight="1">
      <c r="B90" s="119"/>
      <c r="D90" s="120" t="s">
        <v>82</v>
      </c>
      <c r="E90" s="129" t="s">
        <v>91</v>
      </c>
      <c r="F90" s="129" t="s">
        <v>597</v>
      </c>
      <c r="I90" s="122"/>
      <c r="J90" s="130">
        <f>BK90</f>
        <v>0</v>
      </c>
      <c r="L90" s="119"/>
      <c r="M90" s="124"/>
      <c r="P90" s="125">
        <f>SUM(P91:P102)</f>
        <v>0</v>
      </c>
      <c r="R90" s="125">
        <f>SUM(R91:R102)</f>
        <v>0</v>
      </c>
      <c r="T90" s="126">
        <f>SUM(T91:T102)</f>
        <v>0</v>
      </c>
      <c r="AR90" s="120" t="s">
        <v>91</v>
      </c>
      <c r="AT90" s="127" t="s">
        <v>82</v>
      </c>
      <c r="AU90" s="127" t="s">
        <v>91</v>
      </c>
      <c r="AY90" s="120" t="s">
        <v>154</v>
      </c>
      <c r="BK90" s="128">
        <f>SUM(BK91:BK102)</f>
        <v>0</v>
      </c>
    </row>
    <row r="91" spans="2:65" s="1" customFormat="1" ht="37.9" customHeight="1">
      <c r="B91" s="34"/>
      <c r="C91" s="131" t="s">
        <v>91</v>
      </c>
      <c r="D91" s="131" t="s">
        <v>157</v>
      </c>
      <c r="E91" s="132" t="s">
        <v>598</v>
      </c>
      <c r="F91" s="133" t="s">
        <v>599</v>
      </c>
      <c r="G91" s="134" t="s">
        <v>176</v>
      </c>
      <c r="H91" s="135">
        <v>2.2280000000000002</v>
      </c>
      <c r="I91" s="136"/>
      <c r="J91" s="137">
        <f>ROUND(I91*H91,2)</f>
        <v>0</v>
      </c>
      <c r="K91" s="138"/>
      <c r="L91" s="34"/>
      <c r="M91" s="139" t="s">
        <v>81</v>
      </c>
      <c r="N91" s="140" t="s">
        <v>53</v>
      </c>
      <c r="P91" s="141">
        <f>O91*H91</f>
        <v>0</v>
      </c>
      <c r="Q91" s="141">
        <v>0</v>
      </c>
      <c r="R91" s="141">
        <f>Q91*H91</f>
        <v>0</v>
      </c>
      <c r="S91" s="141">
        <v>0</v>
      </c>
      <c r="T91" s="142">
        <f>S91*H91</f>
        <v>0</v>
      </c>
      <c r="AR91" s="143" t="s">
        <v>161</v>
      </c>
      <c r="AT91" s="143" t="s">
        <v>157</v>
      </c>
      <c r="AU91" s="143" t="s">
        <v>93</v>
      </c>
      <c r="AY91" s="18" t="s">
        <v>154</v>
      </c>
      <c r="BE91" s="144">
        <f>IF(N91="základní",J91,0)</f>
        <v>0</v>
      </c>
      <c r="BF91" s="144">
        <f>IF(N91="snížená",J91,0)</f>
        <v>0</v>
      </c>
      <c r="BG91" s="144">
        <f>IF(N91="zákl. přenesená",J91,0)</f>
        <v>0</v>
      </c>
      <c r="BH91" s="144">
        <f>IF(N91="sníž. přenesená",J91,0)</f>
        <v>0</v>
      </c>
      <c r="BI91" s="144">
        <f>IF(N91="nulová",J91,0)</f>
        <v>0</v>
      </c>
      <c r="BJ91" s="18" t="s">
        <v>91</v>
      </c>
      <c r="BK91" s="144">
        <f>ROUND(I91*H91,2)</f>
        <v>0</v>
      </c>
      <c r="BL91" s="18" t="s">
        <v>161</v>
      </c>
      <c r="BM91" s="143" t="s">
        <v>600</v>
      </c>
    </row>
    <row r="92" spans="2:65" s="1" customFormat="1" ht="11.25">
      <c r="B92" s="34"/>
      <c r="D92" s="145" t="s">
        <v>163</v>
      </c>
      <c r="F92" s="146" t="s">
        <v>601</v>
      </c>
      <c r="I92" s="147"/>
      <c r="L92" s="34"/>
      <c r="M92" s="148"/>
      <c r="T92" s="55"/>
      <c r="AT92" s="18" t="s">
        <v>163</v>
      </c>
      <c r="AU92" s="18" t="s">
        <v>93</v>
      </c>
    </row>
    <row r="93" spans="2:65" s="14" customFormat="1" ht="11.25">
      <c r="B93" s="178"/>
      <c r="D93" s="161" t="s">
        <v>170</v>
      </c>
      <c r="E93" s="179" t="s">
        <v>81</v>
      </c>
      <c r="F93" s="180" t="s">
        <v>602</v>
      </c>
      <c r="H93" s="179" t="s">
        <v>81</v>
      </c>
      <c r="I93" s="181"/>
      <c r="L93" s="178"/>
      <c r="M93" s="182"/>
      <c r="T93" s="183"/>
      <c r="AT93" s="179" t="s">
        <v>170</v>
      </c>
      <c r="AU93" s="179" t="s">
        <v>93</v>
      </c>
      <c r="AV93" s="14" t="s">
        <v>91</v>
      </c>
      <c r="AW93" s="14" t="s">
        <v>42</v>
      </c>
      <c r="AX93" s="14" t="s">
        <v>83</v>
      </c>
      <c r="AY93" s="179" t="s">
        <v>154</v>
      </c>
    </row>
    <row r="94" spans="2:65" s="12" customFormat="1" ht="11.25">
      <c r="B94" s="160"/>
      <c r="D94" s="161" t="s">
        <v>170</v>
      </c>
      <c r="E94" s="162" t="s">
        <v>81</v>
      </c>
      <c r="F94" s="163" t="s">
        <v>603</v>
      </c>
      <c r="H94" s="164">
        <v>1.75</v>
      </c>
      <c r="I94" s="165"/>
      <c r="L94" s="160"/>
      <c r="M94" s="166"/>
      <c r="T94" s="167"/>
      <c r="AT94" s="162" t="s">
        <v>170</v>
      </c>
      <c r="AU94" s="162" t="s">
        <v>93</v>
      </c>
      <c r="AV94" s="12" t="s">
        <v>93</v>
      </c>
      <c r="AW94" s="12" t="s">
        <v>42</v>
      </c>
      <c r="AX94" s="12" t="s">
        <v>83</v>
      </c>
      <c r="AY94" s="162" t="s">
        <v>154</v>
      </c>
    </row>
    <row r="95" spans="2:65" s="12" customFormat="1" ht="11.25">
      <c r="B95" s="160"/>
      <c r="D95" s="161" t="s">
        <v>170</v>
      </c>
      <c r="E95" s="162" t="s">
        <v>81</v>
      </c>
      <c r="F95" s="163" t="s">
        <v>604</v>
      </c>
      <c r="H95" s="164">
        <v>0.30299999999999999</v>
      </c>
      <c r="I95" s="165"/>
      <c r="L95" s="160"/>
      <c r="M95" s="166"/>
      <c r="T95" s="167"/>
      <c r="AT95" s="162" t="s">
        <v>170</v>
      </c>
      <c r="AU95" s="162" t="s">
        <v>93</v>
      </c>
      <c r="AV95" s="12" t="s">
        <v>93</v>
      </c>
      <c r="AW95" s="12" t="s">
        <v>42</v>
      </c>
      <c r="AX95" s="12" t="s">
        <v>83</v>
      </c>
      <c r="AY95" s="162" t="s">
        <v>154</v>
      </c>
    </row>
    <row r="96" spans="2:65" s="12" customFormat="1" ht="11.25">
      <c r="B96" s="160"/>
      <c r="D96" s="161" t="s">
        <v>170</v>
      </c>
      <c r="E96" s="162" t="s">
        <v>81</v>
      </c>
      <c r="F96" s="163" t="s">
        <v>605</v>
      </c>
      <c r="H96" s="164">
        <v>0.17499999999999999</v>
      </c>
      <c r="I96" s="165"/>
      <c r="L96" s="160"/>
      <c r="M96" s="166"/>
      <c r="T96" s="167"/>
      <c r="AT96" s="162" t="s">
        <v>170</v>
      </c>
      <c r="AU96" s="162" t="s">
        <v>93</v>
      </c>
      <c r="AV96" s="12" t="s">
        <v>93</v>
      </c>
      <c r="AW96" s="12" t="s">
        <v>42</v>
      </c>
      <c r="AX96" s="12" t="s">
        <v>83</v>
      </c>
      <c r="AY96" s="162" t="s">
        <v>154</v>
      </c>
    </row>
    <row r="97" spans="2:65" s="13" customFormat="1" ht="11.25">
      <c r="B97" s="168"/>
      <c r="D97" s="161" t="s">
        <v>170</v>
      </c>
      <c r="E97" s="169" t="s">
        <v>81</v>
      </c>
      <c r="F97" s="170" t="s">
        <v>180</v>
      </c>
      <c r="H97" s="171">
        <v>2.2280000000000002</v>
      </c>
      <c r="I97" s="172"/>
      <c r="L97" s="168"/>
      <c r="M97" s="173"/>
      <c r="T97" s="174"/>
      <c r="AT97" s="169" t="s">
        <v>170</v>
      </c>
      <c r="AU97" s="169" t="s">
        <v>93</v>
      </c>
      <c r="AV97" s="13" t="s">
        <v>161</v>
      </c>
      <c r="AW97" s="13" t="s">
        <v>42</v>
      </c>
      <c r="AX97" s="13" t="s">
        <v>91</v>
      </c>
      <c r="AY97" s="169" t="s">
        <v>154</v>
      </c>
    </row>
    <row r="98" spans="2:65" s="1" customFormat="1" ht="62.65" customHeight="1">
      <c r="B98" s="34"/>
      <c r="C98" s="131" t="s">
        <v>93</v>
      </c>
      <c r="D98" s="131" t="s">
        <v>157</v>
      </c>
      <c r="E98" s="132" t="s">
        <v>606</v>
      </c>
      <c r="F98" s="133" t="s">
        <v>607</v>
      </c>
      <c r="G98" s="134" t="s">
        <v>176</v>
      </c>
      <c r="H98" s="135">
        <v>2.2280000000000002</v>
      </c>
      <c r="I98" s="136"/>
      <c r="J98" s="137">
        <f>ROUND(I98*H98,2)</f>
        <v>0</v>
      </c>
      <c r="K98" s="138"/>
      <c r="L98" s="34"/>
      <c r="M98" s="139" t="s">
        <v>81</v>
      </c>
      <c r="N98" s="140" t="s">
        <v>53</v>
      </c>
      <c r="P98" s="141">
        <f>O98*H98</f>
        <v>0</v>
      </c>
      <c r="Q98" s="141">
        <v>0</v>
      </c>
      <c r="R98" s="141">
        <f>Q98*H98</f>
        <v>0</v>
      </c>
      <c r="S98" s="141">
        <v>0</v>
      </c>
      <c r="T98" s="142">
        <f>S98*H98</f>
        <v>0</v>
      </c>
      <c r="AR98" s="143" t="s">
        <v>161</v>
      </c>
      <c r="AT98" s="143" t="s">
        <v>157</v>
      </c>
      <c r="AU98" s="143" t="s">
        <v>93</v>
      </c>
      <c r="AY98" s="18" t="s">
        <v>154</v>
      </c>
      <c r="BE98" s="144">
        <f>IF(N98="základní",J98,0)</f>
        <v>0</v>
      </c>
      <c r="BF98" s="144">
        <f>IF(N98="snížená",J98,0)</f>
        <v>0</v>
      </c>
      <c r="BG98" s="144">
        <f>IF(N98="zákl. přenesená",J98,0)</f>
        <v>0</v>
      </c>
      <c r="BH98" s="144">
        <f>IF(N98="sníž. přenesená",J98,0)</f>
        <v>0</v>
      </c>
      <c r="BI98" s="144">
        <f>IF(N98="nulová",J98,0)</f>
        <v>0</v>
      </c>
      <c r="BJ98" s="18" t="s">
        <v>91</v>
      </c>
      <c r="BK98" s="144">
        <f>ROUND(I98*H98,2)</f>
        <v>0</v>
      </c>
      <c r="BL98" s="18" t="s">
        <v>161</v>
      </c>
      <c r="BM98" s="143" t="s">
        <v>608</v>
      </c>
    </row>
    <row r="99" spans="2:65" s="1" customFormat="1" ht="11.25">
      <c r="B99" s="34"/>
      <c r="D99" s="145" t="s">
        <v>163</v>
      </c>
      <c r="F99" s="146" t="s">
        <v>609</v>
      </c>
      <c r="I99" s="147"/>
      <c r="L99" s="34"/>
      <c r="M99" s="148"/>
      <c r="T99" s="55"/>
      <c r="AT99" s="18" t="s">
        <v>163</v>
      </c>
      <c r="AU99" s="18" t="s">
        <v>93</v>
      </c>
    </row>
    <row r="100" spans="2:65" s="1" customFormat="1" ht="37.9" customHeight="1">
      <c r="B100" s="34"/>
      <c r="C100" s="131" t="s">
        <v>173</v>
      </c>
      <c r="D100" s="131" t="s">
        <v>157</v>
      </c>
      <c r="E100" s="132" t="s">
        <v>610</v>
      </c>
      <c r="F100" s="133" t="s">
        <v>611</v>
      </c>
      <c r="G100" s="134" t="s">
        <v>176</v>
      </c>
      <c r="H100" s="135">
        <v>4.4560000000000004</v>
      </c>
      <c r="I100" s="136"/>
      <c r="J100" s="137">
        <f>ROUND(I100*H100,2)</f>
        <v>0</v>
      </c>
      <c r="K100" s="138"/>
      <c r="L100" s="34"/>
      <c r="M100" s="139" t="s">
        <v>81</v>
      </c>
      <c r="N100" s="140" t="s">
        <v>53</v>
      </c>
      <c r="P100" s="141">
        <f>O100*H100</f>
        <v>0</v>
      </c>
      <c r="Q100" s="141">
        <v>0</v>
      </c>
      <c r="R100" s="141">
        <f>Q100*H100</f>
        <v>0</v>
      </c>
      <c r="S100" s="141">
        <v>0</v>
      </c>
      <c r="T100" s="142">
        <f>S100*H100</f>
        <v>0</v>
      </c>
      <c r="AR100" s="143" t="s">
        <v>161</v>
      </c>
      <c r="AT100" s="143" t="s">
        <v>157</v>
      </c>
      <c r="AU100" s="143" t="s">
        <v>93</v>
      </c>
      <c r="AY100" s="18" t="s">
        <v>154</v>
      </c>
      <c r="BE100" s="144">
        <f>IF(N100="základní",J100,0)</f>
        <v>0</v>
      </c>
      <c r="BF100" s="144">
        <f>IF(N100="snížená",J100,0)</f>
        <v>0</v>
      </c>
      <c r="BG100" s="144">
        <f>IF(N100="zákl. přenesená",J100,0)</f>
        <v>0</v>
      </c>
      <c r="BH100" s="144">
        <f>IF(N100="sníž. přenesená",J100,0)</f>
        <v>0</v>
      </c>
      <c r="BI100" s="144">
        <f>IF(N100="nulová",J100,0)</f>
        <v>0</v>
      </c>
      <c r="BJ100" s="18" t="s">
        <v>91</v>
      </c>
      <c r="BK100" s="144">
        <f>ROUND(I100*H100,2)</f>
        <v>0</v>
      </c>
      <c r="BL100" s="18" t="s">
        <v>161</v>
      </c>
      <c r="BM100" s="143" t="s">
        <v>612</v>
      </c>
    </row>
    <row r="101" spans="2:65" s="1" customFormat="1" ht="11.25">
      <c r="B101" s="34"/>
      <c r="D101" s="145" t="s">
        <v>163</v>
      </c>
      <c r="F101" s="146" t="s">
        <v>613</v>
      </c>
      <c r="I101" s="147"/>
      <c r="L101" s="34"/>
      <c r="M101" s="148"/>
      <c r="T101" s="55"/>
      <c r="AT101" s="18" t="s">
        <v>163</v>
      </c>
      <c r="AU101" s="18" t="s">
        <v>93</v>
      </c>
    </row>
    <row r="102" spans="2:65" s="12" customFormat="1" ht="11.25">
      <c r="B102" s="160"/>
      <c r="D102" s="161" t="s">
        <v>170</v>
      </c>
      <c r="E102" s="162" t="s">
        <v>81</v>
      </c>
      <c r="F102" s="163" t="s">
        <v>614</v>
      </c>
      <c r="H102" s="164">
        <v>4.4560000000000004</v>
      </c>
      <c r="I102" s="165"/>
      <c r="L102" s="160"/>
      <c r="M102" s="166"/>
      <c r="T102" s="167"/>
      <c r="AT102" s="162" t="s">
        <v>170</v>
      </c>
      <c r="AU102" s="162" t="s">
        <v>93</v>
      </c>
      <c r="AV102" s="12" t="s">
        <v>93</v>
      </c>
      <c r="AW102" s="12" t="s">
        <v>42</v>
      </c>
      <c r="AX102" s="12" t="s">
        <v>91</v>
      </c>
      <c r="AY102" s="162" t="s">
        <v>154</v>
      </c>
    </row>
    <row r="103" spans="2:65" s="11" customFormat="1" ht="22.9" customHeight="1">
      <c r="B103" s="119"/>
      <c r="D103" s="120" t="s">
        <v>82</v>
      </c>
      <c r="E103" s="129" t="s">
        <v>93</v>
      </c>
      <c r="F103" s="129" t="s">
        <v>615</v>
      </c>
      <c r="I103" s="122"/>
      <c r="J103" s="130">
        <f>BK103</f>
        <v>0</v>
      </c>
      <c r="L103" s="119"/>
      <c r="M103" s="124"/>
      <c r="P103" s="125">
        <f>SUM(P104:P111)</f>
        <v>0</v>
      </c>
      <c r="R103" s="125">
        <f>SUM(R104:R111)</f>
        <v>5.5741663600000004</v>
      </c>
      <c r="T103" s="126">
        <f>SUM(T104:T111)</f>
        <v>0</v>
      </c>
      <c r="AR103" s="120" t="s">
        <v>91</v>
      </c>
      <c r="AT103" s="127" t="s">
        <v>82</v>
      </c>
      <c r="AU103" s="127" t="s">
        <v>91</v>
      </c>
      <c r="AY103" s="120" t="s">
        <v>154</v>
      </c>
      <c r="BK103" s="128">
        <f>SUM(BK104:BK111)</f>
        <v>0</v>
      </c>
    </row>
    <row r="104" spans="2:65" s="1" customFormat="1" ht="24.2" customHeight="1">
      <c r="B104" s="34"/>
      <c r="C104" s="131" t="s">
        <v>161</v>
      </c>
      <c r="D104" s="131" t="s">
        <v>157</v>
      </c>
      <c r="E104" s="132" t="s">
        <v>616</v>
      </c>
      <c r="F104" s="133" t="s">
        <v>617</v>
      </c>
      <c r="G104" s="134" t="s">
        <v>176</v>
      </c>
      <c r="H104" s="135">
        <v>2.2280000000000002</v>
      </c>
      <c r="I104" s="136"/>
      <c r="J104" s="137">
        <f>ROUND(I104*H104,2)</f>
        <v>0</v>
      </c>
      <c r="K104" s="138"/>
      <c r="L104" s="34"/>
      <c r="M104" s="139" t="s">
        <v>81</v>
      </c>
      <c r="N104" s="140" t="s">
        <v>53</v>
      </c>
      <c r="P104" s="141">
        <f>O104*H104</f>
        <v>0</v>
      </c>
      <c r="Q104" s="141">
        <v>2.5018699999999998</v>
      </c>
      <c r="R104" s="141">
        <f>Q104*H104</f>
        <v>5.5741663600000004</v>
      </c>
      <c r="S104" s="141">
        <v>0</v>
      </c>
      <c r="T104" s="142">
        <f>S104*H104</f>
        <v>0</v>
      </c>
      <c r="AR104" s="143" t="s">
        <v>161</v>
      </c>
      <c r="AT104" s="143" t="s">
        <v>157</v>
      </c>
      <c r="AU104" s="143" t="s">
        <v>93</v>
      </c>
      <c r="AY104" s="18" t="s">
        <v>154</v>
      </c>
      <c r="BE104" s="144">
        <f>IF(N104="základní",J104,0)</f>
        <v>0</v>
      </c>
      <c r="BF104" s="144">
        <f>IF(N104="snížená",J104,0)</f>
        <v>0</v>
      </c>
      <c r="BG104" s="144">
        <f>IF(N104="zákl. přenesená",J104,0)</f>
        <v>0</v>
      </c>
      <c r="BH104" s="144">
        <f>IF(N104="sníž. přenesená",J104,0)</f>
        <v>0</v>
      </c>
      <c r="BI104" s="144">
        <f>IF(N104="nulová",J104,0)</f>
        <v>0</v>
      </c>
      <c r="BJ104" s="18" t="s">
        <v>91</v>
      </c>
      <c r="BK104" s="144">
        <f>ROUND(I104*H104,2)</f>
        <v>0</v>
      </c>
      <c r="BL104" s="18" t="s">
        <v>161</v>
      </c>
      <c r="BM104" s="143" t="s">
        <v>618</v>
      </c>
    </row>
    <row r="105" spans="2:65" s="1" customFormat="1" ht="11.25">
      <c r="B105" s="34"/>
      <c r="D105" s="145" t="s">
        <v>163</v>
      </c>
      <c r="F105" s="146" t="s">
        <v>619</v>
      </c>
      <c r="I105" s="147"/>
      <c r="L105" s="34"/>
      <c r="M105" s="148"/>
      <c r="T105" s="55"/>
      <c r="AT105" s="18" t="s">
        <v>163</v>
      </c>
      <c r="AU105" s="18" t="s">
        <v>93</v>
      </c>
    </row>
    <row r="106" spans="2:65" s="14" customFormat="1" ht="11.25">
      <c r="B106" s="178"/>
      <c r="D106" s="161" t="s">
        <v>170</v>
      </c>
      <c r="E106" s="179" t="s">
        <v>81</v>
      </c>
      <c r="F106" s="180" t="s">
        <v>620</v>
      </c>
      <c r="H106" s="179" t="s">
        <v>81</v>
      </c>
      <c r="I106" s="181"/>
      <c r="L106" s="178"/>
      <c r="M106" s="182"/>
      <c r="T106" s="183"/>
      <c r="AT106" s="179" t="s">
        <v>170</v>
      </c>
      <c r="AU106" s="179" t="s">
        <v>93</v>
      </c>
      <c r="AV106" s="14" t="s">
        <v>91</v>
      </c>
      <c r="AW106" s="14" t="s">
        <v>42</v>
      </c>
      <c r="AX106" s="14" t="s">
        <v>83</v>
      </c>
      <c r="AY106" s="179" t="s">
        <v>154</v>
      </c>
    </row>
    <row r="107" spans="2:65" s="14" customFormat="1" ht="11.25">
      <c r="B107" s="178"/>
      <c r="D107" s="161" t="s">
        <v>170</v>
      </c>
      <c r="E107" s="179" t="s">
        <v>81</v>
      </c>
      <c r="F107" s="180" t="s">
        <v>602</v>
      </c>
      <c r="H107" s="179" t="s">
        <v>81</v>
      </c>
      <c r="I107" s="181"/>
      <c r="L107" s="178"/>
      <c r="M107" s="182"/>
      <c r="T107" s="183"/>
      <c r="AT107" s="179" t="s">
        <v>170</v>
      </c>
      <c r="AU107" s="179" t="s">
        <v>93</v>
      </c>
      <c r="AV107" s="14" t="s">
        <v>91</v>
      </c>
      <c r="AW107" s="14" t="s">
        <v>42</v>
      </c>
      <c r="AX107" s="14" t="s">
        <v>83</v>
      </c>
      <c r="AY107" s="179" t="s">
        <v>154</v>
      </c>
    </row>
    <row r="108" spans="2:65" s="12" customFormat="1" ht="11.25">
      <c r="B108" s="160"/>
      <c r="D108" s="161" t="s">
        <v>170</v>
      </c>
      <c r="E108" s="162" t="s">
        <v>81</v>
      </c>
      <c r="F108" s="163" t="s">
        <v>603</v>
      </c>
      <c r="H108" s="164">
        <v>1.75</v>
      </c>
      <c r="I108" s="165"/>
      <c r="L108" s="160"/>
      <c r="M108" s="166"/>
      <c r="T108" s="167"/>
      <c r="AT108" s="162" t="s">
        <v>170</v>
      </c>
      <c r="AU108" s="162" t="s">
        <v>93</v>
      </c>
      <c r="AV108" s="12" t="s">
        <v>93</v>
      </c>
      <c r="AW108" s="12" t="s">
        <v>42</v>
      </c>
      <c r="AX108" s="12" t="s">
        <v>83</v>
      </c>
      <c r="AY108" s="162" t="s">
        <v>154</v>
      </c>
    </row>
    <row r="109" spans="2:65" s="12" customFormat="1" ht="11.25">
      <c r="B109" s="160"/>
      <c r="D109" s="161" t="s">
        <v>170</v>
      </c>
      <c r="E109" s="162" t="s">
        <v>81</v>
      </c>
      <c r="F109" s="163" t="s">
        <v>604</v>
      </c>
      <c r="H109" s="164">
        <v>0.30299999999999999</v>
      </c>
      <c r="I109" s="165"/>
      <c r="L109" s="160"/>
      <c r="M109" s="166"/>
      <c r="T109" s="167"/>
      <c r="AT109" s="162" t="s">
        <v>170</v>
      </c>
      <c r="AU109" s="162" t="s">
        <v>93</v>
      </c>
      <c r="AV109" s="12" t="s">
        <v>93</v>
      </c>
      <c r="AW109" s="12" t="s">
        <v>42</v>
      </c>
      <c r="AX109" s="12" t="s">
        <v>83</v>
      </c>
      <c r="AY109" s="162" t="s">
        <v>154</v>
      </c>
    </row>
    <row r="110" spans="2:65" s="12" customFormat="1" ht="11.25">
      <c r="B110" s="160"/>
      <c r="D110" s="161" t="s">
        <v>170</v>
      </c>
      <c r="E110" s="162" t="s">
        <v>81</v>
      </c>
      <c r="F110" s="163" t="s">
        <v>605</v>
      </c>
      <c r="H110" s="164">
        <v>0.17499999999999999</v>
      </c>
      <c r="I110" s="165"/>
      <c r="L110" s="160"/>
      <c r="M110" s="166"/>
      <c r="T110" s="167"/>
      <c r="AT110" s="162" t="s">
        <v>170</v>
      </c>
      <c r="AU110" s="162" t="s">
        <v>93</v>
      </c>
      <c r="AV110" s="12" t="s">
        <v>93</v>
      </c>
      <c r="AW110" s="12" t="s">
        <v>42</v>
      </c>
      <c r="AX110" s="12" t="s">
        <v>83</v>
      </c>
      <c r="AY110" s="162" t="s">
        <v>154</v>
      </c>
    </row>
    <row r="111" spans="2:65" s="13" customFormat="1" ht="11.25">
      <c r="B111" s="168"/>
      <c r="D111" s="161" t="s">
        <v>170</v>
      </c>
      <c r="E111" s="169" t="s">
        <v>81</v>
      </c>
      <c r="F111" s="170" t="s">
        <v>180</v>
      </c>
      <c r="H111" s="171">
        <v>2.2280000000000002</v>
      </c>
      <c r="I111" s="172"/>
      <c r="L111" s="168"/>
      <c r="M111" s="173"/>
      <c r="T111" s="174"/>
      <c r="AT111" s="169" t="s">
        <v>170</v>
      </c>
      <c r="AU111" s="169" t="s">
        <v>93</v>
      </c>
      <c r="AV111" s="13" t="s">
        <v>161</v>
      </c>
      <c r="AW111" s="13" t="s">
        <v>42</v>
      </c>
      <c r="AX111" s="13" t="s">
        <v>91</v>
      </c>
      <c r="AY111" s="169" t="s">
        <v>154</v>
      </c>
    </row>
    <row r="112" spans="2:65" s="11" customFormat="1" ht="22.9" customHeight="1">
      <c r="B112" s="119"/>
      <c r="D112" s="120" t="s">
        <v>82</v>
      </c>
      <c r="E112" s="129" t="s">
        <v>155</v>
      </c>
      <c r="F112" s="129" t="s">
        <v>156</v>
      </c>
      <c r="I112" s="122"/>
      <c r="J112" s="130">
        <f>BK112</f>
        <v>0</v>
      </c>
      <c r="L112" s="119"/>
      <c r="M112" s="124"/>
      <c r="P112" s="125">
        <f>SUM(P113:P115)</f>
        <v>0</v>
      </c>
      <c r="R112" s="125">
        <f>SUM(R113:R115)</f>
        <v>0</v>
      </c>
      <c r="T112" s="126">
        <f>SUM(T113:T115)</f>
        <v>0</v>
      </c>
      <c r="AR112" s="120" t="s">
        <v>91</v>
      </c>
      <c r="AT112" s="127" t="s">
        <v>82</v>
      </c>
      <c r="AU112" s="127" t="s">
        <v>91</v>
      </c>
      <c r="AY112" s="120" t="s">
        <v>154</v>
      </c>
      <c r="BK112" s="128">
        <f>SUM(BK113:BK115)</f>
        <v>0</v>
      </c>
    </row>
    <row r="113" spans="2:65" s="1" customFormat="1" ht="24.2" customHeight="1">
      <c r="B113" s="34"/>
      <c r="C113" s="131" t="s">
        <v>191</v>
      </c>
      <c r="D113" s="131" t="s">
        <v>157</v>
      </c>
      <c r="E113" s="132" t="s">
        <v>621</v>
      </c>
      <c r="F113" s="133" t="s">
        <v>622</v>
      </c>
      <c r="G113" s="134" t="s">
        <v>237</v>
      </c>
      <c r="H113" s="135">
        <v>5</v>
      </c>
      <c r="I113" s="136"/>
      <c r="J113" s="137">
        <f>ROUND(I113*H113,2)</f>
        <v>0</v>
      </c>
      <c r="K113" s="138"/>
      <c r="L113" s="34"/>
      <c r="M113" s="139" t="s">
        <v>81</v>
      </c>
      <c r="N113" s="140" t="s">
        <v>53</v>
      </c>
      <c r="P113" s="141">
        <f>O113*H113</f>
        <v>0</v>
      </c>
      <c r="Q113" s="141">
        <v>0</v>
      </c>
      <c r="R113" s="141">
        <f>Q113*H113</f>
        <v>0</v>
      </c>
      <c r="S113" s="141">
        <v>0</v>
      </c>
      <c r="T113" s="142">
        <f>S113*H113</f>
        <v>0</v>
      </c>
      <c r="AR113" s="143" t="s">
        <v>161</v>
      </c>
      <c r="AT113" s="143" t="s">
        <v>157</v>
      </c>
      <c r="AU113" s="143" t="s">
        <v>93</v>
      </c>
      <c r="AY113" s="18" t="s">
        <v>154</v>
      </c>
      <c r="BE113" s="144">
        <f>IF(N113="základní",J113,0)</f>
        <v>0</v>
      </c>
      <c r="BF113" s="144">
        <f>IF(N113="snížená",J113,0)</f>
        <v>0</v>
      </c>
      <c r="BG113" s="144">
        <f>IF(N113="zákl. přenesená",J113,0)</f>
        <v>0</v>
      </c>
      <c r="BH113" s="144">
        <f>IF(N113="sníž. přenesená",J113,0)</f>
        <v>0</v>
      </c>
      <c r="BI113" s="144">
        <f>IF(N113="nulová",J113,0)</f>
        <v>0</v>
      </c>
      <c r="BJ113" s="18" t="s">
        <v>91</v>
      </c>
      <c r="BK113" s="144">
        <f>ROUND(I113*H113,2)</f>
        <v>0</v>
      </c>
      <c r="BL113" s="18" t="s">
        <v>161</v>
      </c>
      <c r="BM113" s="143" t="s">
        <v>623</v>
      </c>
    </row>
    <row r="114" spans="2:65" s="1" customFormat="1" ht="24.2" customHeight="1">
      <c r="B114" s="34"/>
      <c r="C114" s="131" t="s">
        <v>155</v>
      </c>
      <c r="D114" s="131" t="s">
        <v>157</v>
      </c>
      <c r="E114" s="132" t="s">
        <v>624</v>
      </c>
      <c r="F114" s="133" t="s">
        <v>625</v>
      </c>
      <c r="G114" s="134" t="s">
        <v>237</v>
      </c>
      <c r="H114" s="135">
        <v>5</v>
      </c>
      <c r="I114" s="136"/>
      <c r="J114" s="137">
        <f>ROUND(I114*H114,2)</f>
        <v>0</v>
      </c>
      <c r="K114" s="138"/>
      <c r="L114" s="34"/>
      <c r="M114" s="139" t="s">
        <v>81</v>
      </c>
      <c r="N114" s="140" t="s">
        <v>53</v>
      </c>
      <c r="P114" s="141">
        <f>O114*H114</f>
        <v>0</v>
      </c>
      <c r="Q114" s="141">
        <v>0</v>
      </c>
      <c r="R114" s="141">
        <f>Q114*H114</f>
        <v>0</v>
      </c>
      <c r="S114" s="141">
        <v>0</v>
      </c>
      <c r="T114" s="142">
        <f>S114*H114</f>
        <v>0</v>
      </c>
      <c r="AR114" s="143" t="s">
        <v>161</v>
      </c>
      <c r="AT114" s="143" t="s">
        <v>157</v>
      </c>
      <c r="AU114" s="143" t="s">
        <v>93</v>
      </c>
      <c r="AY114" s="18" t="s">
        <v>154</v>
      </c>
      <c r="BE114" s="144">
        <f>IF(N114="základní",J114,0)</f>
        <v>0</v>
      </c>
      <c r="BF114" s="144">
        <f>IF(N114="snížená",J114,0)</f>
        <v>0</v>
      </c>
      <c r="BG114" s="144">
        <f>IF(N114="zákl. přenesená",J114,0)</f>
        <v>0</v>
      </c>
      <c r="BH114" s="144">
        <f>IF(N114="sníž. přenesená",J114,0)</f>
        <v>0</v>
      </c>
      <c r="BI114" s="144">
        <f>IF(N114="nulová",J114,0)</f>
        <v>0</v>
      </c>
      <c r="BJ114" s="18" t="s">
        <v>91</v>
      </c>
      <c r="BK114" s="144">
        <f>ROUND(I114*H114,2)</f>
        <v>0</v>
      </c>
      <c r="BL114" s="18" t="s">
        <v>161</v>
      </c>
      <c r="BM114" s="143" t="s">
        <v>626</v>
      </c>
    </row>
    <row r="115" spans="2:65" s="12" customFormat="1" ht="11.25">
      <c r="B115" s="160"/>
      <c r="D115" s="161" t="s">
        <v>170</v>
      </c>
      <c r="E115" s="162" t="s">
        <v>81</v>
      </c>
      <c r="F115" s="163" t="s">
        <v>627</v>
      </c>
      <c r="H115" s="164">
        <v>5</v>
      </c>
      <c r="I115" s="165"/>
      <c r="L115" s="160"/>
      <c r="M115" s="166"/>
      <c r="T115" s="167"/>
      <c r="AT115" s="162" t="s">
        <v>170</v>
      </c>
      <c r="AU115" s="162" t="s">
        <v>93</v>
      </c>
      <c r="AV115" s="12" t="s">
        <v>93</v>
      </c>
      <c r="AW115" s="12" t="s">
        <v>42</v>
      </c>
      <c r="AX115" s="12" t="s">
        <v>91</v>
      </c>
      <c r="AY115" s="162" t="s">
        <v>154</v>
      </c>
    </row>
    <row r="116" spans="2:65" s="11" customFormat="1" ht="22.9" customHeight="1">
      <c r="B116" s="119"/>
      <c r="D116" s="120" t="s">
        <v>82</v>
      </c>
      <c r="E116" s="129" t="s">
        <v>197</v>
      </c>
      <c r="F116" s="129" t="s">
        <v>198</v>
      </c>
      <c r="I116" s="122"/>
      <c r="J116" s="130">
        <f>BK116</f>
        <v>0</v>
      </c>
      <c r="L116" s="119"/>
      <c r="M116" s="124"/>
      <c r="P116" s="125">
        <f>SUM(P117:P123)</f>
        <v>0</v>
      </c>
      <c r="R116" s="125">
        <f>SUM(R117:R123)</f>
        <v>8.4000000000000003E-4</v>
      </c>
      <c r="T116" s="126">
        <f>SUM(T117:T123)</f>
        <v>0</v>
      </c>
      <c r="AR116" s="120" t="s">
        <v>91</v>
      </c>
      <c r="AT116" s="127" t="s">
        <v>82</v>
      </c>
      <c r="AU116" s="127" t="s">
        <v>91</v>
      </c>
      <c r="AY116" s="120" t="s">
        <v>154</v>
      </c>
      <c r="BK116" s="128">
        <f>SUM(BK117:BK123)</f>
        <v>0</v>
      </c>
    </row>
    <row r="117" spans="2:65" s="1" customFormat="1" ht="24.2" customHeight="1">
      <c r="B117" s="34"/>
      <c r="C117" s="131" t="s">
        <v>203</v>
      </c>
      <c r="D117" s="131" t="s">
        <v>157</v>
      </c>
      <c r="E117" s="132" t="s">
        <v>628</v>
      </c>
      <c r="F117" s="133" t="s">
        <v>629</v>
      </c>
      <c r="G117" s="134" t="s">
        <v>237</v>
      </c>
      <c r="H117" s="135">
        <v>80</v>
      </c>
      <c r="I117" s="136"/>
      <c r="J117" s="137">
        <f>ROUND(I117*H117,2)</f>
        <v>0</v>
      </c>
      <c r="K117" s="138"/>
      <c r="L117" s="34"/>
      <c r="M117" s="139" t="s">
        <v>81</v>
      </c>
      <c r="N117" s="140" t="s">
        <v>53</v>
      </c>
      <c r="P117" s="141">
        <f>O117*H117</f>
        <v>0</v>
      </c>
      <c r="Q117" s="141">
        <v>1.0000000000000001E-5</v>
      </c>
      <c r="R117" s="141">
        <f>Q117*H117</f>
        <v>8.0000000000000004E-4</v>
      </c>
      <c r="S117" s="141">
        <v>0</v>
      </c>
      <c r="T117" s="142">
        <f>S117*H117</f>
        <v>0</v>
      </c>
      <c r="AR117" s="143" t="s">
        <v>161</v>
      </c>
      <c r="AT117" s="143" t="s">
        <v>157</v>
      </c>
      <c r="AU117" s="143" t="s">
        <v>93</v>
      </c>
      <c r="AY117" s="18" t="s">
        <v>154</v>
      </c>
      <c r="BE117" s="144">
        <f>IF(N117="základní",J117,0)</f>
        <v>0</v>
      </c>
      <c r="BF117" s="144">
        <f>IF(N117="snížená",J117,0)</f>
        <v>0</v>
      </c>
      <c r="BG117" s="144">
        <f>IF(N117="zákl. přenesená",J117,0)</f>
        <v>0</v>
      </c>
      <c r="BH117" s="144">
        <f>IF(N117="sníž. přenesená",J117,0)</f>
        <v>0</v>
      </c>
      <c r="BI117" s="144">
        <f>IF(N117="nulová",J117,0)</f>
        <v>0</v>
      </c>
      <c r="BJ117" s="18" t="s">
        <v>91</v>
      </c>
      <c r="BK117" s="144">
        <f>ROUND(I117*H117,2)</f>
        <v>0</v>
      </c>
      <c r="BL117" s="18" t="s">
        <v>161</v>
      </c>
      <c r="BM117" s="143" t="s">
        <v>630</v>
      </c>
    </row>
    <row r="118" spans="2:65" s="14" customFormat="1" ht="11.25">
      <c r="B118" s="178"/>
      <c r="D118" s="161" t="s">
        <v>170</v>
      </c>
      <c r="E118" s="179" t="s">
        <v>81</v>
      </c>
      <c r="F118" s="180" t="s">
        <v>631</v>
      </c>
      <c r="H118" s="179" t="s">
        <v>81</v>
      </c>
      <c r="I118" s="181"/>
      <c r="L118" s="178"/>
      <c r="M118" s="182"/>
      <c r="T118" s="183"/>
      <c r="AT118" s="179" t="s">
        <v>170</v>
      </c>
      <c r="AU118" s="179" t="s">
        <v>93</v>
      </c>
      <c r="AV118" s="14" t="s">
        <v>91</v>
      </c>
      <c r="AW118" s="14" t="s">
        <v>42</v>
      </c>
      <c r="AX118" s="14" t="s">
        <v>83</v>
      </c>
      <c r="AY118" s="179" t="s">
        <v>154</v>
      </c>
    </row>
    <row r="119" spans="2:65" s="12" customFormat="1" ht="11.25">
      <c r="B119" s="160"/>
      <c r="D119" s="161" t="s">
        <v>170</v>
      </c>
      <c r="E119" s="162" t="s">
        <v>81</v>
      </c>
      <c r="F119" s="163" t="s">
        <v>632</v>
      </c>
      <c r="H119" s="164">
        <v>80</v>
      </c>
      <c r="I119" s="165"/>
      <c r="L119" s="160"/>
      <c r="M119" s="166"/>
      <c r="T119" s="167"/>
      <c r="AT119" s="162" t="s">
        <v>170</v>
      </c>
      <c r="AU119" s="162" t="s">
        <v>93</v>
      </c>
      <c r="AV119" s="12" t="s">
        <v>93</v>
      </c>
      <c r="AW119" s="12" t="s">
        <v>42</v>
      </c>
      <c r="AX119" s="12" t="s">
        <v>91</v>
      </c>
      <c r="AY119" s="162" t="s">
        <v>154</v>
      </c>
    </row>
    <row r="120" spans="2:65" s="1" customFormat="1" ht="24.2" customHeight="1">
      <c r="B120" s="34"/>
      <c r="C120" s="131" t="s">
        <v>168</v>
      </c>
      <c r="D120" s="131" t="s">
        <v>157</v>
      </c>
      <c r="E120" s="132" t="s">
        <v>633</v>
      </c>
      <c r="F120" s="133" t="s">
        <v>242</v>
      </c>
      <c r="G120" s="134" t="s">
        <v>237</v>
      </c>
      <c r="H120" s="135">
        <v>4</v>
      </c>
      <c r="I120" s="136"/>
      <c r="J120" s="137">
        <f>ROUND(I120*H120,2)</f>
        <v>0</v>
      </c>
      <c r="K120" s="138"/>
      <c r="L120" s="34"/>
      <c r="M120" s="139" t="s">
        <v>81</v>
      </c>
      <c r="N120" s="140" t="s">
        <v>53</v>
      </c>
      <c r="P120" s="141">
        <f>O120*H120</f>
        <v>0</v>
      </c>
      <c r="Q120" s="141">
        <v>1.0000000000000001E-5</v>
      </c>
      <c r="R120" s="141">
        <f>Q120*H120</f>
        <v>4.0000000000000003E-5</v>
      </c>
      <c r="S120" s="141">
        <v>0</v>
      </c>
      <c r="T120" s="142">
        <f>S120*H120</f>
        <v>0</v>
      </c>
      <c r="AR120" s="143" t="s">
        <v>161</v>
      </c>
      <c r="AT120" s="143" t="s">
        <v>157</v>
      </c>
      <c r="AU120" s="143" t="s">
        <v>93</v>
      </c>
      <c r="AY120" s="18" t="s">
        <v>154</v>
      </c>
      <c r="BE120" s="144">
        <f>IF(N120="základní",J120,0)</f>
        <v>0</v>
      </c>
      <c r="BF120" s="144">
        <f>IF(N120="snížená",J120,0)</f>
        <v>0</v>
      </c>
      <c r="BG120" s="144">
        <f>IF(N120="zákl. přenesená",J120,0)</f>
        <v>0</v>
      </c>
      <c r="BH120" s="144">
        <f>IF(N120="sníž. přenesená",J120,0)</f>
        <v>0</v>
      </c>
      <c r="BI120" s="144">
        <f>IF(N120="nulová",J120,0)</f>
        <v>0</v>
      </c>
      <c r="BJ120" s="18" t="s">
        <v>91</v>
      </c>
      <c r="BK120" s="144">
        <f>ROUND(I120*H120,2)</f>
        <v>0</v>
      </c>
      <c r="BL120" s="18" t="s">
        <v>161</v>
      </c>
      <c r="BM120" s="143" t="s">
        <v>634</v>
      </c>
    </row>
    <row r="121" spans="2:65" s="14" customFormat="1" ht="11.25">
      <c r="B121" s="178"/>
      <c r="D121" s="161" t="s">
        <v>170</v>
      </c>
      <c r="E121" s="179" t="s">
        <v>81</v>
      </c>
      <c r="F121" s="180" t="s">
        <v>631</v>
      </c>
      <c r="H121" s="179" t="s">
        <v>81</v>
      </c>
      <c r="I121" s="181"/>
      <c r="L121" s="178"/>
      <c r="M121" s="182"/>
      <c r="T121" s="183"/>
      <c r="AT121" s="179" t="s">
        <v>170</v>
      </c>
      <c r="AU121" s="179" t="s">
        <v>93</v>
      </c>
      <c r="AV121" s="14" t="s">
        <v>91</v>
      </c>
      <c r="AW121" s="14" t="s">
        <v>42</v>
      </c>
      <c r="AX121" s="14" t="s">
        <v>83</v>
      </c>
      <c r="AY121" s="179" t="s">
        <v>154</v>
      </c>
    </row>
    <row r="122" spans="2:65" s="12" customFormat="1" ht="11.25">
      <c r="B122" s="160"/>
      <c r="D122" s="161" t="s">
        <v>170</v>
      </c>
      <c r="E122" s="162" t="s">
        <v>81</v>
      </c>
      <c r="F122" s="163" t="s">
        <v>635</v>
      </c>
      <c r="H122" s="164">
        <v>4</v>
      </c>
      <c r="I122" s="165"/>
      <c r="L122" s="160"/>
      <c r="M122" s="166"/>
      <c r="T122" s="167"/>
      <c r="AT122" s="162" t="s">
        <v>170</v>
      </c>
      <c r="AU122" s="162" t="s">
        <v>93</v>
      </c>
      <c r="AV122" s="12" t="s">
        <v>93</v>
      </c>
      <c r="AW122" s="12" t="s">
        <v>42</v>
      </c>
      <c r="AX122" s="12" t="s">
        <v>91</v>
      </c>
      <c r="AY122" s="162" t="s">
        <v>154</v>
      </c>
    </row>
    <row r="123" spans="2:65" s="1" customFormat="1" ht="16.5" customHeight="1">
      <c r="B123" s="34"/>
      <c r="C123" s="131" t="s">
        <v>197</v>
      </c>
      <c r="D123" s="131" t="s">
        <v>157</v>
      </c>
      <c r="E123" s="132" t="s">
        <v>436</v>
      </c>
      <c r="F123" s="133" t="s">
        <v>437</v>
      </c>
      <c r="G123" s="134" t="s">
        <v>438</v>
      </c>
      <c r="H123" s="135">
        <v>20</v>
      </c>
      <c r="I123" s="136"/>
      <c r="J123" s="137">
        <f>ROUND(I123*H123,2)</f>
        <v>0</v>
      </c>
      <c r="K123" s="138"/>
      <c r="L123" s="34"/>
      <c r="M123" s="139" t="s">
        <v>81</v>
      </c>
      <c r="N123" s="140" t="s">
        <v>53</v>
      </c>
      <c r="P123" s="141">
        <f>O123*H123</f>
        <v>0</v>
      </c>
      <c r="Q123" s="141">
        <v>0</v>
      </c>
      <c r="R123" s="141">
        <f>Q123*H123</f>
        <v>0</v>
      </c>
      <c r="S123" s="141">
        <v>0</v>
      </c>
      <c r="T123" s="142">
        <f>S123*H123</f>
        <v>0</v>
      </c>
      <c r="AR123" s="143" t="s">
        <v>439</v>
      </c>
      <c r="AT123" s="143" t="s">
        <v>157</v>
      </c>
      <c r="AU123" s="143" t="s">
        <v>93</v>
      </c>
      <c r="AY123" s="18" t="s">
        <v>154</v>
      </c>
      <c r="BE123" s="144">
        <f>IF(N123="základní",J123,0)</f>
        <v>0</v>
      </c>
      <c r="BF123" s="144">
        <f>IF(N123="snížená",J123,0)</f>
        <v>0</v>
      </c>
      <c r="BG123" s="144">
        <f>IF(N123="zákl. přenesená",J123,0)</f>
        <v>0</v>
      </c>
      <c r="BH123" s="144">
        <f>IF(N123="sníž. přenesená",J123,0)</f>
        <v>0</v>
      </c>
      <c r="BI123" s="144">
        <f>IF(N123="nulová",J123,0)</f>
        <v>0</v>
      </c>
      <c r="BJ123" s="18" t="s">
        <v>91</v>
      </c>
      <c r="BK123" s="144">
        <f>ROUND(I123*H123,2)</f>
        <v>0</v>
      </c>
      <c r="BL123" s="18" t="s">
        <v>439</v>
      </c>
      <c r="BM123" s="143" t="s">
        <v>636</v>
      </c>
    </row>
    <row r="124" spans="2:65" s="11" customFormat="1" ht="22.9" customHeight="1">
      <c r="B124" s="119"/>
      <c r="D124" s="120" t="s">
        <v>82</v>
      </c>
      <c r="E124" s="129" t="s">
        <v>485</v>
      </c>
      <c r="F124" s="129" t="s">
        <v>486</v>
      </c>
      <c r="I124" s="122"/>
      <c r="J124" s="130">
        <f>BK124</f>
        <v>0</v>
      </c>
      <c r="L124" s="119"/>
      <c r="M124" s="124"/>
      <c r="P124" s="125">
        <f>SUM(P125:P126)</f>
        <v>0</v>
      </c>
      <c r="R124" s="125">
        <f>SUM(R125:R126)</f>
        <v>0</v>
      </c>
      <c r="T124" s="126">
        <f>SUM(T125:T126)</f>
        <v>0</v>
      </c>
      <c r="AR124" s="120" t="s">
        <v>91</v>
      </c>
      <c r="AT124" s="127" t="s">
        <v>82</v>
      </c>
      <c r="AU124" s="127" t="s">
        <v>91</v>
      </c>
      <c r="AY124" s="120" t="s">
        <v>154</v>
      </c>
      <c r="BK124" s="128">
        <f>SUM(BK125:BK126)</f>
        <v>0</v>
      </c>
    </row>
    <row r="125" spans="2:65" s="1" customFormat="1" ht="66.75" customHeight="1">
      <c r="B125" s="34"/>
      <c r="C125" s="131" t="s">
        <v>218</v>
      </c>
      <c r="D125" s="131" t="s">
        <v>157</v>
      </c>
      <c r="E125" s="132" t="s">
        <v>637</v>
      </c>
      <c r="F125" s="133" t="s">
        <v>638</v>
      </c>
      <c r="G125" s="134" t="s">
        <v>187</v>
      </c>
      <c r="H125" s="135">
        <v>5.5750000000000002</v>
      </c>
      <c r="I125" s="136"/>
      <c r="J125" s="137">
        <f>ROUND(I125*H125,2)</f>
        <v>0</v>
      </c>
      <c r="K125" s="138"/>
      <c r="L125" s="34"/>
      <c r="M125" s="139" t="s">
        <v>81</v>
      </c>
      <c r="N125" s="140" t="s">
        <v>53</v>
      </c>
      <c r="P125" s="141">
        <f>O125*H125</f>
        <v>0</v>
      </c>
      <c r="Q125" s="141">
        <v>0</v>
      </c>
      <c r="R125" s="141">
        <f>Q125*H125</f>
        <v>0</v>
      </c>
      <c r="S125" s="141">
        <v>0</v>
      </c>
      <c r="T125" s="142">
        <f>S125*H125</f>
        <v>0</v>
      </c>
      <c r="AR125" s="143" t="s">
        <v>161</v>
      </c>
      <c r="AT125" s="143" t="s">
        <v>157</v>
      </c>
      <c r="AU125" s="143" t="s">
        <v>93</v>
      </c>
      <c r="AY125" s="18" t="s">
        <v>154</v>
      </c>
      <c r="BE125" s="144">
        <f>IF(N125="základní",J125,0)</f>
        <v>0</v>
      </c>
      <c r="BF125" s="144">
        <f>IF(N125="snížená",J125,0)</f>
        <v>0</v>
      </c>
      <c r="BG125" s="144">
        <f>IF(N125="zákl. přenesená",J125,0)</f>
        <v>0</v>
      </c>
      <c r="BH125" s="144">
        <f>IF(N125="sníž. přenesená",J125,0)</f>
        <v>0</v>
      </c>
      <c r="BI125" s="144">
        <f>IF(N125="nulová",J125,0)</f>
        <v>0</v>
      </c>
      <c r="BJ125" s="18" t="s">
        <v>91</v>
      </c>
      <c r="BK125" s="144">
        <f>ROUND(I125*H125,2)</f>
        <v>0</v>
      </c>
      <c r="BL125" s="18" t="s">
        <v>161</v>
      </c>
      <c r="BM125" s="143" t="s">
        <v>639</v>
      </c>
    </row>
    <row r="126" spans="2:65" s="1" customFormat="1" ht="11.25">
      <c r="B126" s="34"/>
      <c r="D126" s="145" t="s">
        <v>163</v>
      </c>
      <c r="F126" s="146" t="s">
        <v>640</v>
      </c>
      <c r="I126" s="147"/>
      <c r="L126" s="34"/>
      <c r="M126" s="148"/>
      <c r="T126" s="55"/>
      <c r="AT126" s="18" t="s">
        <v>163</v>
      </c>
      <c r="AU126" s="18" t="s">
        <v>93</v>
      </c>
    </row>
    <row r="127" spans="2:65" s="11" customFormat="1" ht="25.9" customHeight="1">
      <c r="B127" s="119"/>
      <c r="D127" s="120" t="s">
        <v>82</v>
      </c>
      <c r="E127" s="121" t="s">
        <v>165</v>
      </c>
      <c r="F127" s="121" t="s">
        <v>573</v>
      </c>
      <c r="I127" s="122"/>
      <c r="J127" s="123">
        <f>BK127</f>
        <v>0</v>
      </c>
      <c r="L127" s="119"/>
      <c r="M127" s="124"/>
      <c r="P127" s="125">
        <f>P128</f>
        <v>0</v>
      </c>
      <c r="R127" s="125">
        <f>R128</f>
        <v>4.7461250000000001</v>
      </c>
      <c r="T127" s="126">
        <f>T128</f>
        <v>0</v>
      </c>
      <c r="AR127" s="120" t="s">
        <v>173</v>
      </c>
      <c r="AT127" s="127" t="s">
        <v>82</v>
      </c>
      <c r="AU127" s="127" t="s">
        <v>83</v>
      </c>
      <c r="AY127" s="120" t="s">
        <v>154</v>
      </c>
      <c r="BK127" s="128">
        <f>BK128</f>
        <v>0</v>
      </c>
    </row>
    <row r="128" spans="2:65" s="11" customFormat="1" ht="22.9" customHeight="1">
      <c r="B128" s="119"/>
      <c r="D128" s="120" t="s">
        <v>82</v>
      </c>
      <c r="E128" s="129" t="s">
        <v>574</v>
      </c>
      <c r="F128" s="129" t="s">
        <v>575</v>
      </c>
      <c r="I128" s="122"/>
      <c r="J128" s="130">
        <f>BK128</f>
        <v>0</v>
      </c>
      <c r="L128" s="119"/>
      <c r="M128" s="124"/>
      <c r="P128" s="125">
        <f>SUM(P129:P139)</f>
        <v>0</v>
      </c>
      <c r="R128" s="125">
        <f>SUM(R129:R139)</f>
        <v>4.7461250000000001</v>
      </c>
      <c r="T128" s="126">
        <f>SUM(T129:T139)</f>
        <v>0</v>
      </c>
      <c r="AR128" s="120" t="s">
        <v>173</v>
      </c>
      <c r="AT128" s="127" t="s">
        <v>82</v>
      </c>
      <c r="AU128" s="127" t="s">
        <v>91</v>
      </c>
      <c r="AY128" s="120" t="s">
        <v>154</v>
      </c>
      <c r="BK128" s="128">
        <f>SUM(BK129:BK139)</f>
        <v>0</v>
      </c>
    </row>
    <row r="129" spans="2:65" s="1" customFormat="1" ht="16.5" customHeight="1">
      <c r="B129" s="34"/>
      <c r="C129" s="131" t="s">
        <v>224</v>
      </c>
      <c r="D129" s="131" t="s">
        <v>157</v>
      </c>
      <c r="E129" s="132" t="s">
        <v>577</v>
      </c>
      <c r="F129" s="133" t="s">
        <v>641</v>
      </c>
      <c r="G129" s="134" t="s">
        <v>260</v>
      </c>
      <c r="H129" s="135">
        <v>4217.625</v>
      </c>
      <c r="I129" s="136"/>
      <c r="J129" s="137">
        <f>ROUND(I129*H129,2)</f>
        <v>0</v>
      </c>
      <c r="K129" s="138"/>
      <c r="L129" s="34"/>
      <c r="M129" s="139" t="s">
        <v>81</v>
      </c>
      <c r="N129" s="140" t="s">
        <v>53</v>
      </c>
      <c r="P129" s="141">
        <f>O129*H129</f>
        <v>0</v>
      </c>
      <c r="Q129" s="141">
        <v>1E-3</v>
      </c>
      <c r="R129" s="141">
        <f>Q129*H129</f>
        <v>4.217625</v>
      </c>
      <c r="S129" s="141">
        <v>0</v>
      </c>
      <c r="T129" s="142">
        <f>S129*H129</f>
        <v>0</v>
      </c>
      <c r="AR129" s="143" t="s">
        <v>547</v>
      </c>
      <c r="AT129" s="143" t="s">
        <v>157</v>
      </c>
      <c r="AU129" s="143" t="s">
        <v>93</v>
      </c>
      <c r="AY129" s="18" t="s">
        <v>154</v>
      </c>
      <c r="BE129" s="144">
        <f>IF(N129="základní",J129,0)</f>
        <v>0</v>
      </c>
      <c r="BF129" s="144">
        <f>IF(N129="snížená",J129,0)</f>
        <v>0</v>
      </c>
      <c r="BG129" s="144">
        <f>IF(N129="zákl. přenesená",J129,0)</f>
        <v>0</v>
      </c>
      <c r="BH129" s="144">
        <f>IF(N129="sníž. přenesená",J129,0)</f>
        <v>0</v>
      </c>
      <c r="BI129" s="144">
        <f>IF(N129="nulová",J129,0)</f>
        <v>0</v>
      </c>
      <c r="BJ129" s="18" t="s">
        <v>91</v>
      </c>
      <c r="BK129" s="144">
        <f>ROUND(I129*H129,2)</f>
        <v>0</v>
      </c>
      <c r="BL129" s="18" t="s">
        <v>547</v>
      </c>
      <c r="BM129" s="143" t="s">
        <v>642</v>
      </c>
    </row>
    <row r="130" spans="2:65" s="14" customFormat="1" ht="11.25">
      <c r="B130" s="178"/>
      <c r="D130" s="161" t="s">
        <v>170</v>
      </c>
      <c r="E130" s="179" t="s">
        <v>81</v>
      </c>
      <c r="F130" s="180" t="s">
        <v>643</v>
      </c>
      <c r="H130" s="179" t="s">
        <v>81</v>
      </c>
      <c r="I130" s="181"/>
      <c r="L130" s="178"/>
      <c r="M130" s="182"/>
      <c r="T130" s="183"/>
      <c r="AT130" s="179" t="s">
        <v>170</v>
      </c>
      <c r="AU130" s="179" t="s">
        <v>93</v>
      </c>
      <c r="AV130" s="14" t="s">
        <v>91</v>
      </c>
      <c r="AW130" s="14" t="s">
        <v>42</v>
      </c>
      <c r="AX130" s="14" t="s">
        <v>83</v>
      </c>
      <c r="AY130" s="179" t="s">
        <v>154</v>
      </c>
    </row>
    <row r="131" spans="2:65" s="12" customFormat="1" ht="11.25">
      <c r="B131" s="160"/>
      <c r="D131" s="161" t="s">
        <v>170</v>
      </c>
      <c r="E131" s="162" t="s">
        <v>81</v>
      </c>
      <c r="F131" s="163" t="s">
        <v>644</v>
      </c>
      <c r="H131" s="164">
        <v>1540.09</v>
      </c>
      <c r="I131" s="165"/>
      <c r="L131" s="160"/>
      <c r="M131" s="166"/>
      <c r="T131" s="167"/>
      <c r="AT131" s="162" t="s">
        <v>170</v>
      </c>
      <c r="AU131" s="162" t="s">
        <v>93</v>
      </c>
      <c r="AV131" s="12" t="s">
        <v>93</v>
      </c>
      <c r="AW131" s="12" t="s">
        <v>42</v>
      </c>
      <c r="AX131" s="12" t="s">
        <v>83</v>
      </c>
      <c r="AY131" s="162" t="s">
        <v>154</v>
      </c>
    </row>
    <row r="132" spans="2:65" s="12" customFormat="1" ht="11.25">
      <c r="B132" s="160"/>
      <c r="D132" s="161" t="s">
        <v>170</v>
      </c>
      <c r="E132" s="162" t="s">
        <v>81</v>
      </c>
      <c r="F132" s="163" t="s">
        <v>645</v>
      </c>
      <c r="H132" s="164">
        <v>1105.3</v>
      </c>
      <c r="I132" s="165"/>
      <c r="L132" s="160"/>
      <c r="M132" s="166"/>
      <c r="T132" s="167"/>
      <c r="AT132" s="162" t="s">
        <v>170</v>
      </c>
      <c r="AU132" s="162" t="s">
        <v>93</v>
      </c>
      <c r="AV132" s="12" t="s">
        <v>93</v>
      </c>
      <c r="AW132" s="12" t="s">
        <v>42</v>
      </c>
      <c r="AX132" s="12" t="s">
        <v>83</v>
      </c>
      <c r="AY132" s="162" t="s">
        <v>154</v>
      </c>
    </row>
    <row r="133" spans="2:65" s="12" customFormat="1" ht="11.25">
      <c r="B133" s="160"/>
      <c r="D133" s="161" t="s">
        <v>170</v>
      </c>
      <c r="E133" s="162" t="s">
        <v>81</v>
      </c>
      <c r="F133" s="163" t="s">
        <v>646</v>
      </c>
      <c r="H133" s="164">
        <v>728.71</v>
      </c>
      <c r="I133" s="165"/>
      <c r="L133" s="160"/>
      <c r="M133" s="166"/>
      <c r="T133" s="167"/>
      <c r="AT133" s="162" t="s">
        <v>170</v>
      </c>
      <c r="AU133" s="162" t="s">
        <v>93</v>
      </c>
      <c r="AV133" s="12" t="s">
        <v>93</v>
      </c>
      <c r="AW133" s="12" t="s">
        <v>42</v>
      </c>
      <c r="AX133" s="12" t="s">
        <v>83</v>
      </c>
      <c r="AY133" s="162" t="s">
        <v>154</v>
      </c>
    </row>
    <row r="134" spans="2:65" s="12" customFormat="1" ht="22.5">
      <c r="B134" s="160"/>
      <c r="D134" s="161" t="s">
        <v>170</v>
      </c>
      <c r="E134" s="162" t="s">
        <v>81</v>
      </c>
      <c r="F134" s="163" t="s">
        <v>647</v>
      </c>
      <c r="H134" s="164">
        <v>843.52499999999998</v>
      </c>
      <c r="I134" s="165"/>
      <c r="L134" s="160"/>
      <c r="M134" s="166"/>
      <c r="T134" s="167"/>
      <c r="AT134" s="162" t="s">
        <v>170</v>
      </c>
      <c r="AU134" s="162" t="s">
        <v>93</v>
      </c>
      <c r="AV134" s="12" t="s">
        <v>93</v>
      </c>
      <c r="AW134" s="12" t="s">
        <v>42</v>
      </c>
      <c r="AX134" s="12" t="s">
        <v>83</v>
      </c>
      <c r="AY134" s="162" t="s">
        <v>154</v>
      </c>
    </row>
    <row r="135" spans="2:65" s="13" customFormat="1" ht="11.25">
      <c r="B135" s="168"/>
      <c r="D135" s="161" t="s">
        <v>170</v>
      </c>
      <c r="E135" s="169" t="s">
        <v>81</v>
      </c>
      <c r="F135" s="170" t="s">
        <v>180</v>
      </c>
      <c r="H135" s="171">
        <v>4217.625</v>
      </c>
      <c r="I135" s="172"/>
      <c r="L135" s="168"/>
      <c r="M135" s="173"/>
      <c r="T135" s="174"/>
      <c r="AT135" s="169" t="s">
        <v>170</v>
      </c>
      <c r="AU135" s="169" t="s">
        <v>93</v>
      </c>
      <c r="AV135" s="13" t="s">
        <v>161</v>
      </c>
      <c r="AW135" s="13" t="s">
        <v>42</v>
      </c>
      <c r="AX135" s="13" t="s">
        <v>91</v>
      </c>
      <c r="AY135" s="169" t="s">
        <v>154</v>
      </c>
    </row>
    <row r="136" spans="2:65" s="1" customFormat="1" ht="24.2" customHeight="1">
      <c r="B136" s="34"/>
      <c r="C136" s="131" t="s">
        <v>8</v>
      </c>
      <c r="D136" s="131" t="s">
        <v>157</v>
      </c>
      <c r="E136" s="132" t="s">
        <v>583</v>
      </c>
      <c r="F136" s="133" t="s">
        <v>648</v>
      </c>
      <c r="G136" s="134" t="s">
        <v>117</v>
      </c>
      <c r="H136" s="135">
        <v>15.1</v>
      </c>
      <c r="I136" s="136"/>
      <c r="J136" s="137">
        <f>ROUND(I136*H136,2)</f>
        <v>0</v>
      </c>
      <c r="K136" s="138"/>
      <c r="L136" s="34"/>
      <c r="M136" s="139" t="s">
        <v>81</v>
      </c>
      <c r="N136" s="140" t="s">
        <v>53</v>
      </c>
      <c r="P136" s="141">
        <f>O136*H136</f>
        <v>0</v>
      </c>
      <c r="Q136" s="141">
        <v>3.5000000000000003E-2</v>
      </c>
      <c r="R136" s="141">
        <f>Q136*H136</f>
        <v>0.52850000000000008</v>
      </c>
      <c r="S136" s="141">
        <v>0</v>
      </c>
      <c r="T136" s="142">
        <f>S136*H136</f>
        <v>0</v>
      </c>
      <c r="AR136" s="143" t="s">
        <v>547</v>
      </c>
      <c r="AT136" s="143" t="s">
        <v>157</v>
      </c>
      <c r="AU136" s="143" t="s">
        <v>93</v>
      </c>
      <c r="AY136" s="18" t="s">
        <v>154</v>
      </c>
      <c r="BE136" s="144">
        <f>IF(N136="základní",J136,0)</f>
        <v>0</v>
      </c>
      <c r="BF136" s="144">
        <f>IF(N136="snížená",J136,0)</f>
        <v>0</v>
      </c>
      <c r="BG136" s="144">
        <f>IF(N136="zákl. přenesená",J136,0)</f>
        <v>0</v>
      </c>
      <c r="BH136" s="144">
        <f>IF(N136="sníž. přenesená",J136,0)</f>
        <v>0</v>
      </c>
      <c r="BI136" s="144">
        <f>IF(N136="nulová",J136,0)</f>
        <v>0</v>
      </c>
      <c r="BJ136" s="18" t="s">
        <v>91</v>
      </c>
      <c r="BK136" s="144">
        <f>ROUND(I136*H136,2)</f>
        <v>0</v>
      </c>
      <c r="BL136" s="18" t="s">
        <v>547</v>
      </c>
      <c r="BM136" s="143" t="s">
        <v>649</v>
      </c>
    </row>
    <row r="137" spans="2:65" s="12" customFormat="1" ht="11.25">
      <c r="B137" s="160"/>
      <c r="D137" s="161" t="s">
        <v>170</v>
      </c>
      <c r="E137" s="162" t="s">
        <v>81</v>
      </c>
      <c r="F137" s="163" t="s">
        <v>650</v>
      </c>
      <c r="H137" s="164">
        <v>15.1</v>
      </c>
      <c r="I137" s="165"/>
      <c r="L137" s="160"/>
      <c r="M137" s="166"/>
      <c r="T137" s="167"/>
      <c r="AT137" s="162" t="s">
        <v>170</v>
      </c>
      <c r="AU137" s="162" t="s">
        <v>93</v>
      </c>
      <c r="AV137" s="12" t="s">
        <v>93</v>
      </c>
      <c r="AW137" s="12" t="s">
        <v>42</v>
      </c>
      <c r="AX137" s="12" t="s">
        <v>91</v>
      </c>
      <c r="AY137" s="162" t="s">
        <v>154</v>
      </c>
    </row>
    <row r="138" spans="2:65" s="1" customFormat="1" ht="24.2" customHeight="1">
      <c r="B138" s="34"/>
      <c r="C138" s="131" t="s">
        <v>234</v>
      </c>
      <c r="D138" s="131" t="s">
        <v>157</v>
      </c>
      <c r="E138" s="132" t="s">
        <v>651</v>
      </c>
      <c r="F138" s="133" t="s">
        <v>652</v>
      </c>
      <c r="G138" s="134" t="s">
        <v>117</v>
      </c>
      <c r="H138" s="135">
        <v>84.56</v>
      </c>
      <c r="I138" s="136"/>
      <c r="J138" s="137">
        <f>ROUND(I138*H138,2)</f>
        <v>0</v>
      </c>
      <c r="K138" s="138"/>
      <c r="L138" s="34"/>
      <c r="M138" s="139" t="s">
        <v>81</v>
      </c>
      <c r="N138" s="140" t="s">
        <v>53</v>
      </c>
      <c r="P138" s="141">
        <f>O138*H138</f>
        <v>0</v>
      </c>
      <c r="Q138" s="141">
        <v>0</v>
      </c>
      <c r="R138" s="141">
        <f>Q138*H138</f>
        <v>0</v>
      </c>
      <c r="S138" s="141">
        <v>0</v>
      </c>
      <c r="T138" s="142">
        <f>S138*H138</f>
        <v>0</v>
      </c>
      <c r="AR138" s="143" t="s">
        <v>547</v>
      </c>
      <c r="AT138" s="143" t="s">
        <v>157</v>
      </c>
      <c r="AU138" s="143" t="s">
        <v>93</v>
      </c>
      <c r="AY138" s="18" t="s">
        <v>154</v>
      </c>
      <c r="BE138" s="144">
        <f>IF(N138="základní",J138,0)</f>
        <v>0</v>
      </c>
      <c r="BF138" s="144">
        <f>IF(N138="snížená",J138,0)</f>
        <v>0</v>
      </c>
      <c r="BG138" s="144">
        <f>IF(N138="zákl. přenesená",J138,0)</f>
        <v>0</v>
      </c>
      <c r="BH138" s="144">
        <f>IF(N138="sníž. přenesená",J138,0)</f>
        <v>0</v>
      </c>
      <c r="BI138" s="144">
        <f>IF(N138="nulová",J138,0)</f>
        <v>0</v>
      </c>
      <c r="BJ138" s="18" t="s">
        <v>91</v>
      </c>
      <c r="BK138" s="144">
        <f>ROUND(I138*H138,2)</f>
        <v>0</v>
      </c>
      <c r="BL138" s="18" t="s">
        <v>547</v>
      </c>
      <c r="BM138" s="143" t="s">
        <v>653</v>
      </c>
    </row>
    <row r="139" spans="2:65" s="12" customFormat="1" ht="11.25">
      <c r="B139" s="160"/>
      <c r="D139" s="161" t="s">
        <v>170</v>
      </c>
      <c r="E139" s="162" t="s">
        <v>81</v>
      </c>
      <c r="F139" s="163" t="s">
        <v>654</v>
      </c>
      <c r="H139" s="164">
        <v>84.56</v>
      </c>
      <c r="I139" s="165"/>
      <c r="L139" s="160"/>
      <c r="M139" s="166"/>
      <c r="T139" s="167"/>
      <c r="AT139" s="162" t="s">
        <v>170</v>
      </c>
      <c r="AU139" s="162" t="s">
        <v>93</v>
      </c>
      <c r="AV139" s="12" t="s">
        <v>93</v>
      </c>
      <c r="AW139" s="12" t="s">
        <v>42</v>
      </c>
      <c r="AX139" s="12" t="s">
        <v>91</v>
      </c>
      <c r="AY139" s="162" t="s">
        <v>154</v>
      </c>
    </row>
    <row r="140" spans="2:65" s="11" customFormat="1" ht="25.9" customHeight="1">
      <c r="B140" s="119"/>
      <c r="D140" s="120" t="s">
        <v>82</v>
      </c>
      <c r="E140" s="121" t="s">
        <v>587</v>
      </c>
      <c r="F140" s="121" t="s">
        <v>588</v>
      </c>
      <c r="I140" s="122"/>
      <c r="J140" s="123">
        <f>BK140</f>
        <v>0</v>
      </c>
      <c r="L140" s="119"/>
      <c r="M140" s="124"/>
      <c r="P140" s="125">
        <f>P141</f>
        <v>0</v>
      </c>
      <c r="R140" s="125">
        <f>R141</f>
        <v>0</v>
      </c>
      <c r="T140" s="126">
        <f>T141</f>
        <v>0</v>
      </c>
      <c r="AR140" s="120" t="s">
        <v>161</v>
      </c>
      <c r="AT140" s="127" t="s">
        <v>82</v>
      </c>
      <c r="AU140" s="127" t="s">
        <v>83</v>
      </c>
      <c r="AY140" s="120" t="s">
        <v>154</v>
      </c>
      <c r="BK140" s="128">
        <f>BK141</f>
        <v>0</v>
      </c>
    </row>
    <row r="141" spans="2:65" s="1" customFormat="1" ht="55.5" customHeight="1">
      <c r="B141" s="34"/>
      <c r="C141" s="131" t="s">
        <v>240</v>
      </c>
      <c r="D141" s="131" t="s">
        <v>157</v>
      </c>
      <c r="E141" s="132" t="s">
        <v>590</v>
      </c>
      <c r="F141" s="133" t="s">
        <v>591</v>
      </c>
      <c r="G141" s="134" t="s">
        <v>423</v>
      </c>
      <c r="H141" s="135">
        <v>1</v>
      </c>
      <c r="I141" s="136"/>
      <c r="J141" s="137">
        <f>ROUND(I141*H141,2)</f>
        <v>0</v>
      </c>
      <c r="K141" s="138"/>
      <c r="L141" s="34"/>
      <c r="M141" s="184" t="s">
        <v>81</v>
      </c>
      <c r="N141" s="185" t="s">
        <v>53</v>
      </c>
      <c r="O141" s="186"/>
      <c r="P141" s="187">
        <f>O141*H141</f>
        <v>0</v>
      </c>
      <c r="Q141" s="187">
        <v>0</v>
      </c>
      <c r="R141" s="187">
        <f>Q141*H141</f>
        <v>0</v>
      </c>
      <c r="S141" s="187">
        <v>0</v>
      </c>
      <c r="T141" s="188">
        <f>S141*H141</f>
        <v>0</v>
      </c>
      <c r="AR141" s="143" t="s">
        <v>592</v>
      </c>
      <c r="AT141" s="143" t="s">
        <v>157</v>
      </c>
      <c r="AU141" s="143" t="s">
        <v>91</v>
      </c>
      <c r="AY141" s="18" t="s">
        <v>154</v>
      </c>
      <c r="BE141" s="144">
        <f>IF(N141="základní",J141,0)</f>
        <v>0</v>
      </c>
      <c r="BF141" s="144">
        <f>IF(N141="snížená",J141,0)</f>
        <v>0</v>
      </c>
      <c r="BG141" s="144">
        <f>IF(N141="zákl. přenesená",J141,0)</f>
        <v>0</v>
      </c>
      <c r="BH141" s="144">
        <f>IF(N141="sníž. přenesená",J141,0)</f>
        <v>0</v>
      </c>
      <c r="BI141" s="144">
        <f>IF(N141="nulová",J141,0)</f>
        <v>0</v>
      </c>
      <c r="BJ141" s="18" t="s">
        <v>91</v>
      </c>
      <c r="BK141" s="144">
        <f>ROUND(I141*H141,2)</f>
        <v>0</v>
      </c>
      <c r="BL141" s="18" t="s">
        <v>592</v>
      </c>
      <c r="BM141" s="143" t="s">
        <v>655</v>
      </c>
    </row>
    <row r="142" spans="2:65" s="1" customFormat="1" ht="6.95" customHeight="1">
      <c r="B142" s="43"/>
      <c r="C142" s="44"/>
      <c r="D142" s="44"/>
      <c r="E142" s="44"/>
      <c r="F142" s="44"/>
      <c r="G142" s="44"/>
      <c r="H142" s="44"/>
      <c r="I142" s="44"/>
      <c r="J142" s="44"/>
      <c r="K142" s="44"/>
      <c r="L142" s="34"/>
    </row>
  </sheetData>
  <sheetProtection algorithmName="SHA-512" hashValue="6OpbHYDIJaSKXeCXIUIF/8VOolSTGpphP0fM61A7w4W4Y2wlwA2CLKrJTE6bMVCZ8eDxd1v9vcRzJzaQY7fgmQ==" saltValue="NEOrHUQaFvahKRlTRBisvMqx3JuSg6wX3yzhXhcCUNIyzXK82h09jioxIURRwjdNqNYzeFF9irpLcV/idox6QQ==" spinCount="100000" sheet="1" objects="1" scenarios="1" formatColumns="0" formatRows="0" autoFilter="0"/>
  <autoFilter ref="C87:K141" xr:uid="{00000000-0009-0000-0000-000002000000}"/>
  <mergeCells count="9">
    <mergeCell ref="E50:H50"/>
    <mergeCell ref="E78:H78"/>
    <mergeCell ref="E80:H80"/>
    <mergeCell ref="L2:V2"/>
    <mergeCell ref="E7:H7"/>
    <mergeCell ref="E9:H9"/>
    <mergeCell ref="E18:H18"/>
    <mergeCell ref="E27:H27"/>
    <mergeCell ref="E48:H48"/>
  </mergeCells>
  <hyperlinks>
    <hyperlink ref="F92" r:id="rId1" xr:uid="{00000000-0004-0000-0200-000000000000}"/>
    <hyperlink ref="F99" r:id="rId2" xr:uid="{00000000-0004-0000-0200-000001000000}"/>
    <hyperlink ref="F101" r:id="rId3" xr:uid="{00000000-0004-0000-0200-000002000000}"/>
    <hyperlink ref="F105" r:id="rId4" xr:uid="{00000000-0004-0000-0200-000003000000}"/>
    <hyperlink ref="F126" r:id="rId5" xr:uid="{00000000-0004-0000-0200-000004000000}"/>
  </hyperlinks>
  <pageMargins left="0.39370078740157483" right="0.39370078740157483" top="0.39370078740157483" bottom="0.39370078740157483" header="0" footer="0"/>
  <pageSetup paperSize="9" scale="88" fitToHeight="100" orientation="portrait" r:id="rId6"/>
  <headerFooter>
    <oddFooter>&amp;CStrana &amp;P z &amp;N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81"/>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99</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656</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ROUND(J91,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ROUND((SUM(BE91:BE280)),  2)</f>
        <v>0</v>
      </c>
      <c r="I33" s="92">
        <v>0.21</v>
      </c>
      <c r="J33" s="91">
        <f>ROUND(((SUM(BE91:BE280))*I33),  2)</f>
        <v>0</v>
      </c>
      <c r="L33" s="34"/>
    </row>
    <row r="34" spans="2:12" s="1" customFormat="1" ht="14.45" customHeight="1">
      <c r="B34" s="34"/>
      <c r="E34" s="28" t="s">
        <v>54</v>
      </c>
      <c r="F34" s="91">
        <f>ROUND((SUM(BF91:BF280)),  2)</f>
        <v>0</v>
      </c>
      <c r="I34" s="92">
        <v>0.12</v>
      </c>
      <c r="J34" s="91">
        <f>ROUND(((SUM(BF91:BF280))*I34),  2)</f>
        <v>0</v>
      </c>
      <c r="L34" s="34"/>
    </row>
    <row r="35" spans="2:12" s="1" customFormat="1" ht="14.45" hidden="1" customHeight="1">
      <c r="B35" s="34"/>
      <c r="E35" s="28" t="s">
        <v>55</v>
      </c>
      <c r="F35" s="91">
        <f>ROUND((SUM(BG91:BG280)),  2)</f>
        <v>0</v>
      </c>
      <c r="I35" s="92">
        <v>0.21</v>
      </c>
      <c r="J35" s="91">
        <f>0</f>
        <v>0</v>
      </c>
      <c r="L35" s="34"/>
    </row>
    <row r="36" spans="2:12" s="1" customFormat="1" ht="14.45" hidden="1" customHeight="1">
      <c r="B36" s="34"/>
      <c r="E36" s="28" t="s">
        <v>56</v>
      </c>
      <c r="F36" s="91">
        <f>ROUND((SUM(BH91:BH280)),  2)</f>
        <v>0</v>
      </c>
      <c r="I36" s="92">
        <v>0.12</v>
      </c>
      <c r="J36" s="91">
        <f>0</f>
        <v>0</v>
      </c>
      <c r="L36" s="34"/>
    </row>
    <row r="37" spans="2:12" s="1" customFormat="1" ht="14.45" hidden="1" customHeight="1">
      <c r="B37" s="34"/>
      <c r="E37" s="28" t="s">
        <v>57</v>
      </c>
      <c r="F37" s="91">
        <f>ROUND((SUM(BI91:BI280)),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D1.01.100_SO 05 - Chodníky a rekultivace prostoru</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J91</f>
        <v>0</v>
      </c>
      <c r="L59" s="34"/>
      <c r="AU59" s="18" t="s">
        <v>125</v>
      </c>
    </row>
    <row r="60" spans="2:47" s="8" customFormat="1" ht="24.95" customHeight="1">
      <c r="B60" s="102"/>
      <c r="D60" s="103" t="s">
        <v>126</v>
      </c>
      <c r="E60" s="104"/>
      <c r="F60" s="104"/>
      <c r="G60" s="104"/>
      <c r="H60" s="104"/>
      <c r="I60" s="104"/>
      <c r="J60" s="105">
        <f>J92</f>
        <v>0</v>
      </c>
      <c r="L60" s="102"/>
    </row>
    <row r="61" spans="2:47" s="9" customFormat="1" ht="19.899999999999999" customHeight="1">
      <c r="B61" s="106"/>
      <c r="D61" s="107" t="s">
        <v>595</v>
      </c>
      <c r="E61" s="108"/>
      <c r="F61" s="108"/>
      <c r="G61" s="108"/>
      <c r="H61" s="108"/>
      <c r="I61" s="108"/>
      <c r="J61" s="109">
        <f>J93</f>
        <v>0</v>
      </c>
      <c r="L61" s="106"/>
    </row>
    <row r="62" spans="2:47" s="9" customFormat="1" ht="19.899999999999999" customHeight="1">
      <c r="B62" s="106"/>
      <c r="D62" s="107" t="s">
        <v>657</v>
      </c>
      <c r="E62" s="108"/>
      <c r="F62" s="108"/>
      <c r="G62" s="108"/>
      <c r="H62" s="108"/>
      <c r="I62" s="108"/>
      <c r="J62" s="109">
        <f>J126</f>
        <v>0</v>
      </c>
      <c r="L62" s="106"/>
    </row>
    <row r="63" spans="2:47" s="9" customFormat="1" ht="19.899999999999999" customHeight="1">
      <c r="B63" s="106"/>
      <c r="D63" s="107" t="s">
        <v>658</v>
      </c>
      <c r="E63" s="108"/>
      <c r="F63" s="108"/>
      <c r="G63" s="108"/>
      <c r="H63" s="108"/>
      <c r="I63" s="108"/>
      <c r="J63" s="109">
        <f>J132</f>
        <v>0</v>
      </c>
      <c r="L63" s="106"/>
    </row>
    <row r="64" spans="2:47" s="9" customFormat="1" ht="19.899999999999999" customHeight="1">
      <c r="B64" s="106"/>
      <c r="D64" s="107" t="s">
        <v>127</v>
      </c>
      <c r="E64" s="108"/>
      <c r="F64" s="108"/>
      <c r="G64" s="108"/>
      <c r="H64" s="108"/>
      <c r="I64" s="108"/>
      <c r="J64" s="109">
        <f>J160</f>
        <v>0</v>
      </c>
      <c r="L64" s="106"/>
    </row>
    <row r="65" spans="2:12" s="9" customFormat="1" ht="19.899999999999999" customHeight="1">
      <c r="B65" s="106"/>
      <c r="D65" s="107" t="s">
        <v>659</v>
      </c>
      <c r="E65" s="108"/>
      <c r="F65" s="108"/>
      <c r="G65" s="108"/>
      <c r="H65" s="108"/>
      <c r="I65" s="108"/>
      <c r="J65" s="109">
        <f>J166</f>
        <v>0</v>
      </c>
      <c r="L65" s="106"/>
    </row>
    <row r="66" spans="2:12" s="9" customFormat="1" ht="19.899999999999999" customHeight="1">
      <c r="B66" s="106"/>
      <c r="D66" s="107" t="s">
        <v>128</v>
      </c>
      <c r="E66" s="108"/>
      <c r="F66" s="108"/>
      <c r="G66" s="108"/>
      <c r="H66" s="108"/>
      <c r="I66" s="108"/>
      <c r="J66" s="109">
        <f>J170</f>
        <v>0</v>
      </c>
      <c r="L66" s="106"/>
    </row>
    <row r="67" spans="2:12" s="9" customFormat="1" ht="19.899999999999999" customHeight="1">
      <c r="B67" s="106"/>
      <c r="D67" s="107" t="s">
        <v>129</v>
      </c>
      <c r="E67" s="108"/>
      <c r="F67" s="108"/>
      <c r="G67" s="108"/>
      <c r="H67" s="108"/>
      <c r="I67" s="108"/>
      <c r="J67" s="109">
        <f>J238</f>
        <v>0</v>
      </c>
      <c r="L67" s="106"/>
    </row>
    <row r="68" spans="2:12" s="9" customFormat="1" ht="19.899999999999999" customHeight="1">
      <c r="B68" s="106"/>
      <c r="D68" s="107" t="s">
        <v>130</v>
      </c>
      <c r="E68" s="108"/>
      <c r="F68" s="108"/>
      <c r="G68" s="108"/>
      <c r="H68" s="108"/>
      <c r="I68" s="108"/>
      <c r="J68" s="109">
        <f>J258</f>
        <v>0</v>
      </c>
      <c r="L68" s="106"/>
    </row>
    <row r="69" spans="2:12" s="8" customFormat="1" ht="24.95" customHeight="1">
      <c r="B69" s="102"/>
      <c r="D69" s="103" t="s">
        <v>131</v>
      </c>
      <c r="E69" s="104"/>
      <c r="F69" s="104"/>
      <c r="G69" s="104"/>
      <c r="H69" s="104"/>
      <c r="I69" s="104"/>
      <c r="J69" s="105">
        <f>J261</f>
        <v>0</v>
      </c>
      <c r="L69" s="102"/>
    </row>
    <row r="70" spans="2:12" s="9" customFormat="1" ht="19.899999999999999" customHeight="1">
      <c r="B70" s="106"/>
      <c r="D70" s="107" t="s">
        <v>134</v>
      </c>
      <c r="E70" s="108"/>
      <c r="F70" s="108"/>
      <c r="G70" s="108"/>
      <c r="H70" s="108"/>
      <c r="I70" s="108"/>
      <c r="J70" s="109">
        <f>J262</f>
        <v>0</v>
      </c>
      <c r="L70" s="106"/>
    </row>
    <row r="71" spans="2:12" s="8" customFormat="1" ht="24.95" customHeight="1">
      <c r="B71" s="102"/>
      <c r="D71" s="103" t="s">
        <v>138</v>
      </c>
      <c r="E71" s="104"/>
      <c r="F71" s="104"/>
      <c r="G71" s="104"/>
      <c r="H71" s="104"/>
      <c r="I71" s="104"/>
      <c r="J71" s="105">
        <f>J279</f>
        <v>0</v>
      </c>
      <c r="L71" s="102"/>
    </row>
    <row r="72" spans="2:12" s="1" customFormat="1" ht="21.75" customHeight="1">
      <c r="B72" s="34"/>
      <c r="L72" s="34"/>
    </row>
    <row r="73" spans="2:12" s="1" customFormat="1" ht="6.95" customHeight="1">
      <c r="B73" s="43"/>
      <c r="C73" s="44"/>
      <c r="D73" s="44"/>
      <c r="E73" s="44"/>
      <c r="F73" s="44"/>
      <c r="G73" s="44"/>
      <c r="H73" s="44"/>
      <c r="I73" s="44"/>
      <c r="J73" s="44"/>
      <c r="K73" s="44"/>
      <c r="L73" s="34"/>
    </row>
    <row r="77" spans="2:12" s="1" customFormat="1" ht="6.95" customHeight="1">
      <c r="B77" s="45"/>
      <c r="C77" s="46"/>
      <c r="D77" s="46"/>
      <c r="E77" s="46"/>
      <c r="F77" s="46"/>
      <c r="G77" s="46"/>
      <c r="H77" s="46"/>
      <c r="I77" s="46"/>
      <c r="J77" s="46"/>
      <c r="K77" s="46"/>
      <c r="L77" s="34"/>
    </row>
    <row r="78" spans="2:12" s="1" customFormat="1" ht="24.95" customHeight="1">
      <c r="B78" s="34"/>
      <c r="C78" s="22" t="s">
        <v>139</v>
      </c>
      <c r="L78" s="34"/>
    </row>
    <row r="79" spans="2:12" s="1" customFormat="1" ht="6.95" customHeight="1">
      <c r="B79" s="34"/>
      <c r="L79" s="34"/>
    </row>
    <row r="80" spans="2:12" s="1" customFormat="1" ht="12" customHeight="1">
      <c r="B80" s="34"/>
      <c r="C80" s="28" t="s">
        <v>16</v>
      </c>
      <c r="L80" s="34"/>
    </row>
    <row r="81" spans="2:65" s="1" customFormat="1" ht="26.25" customHeight="1">
      <c r="B81" s="34"/>
      <c r="E81" s="327" t="str">
        <f>E7</f>
        <v>Modernizace přístupu do Polikliniky / Část III. - nový přístup do Polikliniky</v>
      </c>
      <c r="F81" s="328"/>
      <c r="G81" s="328"/>
      <c r="H81" s="328"/>
      <c r="L81" s="34"/>
    </row>
    <row r="82" spans="2:65" s="1" customFormat="1" ht="12" customHeight="1">
      <c r="B82" s="34"/>
      <c r="C82" s="28" t="s">
        <v>120</v>
      </c>
      <c r="L82" s="34"/>
    </row>
    <row r="83" spans="2:65" s="1" customFormat="1" ht="16.5" customHeight="1">
      <c r="B83" s="34"/>
      <c r="E83" s="290" t="str">
        <f>E9</f>
        <v>D1.01.100_SO 05 - Chodníky a rekultivace prostoru</v>
      </c>
      <c r="F83" s="329"/>
      <c r="G83" s="329"/>
      <c r="H83" s="329"/>
      <c r="L83" s="34"/>
    </row>
    <row r="84" spans="2:65" s="1" customFormat="1" ht="6.95" customHeight="1">
      <c r="B84" s="34"/>
      <c r="L84" s="34"/>
    </row>
    <row r="85" spans="2:65" s="1" customFormat="1" ht="12" customHeight="1">
      <c r="B85" s="34"/>
      <c r="C85" s="28" t="s">
        <v>22</v>
      </c>
      <c r="F85" s="26" t="str">
        <f>F12</f>
        <v>Nemocnice Česká Lípa</v>
      </c>
      <c r="I85" s="28" t="s">
        <v>24</v>
      </c>
      <c r="J85" s="51" t="str">
        <f>IF(J12="","",J12)</f>
        <v>31. 8. 2024</v>
      </c>
      <c r="L85" s="34"/>
    </row>
    <row r="86" spans="2:65" s="1" customFormat="1" ht="6.95" customHeight="1">
      <c r="B86" s="34"/>
      <c r="L86" s="34"/>
    </row>
    <row r="87" spans="2:65" s="1" customFormat="1" ht="15.2" customHeight="1">
      <c r="B87" s="34"/>
      <c r="C87" s="28" t="s">
        <v>30</v>
      </c>
      <c r="F87" s="26" t="str">
        <f>E15</f>
        <v xml:space="preserve">Nemocnice s poliklinikou Česká Lípa, a.s. </v>
      </c>
      <c r="I87" s="28" t="s">
        <v>38</v>
      </c>
      <c r="J87" s="32" t="str">
        <f>E21</f>
        <v>STORING spol. s r.o.</v>
      </c>
      <c r="L87" s="34"/>
    </row>
    <row r="88" spans="2:65" s="1" customFormat="1" ht="15.2" customHeight="1">
      <c r="B88" s="34"/>
      <c r="C88" s="28" t="s">
        <v>36</v>
      </c>
      <c r="F88" s="26" t="str">
        <f>IF(E18="","",E18)</f>
        <v>Vyplň údaj</v>
      </c>
      <c r="I88" s="28" t="s">
        <v>43</v>
      </c>
      <c r="J88" s="32" t="str">
        <f>E24</f>
        <v xml:space="preserve">STORING spol. s ro. </v>
      </c>
      <c r="L88" s="34"/>
    </row>
    <row r="89" spans="2:65" s="1" customFormat="1" ht="10.35" customHeight="1">
      <c r="B89" s="34"/>
      <c r="L89" s="34"/>
    </row>
    <row r="90" spans="2:65" s="10" customFormat="1" ht="29.25" customHeight="1">
      <c r="B90" s="110"/>
      <c r="C90" s="111" t="s">
        <v>140</v>
      </c>
      <c r="D90" s="112" t="s">
        <v>67</v>
      </c>
      <c r="E90" s="112" t="s">
        <v>63</v>
      </c>
      <c r="F90" s="112" t="s">
        <v>64</v>
      </c>
      <c r="G90" s="112" t="s">
        <v>141</v>
      </c>
      <c r="H90" s="112" t="s">
        <v>142</v>
      </c>
      <c r="I90" s="112" t="s">
        <v>143</v>
      </c>
      <c r="J90" s="113" t="s">
        <v>124</v>
      </c>
      <c r="K90" s="114" t="s">
        <v>144</v>
      </c>
      <c r="L90" s="110"/>
      <c r="M90" s="58" t="s">
        <v>81</v>
      </c>
      <c r="N90" s="59" t="s">
        <v>52</v>
      </c>
      <c r="O90" s="59" t="s">
        <v>145</v>
      </c>
      <c r="P90" s="59" t="s">
        <v>146</v>
      </c>
      <c r="Q90" s="59" t="s">
        <v>147</v>
      </c>
      <c r="R90" s="59" t="s">
        <v>148</v>
      </c>
      <c r="S90" s="59" t="s">
        <v>149</v>
      </c>
      <c r="T90" s="60" t="s">
        <v>150</v>
      </c>
    </row>
    <row r="91" spans="2:65" s="1" customFormat="1" ht="22.9" customHeight="1">
      <c r="B91" s="34"/>
      <c r="C91" s="63" t="s">
        <v>151</v>
      </c>
      <c r="J91" s="115">
        <f>BK91</f>
        <v>0</v>
      </c>
      <c r="L91" s="34"/>
      <c r="M91" s="61"/>
      <c r="N91" s="52"/>
      <c r="O91" s="52"/>
      <c r="P91" s="116">
        <f>P92+P261+P279</f>
        <v>0</v>
      </c>
      <c r="Q91" s="52"/>
      <c r="R91" s="116">
        <f>R92+R261+R279</f>
        <v>129.86959140000005</v>
      </c>
      <c r="S91" s="52"/>
      <c r="T91" s="117">
        <f>T92+T261+T279</f>
        <v>60.910380000000004</v>
      </c>
      <c r="AT91" s="18" t="s">
        <v>82</v>
      </c>
      <c r="AU91" s="18" t="s">
        <v>125</v>
      </c>
      <c r="BK91" s="118">
        <f>BK92+BK261+BK279</f>
        <v>0</v>
      </c>
    </row>
    <row r="92" spans="2:65" s="11" customFormat="1" ht="25.9" customHeight="1">
      <c r="B92" s="119"/>
      <c r="D92" s="120" t="s">
        <v>82</v>
      </c>
      <c r="E92" s="121" t="s">
        <v>152</v>
      </c>
      <c r="F92" s="121" t="s">
        <v>153</v>
      </c>
      <c r="I92" s="122"/>
      <c r="J92" s="123">
        <f>BK92</f>
        <v>0</v>
      </c>
      <c r="L92" s="119"/>
      <c r="M92" s="124"/>
      <c r="P92" s="125">
        <f>P93+P126+P132+P160+P166+P170+P238+P258</f>
        <v>0</v>
      </c>
      <c r="R92" s="125">
        <f>R93+R126+R132+R160+R166+R170+R238+R258</f>
        <v>129.35899140000004</v>
      </c>
      <c r="T92" s="126">
        <f>T93+T126+T132+T160+T166+T170+T238+T258</f>
        <v>60.910380000000004</v>
      </c>
      <c r="AR92" s="120" t="s">
        <v>91</v>
      </c>
      <c r="AT92" s="127" t="s">
        <v>82</v>
      </c>
      <c r="AU92" s="127" t="s">
        <v>83</v>
      </c>
      <c r="AY92" s="120" t="s">
        <v>154</v>
      </c>
      <c r="BK92" s="128">
        <f>BK93+BK126+BK132+BK160+BK166+BK170+BK238+BK258</f>
        <v>0</v>
      </c>
    </row>
    <row r="93" spans="2:65" s="11" customFormat="1" ht="22.9" customHeight="1">
      <c r="B93" s="119"/>
      <c r="D93" s="120" t="s">
        <v>82</v>
      </c>
      <c r="E93" s="129" t="s">
        <v>91</v>
      </c>
      <c r="F93" s="129" t="s">
        <v>597</v>
      </c>
      <c r="I93" s="122"/>
      <c r="J93" s="130">
        <f>BK93</f>
        <v>0</v>
      </c>
      <c r="L93" s="119"/>
      <c r="M93" s="124"/>
      <c r="P93" s="125">
        <f>SUM(P94:P125)</f>
        <v>0</v>
      </c>
      <c r="R93" s="125">
        <f>SUM(R94:R125)</f>
        <v>0</v>
      </c>
      <c r="T93" s="126">
        <f>SUM(T94:T125)</f>
        <v>44.517000000000003</v>
      </c>
      <c r="AR93" s="120" t="s">
        <v>91</v>
      </c>
      <c r="AT93" s="127" t="s">
        <v>82</v>
      </c>
      <c r="AU93" s="127" t="s">
        <v>91</v>
      </c>
      <c r="AY93" s="120" t="s">
        <v>154</v>
      </c>
      <c r="BK93" s="128">
        <f>SUM(BK94:BK125)</f>
        <v>0</v>
      </c>
    </row>
    <row r="94" spans="2:65" s="1" customFormat="1" ht="66.75" customHeight="1">
      <c r="B94" s="34"/>
      <c r="C94" s="131" t="s">
        <v>91</v>
      </c>
      <c r="D94" s="131" t="s">
        <v>157</v>
      </c>
      <c r="E94" s="132" t="s">
        <v>660</v>
      </c>
      <c r="F94" s="133" t="s">
        <v>661</v>
      </c>
      <c r="G94" s="134" t="s">
        <v>117</v>
      </c>
      <c r="H94" s="135">
        <v>99</v>
      </c>
      <c r="I94" s="136"/>
      <c r="J94" s="137">
        <f>ROUND(I94*H94,2)</f>
        <v>0</v>
      </c>
      <c r="K94" s="138"/>
      <c r="L94" s="34"/>
      <c r="M94" s="139" t="s">
        <v>81</v>
      </c>
      <c r="N94" s="140" t="s">
        <v>53</v>
      </c>
      <c r="P94" s="141">
        <f>O94*H94</f>
        <v>0</v>
      </c>
      <c r="Q94" s="141">
        <v>0</v>
      </c>
      <c r="R94" s="141">
        <f>Q94*H94</f>
        <v>0</v>
      </c>
      <c r="S94" s="141">
        <v>0.32500000000000001</v>
      </c>
      <c r="T94" s="142">
        <f>S94*H94</f>
        <v>32.175000000000004</v>
      </c>
      <c r="AR94" s="143" t="s">
        <v>161</v>
      </c>
      <c r="AT94" s="143" t="s">
        <v>157</v>
      </c>
      <c r="AU94" s="143" t="s">
        <v>93</v>
      </c>
      <c r="AY94" s="18" t="s">
        <v>154</v>
      </c>
      <c r="BE94" s="144">
        <f>IF(N94="základní",J94,0)</f>
        <v>0</v>
      </c>
      <c r="BF94" s="144">
        <f>IF(N94="snížená",J94,0)</f>
        <v>0</v>
      </c>
      <c r="BG94" s="144">
        <f>IF(N94="zákl. přenesená",J94,0)</f>
        <v>0</v>
      </c>
      <c r="BH94" s="144">
        <f>IF(N94="sníž. přenesená",J94,0)</f>
        <v>0</v>
      </c>
      <c r="BI94" s="144">
        <f>IF(N94="nulová",J94,0)</f>
        <v>0</v>
      </c>
      <c r="BJ94" s="18" t="s">
        <v>91</v>
      </c>
      <c r="BK94" s="144">
        <f>ROUND(I94*H94,2)</f>
        <v>0</v>
      </c>
      <c r="BL94" s="18" t="s">
        <v>161</v>
      </c>
      <c r="BM94" s="143" t="s">
        <v>662</v>
      </c>
    </row>
    <row r="95" spans="2:65" s="1" customFormat="1" ht="11.25">
      <c r="B95" s="34"/>
      <c r="D95" s="145" t="s">
        <v>163</v>
      </c>
      <c r="F95" s="146" t="s">
        <v>663</v>
      </c>
      <c r="I95" s="147"/>
      <c r="L95" s="34"/>
      <c r="M95" s="148"/>
      <c r="T95" s="55"/>
      <c r="AT95" s="18" t="s">
        <v>163</v>
      </c>
      <c r="AU95" s="18" t="s">
        <v>93</v>
      </c>
    </row>
    <row r="96" spans="2:65" s="12" customFormat="1" ht="11.25">
      <c r="B96" s="160"/>
      <c r="D96" s="161" t="s">
        <v>170</v>
      </c>
      <c r="E96" s="162" t="s">
        <v>81</v>
      </c>
      <c r="F96" s="163" t="s">
        <v>664</v>
      </c>
      <c r="H96" s="164">
        <v>99</v>
      </c>
      <c r="I96" s="165"/>
      <c r="L96" s="160"/>
      <c r="M96" s="166"/>
      <c r="T96" s="167"/>
      <c r="AT96" s="162" t="s">
        <v>170</v>
      </c>
      <c r="AU96" s="162" t="s">
        <v>93</v>
      </c>
      <c r="AV96" s="12" t="s">
        <v>93</v>
      </c>
      <c r="AW96" s="12" t="s">
        <v>42</v>
      </c>
      <c r="AX96" s="12" t="s">
        <v>83</v>
      </c>
      <c r="AY96" s="162" t="s">
        <v>154</v>
      </c>
    </row>
    <row r="97" spans="2:65" s="13" customFormat="1" ht="11.25">
      <c r="B97" s="168"/>
      <c r="D97" s="161" t="s">
        <v>170</v>
      </c>
      <c r="E97" s="169" t="s">
        <v>81</v>
      </c>
      <c r="F97" s="170" t="s">
        <v>180</v>
      </c>
      <c r="H97" s="171">
        <v>99</v>
      </c>
      <c r="I97" s="172"/>
      <c r="L97" s="168"/>
      <c r="M97" s="173"/>
      <c r="T97" s="174"/>
      <c r="AT97" s="169" t="s">
        <v>170</v>
      </c>
      <c r="AU97" s="169" t="s">
        <v>93</v>
      </c>
      <c r="AV97" s="13" t="s">
        <v>161</v>
      </c>
      <c r="AW97" s="13" t="s">
        <v>42</v>
      </c>
      <c r="AX97" s="13" t="s">
        <v>91</v>
      </c>
      <c r="AY97" s="169" t="s">
        <v>154</v>
      </c>
    </row>
    <row r="98" spans="2:65" s="1" customFormat="1" ht="55.5" customHeight="1">
      <c r="B98" s="34"/>
      <c r="C98" s="131" t="s">
        <v>93</v>
      </c>
      <c r="D98" s="131" t="s">
        <v>157</v>
      </c>
      <c r="E98" s="132" t="s">
        <v>665</v>
      </c>
      <c r="F98" s="133" t="s">
        <v>666</v>
      </c>
      <c r="G98" s="134" t="s">
        <v>117</v>
      </c>
      <c r="H98" s="135">
        <v>99</v>
      </c>
      <c r="I98" s="136"/>
      <c r="J98" s="137">
        <f>ROUND(I98*H98,2)</f>
        <v>0</v>
      </c>
      <c r="K98" s="138"/>
      <c r="L98" s="34"/>
      <c r="M98" s="139" t="s">
        <v>81</v>
      </c>
      <c r="N98" s="140" t="s">
        <v>53</v>
      </c>
      <c r="P98" s="141">
        <f>O98*H98</f>
        <v>0</v>
      </c>
      <c r="Q98" s="141">
        <v>0</v>
      </c>
      <c r="R98" s="141">
        <f>Q98*H98</f>
        <v>0</v>
      </c>
      <c r="S98" s="141">
        <v>9.8000000000000004E-2</v>
      </c>
      <c r="T98" s="142">
        <f>S98*H98</f>
        <v>9.702</v>
      </c>
      <c r="AR98" s="143" t="s">
        <v>161</v>
      </c>
      <c r="AT98" s="143" t="s">
        <v>157</v>
      </c>
      <c r="AU98" s="143" t="s">
        <v>93</v>
      </c>
      <c r="AY98" s="18" t="s">
        <v>154</v>
      </c>
      <c r="BE98" s="144">
        <f>IF(N98="základní",J98,0)</f>
        <v>0</v>
      </c>
      <c r="BF98" s="144">
        <f>IF(N98="snížená",J98,0)</f>
        <v>0</v>
      </c>
      <c r="BG98" s="144">
        <f>IF(N98="zákl. přenesená",J98,0)</f>
        <v>0</v>
      </c>
      <c r="BH98" s="144">
        <f>IF(N98="sníž. přenesená",J98,0)</f>
        <v>0</v>
      </c>
      <c r="BI98" s="144">
        <f>IF(N98="nulová",J98,0)</f>
        <v>0</v>
      </c>
      <c r="BJ98" s="18" t="s">
        <v>91</v>
      </c>
      <c r="BK98" s="144">
        <f>ROUND(I98*H98,2)</f>
        <v>0</v>
      </c>
      <c r="BL98" s="18" t="s">
        <v>161</v>
      </c>
      <c r="BM98" s="143" t="s">
        <v>667</v>
      </c>
    </row>
    <row r="99" spans="2:65" s="1" customFormat="1" ht="11.25">
      <c r="B99" s="34"/>
      <c r="D99" s="145" t="s">
        <v>163</v>
      </c>
      <c r="F99" s="146" t="s">
        <v>668</v>
      </c>
      <c r="I99" s="147"/>
      <c r="L99" s="34"/>
      <c r="M99" s="148"/>
      <c r="T99" s="55"/>
      <c r="AT99" s="18" t="s">
        <v>163</v>
      </c>
      <c r="AU99" s="18" t="s">
        <v>93</v>
      </c>
    </row>
    <row r="100" spans="2:65" s="12" customFormat="1" ht="11.25">
      <c r="B100" s="160"/>
      <c r="D100" s="161" t="s">
        <v>170</v>
      </c>
      <c r="E100" s="162" t="s">
        <v>81</v>
      </c>
      <c r="F100" s="163" t="s">
        <v>664</v>
      </c>
      <c r="H100" s="164">
        <v>99</v>
      </c>
      <c r="I100" s="165"/>
      <c r="L100" s="160"/>
      <c r="M100" s="166"/>
      <c r="T100" s="167"/>
      <c r="AT100" s="162" t="s">
        <v>170</v>
      </c>
      <c r="AU100" s="162" t="s">
        <v>93</v>
      </c>
      <c r="AV100" s="12" t="s">
        <v>93</v>
      </c>
      <c r="AW100" s="12" t="s">
        <v>42</v>
      </c>
      <c r="AX100" s="12" t="s">
        <v>83</v>
      </c>
      <c r="AY100" s="162" t="s">
        <v>154</v>
      </c>
    </row>
    <row r="101" spans="2:65" s="13" customFormat="1" ht="11.25">
      <c r="B101" s="168"/>
      <c r="D101" s="161" t="s">
        <v>170</v>
      </c>
      <c r="E101" s="169" t="s">
        <v>81</v>
      </c>
      <c r="F101" s="170" t="s">
        <v>180</v>
      </c>
      <c r="H101" s="171">
        <v>99</v>
      </c>
      <c r="I101" s="172"/>
      <c r="L101" s="168"/>
      <c r="M101" s="173"/>
      <c r="T101" s="174"/>
      <c r="AT101" s="169" t="s">
        <v>170</v>
      </c>
      <c r="AU101" s="169" t="s">
        <v>93</v>
      </c>
      <c r="AV101" s="13" t="s">
        <v>161</v>
      </c>
      <c r="AW101" s="13" t="s">
        <v>42</v>
      </c>
      <c r="AX101" s="13" t="s">
        <v>91</v>
      </c>
      <c r="AY101" s="169" t="s">
        <v>154</v>
      </c>
    </row>
    <row r="102" spans="2:65" s="1" customFormat="1" ht="37.9" customHeight="1">
      <c r="B102" s="34"/>
      <c r="C102" s="131" t="s">
        <v>173</v>
      </c>
      <c r="D102" s="131" t="s">
        <v>157</v>
      </c>
      <c r="E102" s="132" t="s">
        <v>669</v>
      </c>
      <c r="F102" s="133" t="s">
        <v>670</v>
      </c>
      <c r="G102" s="134" t="s">
        <v>160</v>
      </c>
      <c r="H102" s="135">
        <v>66</v>
      </c>
      <c r="I102" s="136"/>
      <c r="J102" s="137">
        <f>ROUND(I102*H102,2)</f>
        <v>0</v>
      </c>
      <c r="K102" s="138"/>
      <c r="L102" s="34"/>
      <c r="M102" s="139" t="s">
        <v>81</v>
      </c>
      <c r="N102" s="140" t="s">
        <v>53</v>
      </c>
      <c r="P102" s="141">
        <f>O102*H102</f>
        <v>0</v>
      </c>
      <c r="Q102" s="141">
        <v>0</v>
      </c>
      <c r="R102" s="141">
        <f>Q102*H102</f>
        <v>0</v>
      </c>
      <c r="S102" s="141">
        <v>0.04</v>
      </c>
      <c r="T102" s="142">
        <f>S102*H102</f>
        <v>2.64</v>
      </c>
      <c r="AR102" s="143" t="s">
        <v>161</v>
      </c>
      <c r="AT102" s="143" t="s">
        <v>157</v>
      </c>
      <c r="AU102" s="143" t="s">
        <v>93</v>
      </c>
      <c r="AY102" s="18" t="s">
        <v>154</v>
      </c>
      <c r="BE102" s="144">
        <f>IF(N102="základní",J102,0)</f>
        <v>0</v>
      </c>
      <c r="BF102" s="144">
        <f>IF(N102="snížená",J102,0)</f>
        <v>0</v>
      </c>
      <c r="BG102" s="144">
        <f>IF(N102="zákl. přenesená",J102,0)</f>
        <v>0</v>
      </c>
      <c r="BH102" s="144">
        <f>IF(N102="sníž. přenesená",J102,0)</f>
        <v>0</v>
      </c>
      <c r="BI102" s="144">
        <f>IF(N102="nulová",J102,0)</f>
        <v>0</v>
      </c>
      <c r="BJ102" s="18" t="s">
        <v>91</v>
      </c>
      <c r="BK102" s="144">
        <f>ROUND(I102*H102,2)</f>
        <v>0</v>
      </c>
      <c r="BL102" s="18" t="s">
        <v>161</v>
      </c>
      <c r="BM102" s="143" t="s">
        <v>671</v>
      </c>
    </row>
    <row r="103" spans="2:65" s="1" customFormat="1" ht="11.25">
      <c r="B103" s="34"/>
      <c r="D103" s="145" t="s">
        <v>163</v>
      </c>
      <c r="F103" s="146" t="s">
        <v>672</v>
      </c>
      <c r="I103" s="147"/>
      <c r="L103" s="34"/>
      <c r="M103" s="148"/>
      <c r="T103" s="55"/>
      <c r="AT103" s="18" t="s">
        <v>163</v>
      </c>
      <c r="AU103" s="18" t="s">
        <v>93</v>
      </c>
    </row>
    <row r="104" spans="2:65" s="12" customFormat="1" ht="11.25">
      <c r="B104" s="160"/>
      <c r="D104" s="161" t="s">
        <v>170</v>
      </c>
      <c r="E104" s="162" t="s">
        <v>81</v>
      </c>
      <c r="F104" s="163" t="s">
        <v>673</v>
      </c>
      <c r="H104" s="164">
        <v>66</v>
      </c>
      <c r="I104" s="165"/>
      <c r="L104" s="160"/>
      <c r="M104" s="166"/>
      <c r="T104" s="167"/>
      <c r="AT104" s="162" t="s">
        <v>170</v>
      </c>
      <c r="AU104" s="162" t="s">
        <v>93</v>
      </c>
      <c r="AV104" s="12" t="s">
        <v>93</v>
      </c>
      <c r="AW104" s="12" t="s">
        <v>42</v>
      </c>
      <c r="AX104" s="12" t="s">
        <v>83</v>
      </c>
      <c r="AY104" s="162" t="s">
        <v>154</v>
      </c>
    </row>
    <row r="105" spans="2:65" s="13" customFormat="1" ht="11.25">
      <c r="B105" s="168"/>
      <c r="D105" s="161" t="s">
        <v>170</v>
      </c>
      <c r="E105" s="169" t="s">
        <v>81</v>
      </c>
      <c r="F105" s="170" t="s">
        <v>180</v>
      </c>
      <c r="H105" s="171">
        <v>66</v>
      </c>
      <c r="I105" s="172"/>
      <c r="L105" s="168"/>
      <c r="M105" s="173"/>
      <c r="T105" s="174"/>
      <c r="AT105" s="169" t="s">
        <v>170</v>
      </c>
      <c r="AU105" s="169" t="s">
        <v>93</v>
      </c>
      <c r="AV105" s="13" t="s">
        <v>161</v>
      </c>
      <c r="AW105" s="13" t="s">
        <v>42</v>
      </c>
      <c r="AX105" s="13" t="s">
        <v>91</v>
      </c>
      <c r="AY105" s="169" t="s">
        <v>154</v>
      </c>
    </row>
    <row r="106" spans="2:65" s="1" customFormat="1" ht="24.2" customHeight="1">
      <c r="B106" s="34"/>
      <c r="C106" s="131" t="s">
        <v>161</v>
      </c>
      <c r="D106" s="131" t="s">
        <v>157</v>
      </c>
      <c r="E106" s="132" t="s">
        <v>674</v>
      </c>
      <c r="F106" s="133" t="s">
        <v>675</v>
      </c>
      <c r="G106" s="134" t="s">
        <v>176</v>
      </c>
      <c r="H106" s="135">
        <v>150</v>
      </c>
      <c r="I106" s="136"/>
      <c r="J106" s="137">
        <f>ROUND(I106*H106,2)</f>
        <v>0</v>
      </c>
      <c r="K106" s="138"/>
      <c r="L106" s="34"/>
      <c r="M106" s="139" t="s">
        <v>81</v>
      </c>
      <c r="N106" s="140" t="s">
        <v>53</v>
      </c>
      <c r="P106" s="141">
        <f>O106*H106</f>
        <v>0</v>
      </c>
      <c r="Q106" s="141">
        <v>0</v>
      </c>
      <c r="R106" s="141">
        <f>Q106*H106</f>
        <v>0</v>
      </c>
      <c r="S106" s="141">
        <v>0</v>
      </c>
      <c r="T106" s="142">
        <f>S106*H106</f>
        <v>0</v>
      </c>
      <c r="AR106" s="143" t="s">
        <v>161</v>
      </c>
      <c r="AT106" s="143" t="s">
        <v>157</v>
      </c>
      <c r="AU106" s="143" t="s">
        <v>93</v>
      </c>
      <c r="AY106" s="18" t="s">
        <v>154</v>
      </c>
      <c r="BE106" s="144">
        <f>IF(N106="základní",J106,0)</f>
        <v>0</v>
      </c>
      <c r="BF106" s="144">
        <f>IF(N106="snížená",J106,0)</f>
        <v>0</v>
      </c>
      <c r="BG106" s="144">
        <f>IF(N106="zákl. přenesená",J106,0)</f>
        <v>0</v>
      </c>
      <c r="BH106" s="144">
        <f>IF(N106="sníž. přenesená",J106,0)</f>
        <v>0</v>
      </c>
      <c r="BI106" s="144">
        <f>IF(N106="nulová",J106,0)</f>
        <v>0</v>
      </c>
      <c r="BJ106" s="18" t="s">
        <v>91</v>
      </c>
      <c r="BK106" s="144">
        <f>ROUND(I106*H106,2)</f>
        <v>0</v>
      </c>
      <c r="BL106" s="18" t="s">
        <v>161</v>
      </c>
      <c r="BM106" s="143" t="s">
        <v>676</v>
      </c>
    </row>
    <row r="107" spans="2:65" s="1" customFormat="1" ht="11.25">
      <c r="B107" s="34"/>
      <c r="D107" s="145" t="s">
        <v>163</v>
      </c>
      <c r="F107" s="146" t="s">
        <v>677</v>
      </c>
      <c r="I107" s="147"/>
      <c r="L107" s="34"/>
      <c r="M107" s="148"/>
      <c r="T107" s="55"/>
      <c r="AT107" s="18" t="s">
        <v>163</v>
      </c>
      <c r="AU107" s="18" t="s">
        <v>93</v>
      </c>
    </row>
    <row r="108" spans="2:65" s="12" customFormat="1" ht="11.25">
      <c r="B108" s="160"/>
      <c r="D108" s="161" t="s">
        <v>170</v>
      </c>
      <c r="E108" s="162" t="s">
        <v>81</v>
      </c>
      <c r="F108" s="163" t="s">
        <v>678</v>
      </c>
      <c r="H108" s="164">
        <v>150</v>
      </c>
      <c r="I108" s="165"/>
      <c r="L108" s="160"/>
      <c r="M108" s="166"/>
      <c r="T108" s="167"/>
      <c r="AT108" s="162" t="s">
        <v>170</v>
      </c>
      <c r="AU108" s="162" t="s">
        <v>93</v>
      </c>
      <c r="AV108" s="12" t="s">
        <v>93</v>
      </c>
      <c r="AW108" s="12" t="s">
        <v>42</v>
      </c>
      <c r="AX108" s="12" t="s">
        <v>91</v>
      </c>
      <c r="AY108" s="162" t="s">
        <v>154</v>
      </c>
    </row>
    <row r="109" spans="2:65" s="1" customFormat="1" ht="33" customHeight="1">
      <c r="B109" s="34"/>
      <c r="C109" s="131" t="s">
        <v>191</v>
      </c>
      <c r="D109" s="131" t="s">
        <v>157</v>
      </c>
      <c r="E109" s="132" t="s">
        <v>679</v>
      </c>
      <c r="F109" s="133" t="s">
        <v>680</v>
      </c>
      <c r="G109" s="134" t="s">
        <v>176</v>
      </c>
      <c r="H109" s="135">
        <v>25.23</v>
      </c>
      <c r="I109" s="136"/>
      <c r="J109" s="137">
        <f>ROUND(I109*H109,2)</f>
        <v>0</v>
      </c>
      <c r="K109" s="138"/>
      <c r="L109" s="34"/>
      <c r="M109" s="139" t="s">
        <v>81</v>
      </c>
      <c r="N109" s="140" t="s">
        <v>53</v>
      </c>
      <c r="P109" s="141">
        <f>O109*H109</f>
        <v>0</v>
      </c>
      <c r="Q109" s="141">
        <v>0</v>
      </c>
      <c r="R109" s="141">
        <f>Q109*H109</f>
        <v>0</v>
      </c>
      <c r="S109" s="141">
        <v>0</v>
      </c>
      <c r="T109" s="142">
        <f>S109*H109</f>
        <v>0</v>
      </c>
      <c r="AR109" s="143" t="s">
        <v>161</v>
      </c>
      <c r="AT109" s="143" t="s">
        <v>157</v>
      </c>
      <c r="AU109" s="143" t="s">
        <v>93</v>
      </c>
      <c r="AY109" s="18" t="s">
        <v>154</v>
      </c>
      <c r="BE109" s="144">
        <f>IF(N109="základní",J109,0)</f>
        <v>0</v>
      </c>
      <c r="BF109" s="144">
        <f>IF(N109="snížená",J109,0)</f>
        <v>0</v>
      </c>
      <c r="BG109" s="144">
        <f>IF(N109="zákl. přenesená",J109,0)</f>
        <v>0</v>
      </c>
      <c r="BH109" s="144">
        <f>IF(N109="sníž. přenesená",J109,0)</f>
        <v>0</v>
      </c>
      <c r="BI109" s="144">
        <f>IF(N109="nulová",J109,0)</f>
        <v>0</v>
      </c>
      <c r="BJ109" s="18" t="s">
        <v>91</v>
      </c>
      <c r="BK109" s="144">
        <f>ROUND(I109*H109,2)</f>
        <v>0</v>
      </c>
      <c r="BL109" s="18" t="s">
        <v>161</v>
      </c>
      <c r="BM109" s="143" t="s">
        <v>681</v>
      </c>
    </row>
    <row r="110" spans="2:65" s="1" customFormat="1" ht="11.25">
      <c r="B110" s="34"/>
      <c r="D110" s="145" t="s">
        <v>163</v>
      </c>
      <c r="F110" s="146" t="s">
        <v>682</v>
      </c>
      <c r="I110" s="147"/>
      <c r="L110" s="34"/>
      <c r="M110" s="148"/>
      <c r="T110" s="55"/>
      <c r="AT110" s="18" t="s">
        <v>163</v>
      </c>
      <c r="AU110" s="18" t="s">
        <v>93</v>
      </c>
    </row>
    <row r="111" spans="2:65" s="12" customFormat="1" ht="11.25">
      <c r="B111" s="160"/>
      <c r="D111" s="161" t="s">
        <v>170</v>
      </c>
      <c r="E111" s="162" t="s">
        <v>81</v>
      </c>
      <c r="F111" s="163" t="s">
        <v>683</v>
      </c>
      <c r="H111" s="164">
        <v>25.23</v>
      </c>
      <c r="I111" s="165"/>
      <c r="L111" s="160"/>
      <c r="M111" s="166"/>
      <c r="T111" s="167"/>
      <c r="AT111" s="162" t="s">
        <v>170</v>
      </c>
      <c r="AU111" s="162" t="s">
        <v>93</v>
      </c>
      <c r="AV111" s="12" t="s">
        <v>93</v>
      </c>
      <c r="AW111" s="12" t="s">
        <v>42</v>
      </c>
      <c r="AX111" s="12" t="s">
        <v>91</v>
      </c>
      <c r="AY111" s="162" t="s">
        <v>154</v>
      </c>
    </row>
    <row r="112" spans="2:65" s="1" customFormat="1" ht="44.25" customHeight="1">
      <c r="B112" s="34"/>
      <c r="C112" s="131" t="s">
        <v>155</v>
      </c>
      <c r="D112" s="131" t="s">
        <v>157</v>
      </c>
      <c r="E112" s="132" t="s">
        <v>684</v>
      </c>
      <c r="F112" s="133" t="s">
        <v>685</v>
      </c>
      <c r="G112" s="134" t="s">
        <v>176</v>
      </c>
      <c r="H112" s="135">
        <v>3.3</v>
      </c>
      <c r="I112" s="136"/>
      <c r="J112" s="137">
        <f>ROUND(I112*H112,2)</f>
        <v>0</v>
      </c>
      <c r="K112" s="138"/>
      <c r="L112" s="34"/>
      <c r="M112" s="139" t="s">
        <v>81</v>
      </c>
      <c r="N112" s="140" t="s">
        <v>53</v>
      </c>
      <c r="P112" s="141">
        <f>O112*H112</f>
        <v>0</v>
      </c>
      <c r="Q112" s="141">
        <v>0</v>
      </c>
      <c r="R112" s="141">
        <f>Q112*H112</f>
        <v>0</v>
      </c>
      <c r="S112" s="141">
        <v>0</v>
      </c>
      <c r="T112" s="142">
        <f>S112*H112</f>
        <v>0</v>
      </c>
      <c r="AR112" s="143" t="s">
        <v>161</v>
      </c>
      <c r="AT112" s="143" t="s">
        <v>157</v>
      </c>
      <c r="AU112" s="143" t="s">
        <v>93</v>
      </c>
      <c r="AY112" s="18" t="s">
        <v>154</v>
      </c>
      <c r="BE112" s="144">
        <f>IF(N112="základní",J112,0)</f>
        <v>0</v>
      </c>
      <c r="BF112" s="144">
        <f>IF(N112="snížená",J112,0)</f>
        <v>0</v>
      </c>
      <c r="BG112" s="144">
        <f>IF(N112="zákl. přenesená",J112,0)</f>
        <v>0</v>
      </c>
      <c r="BH112" s="144">
        <f>IF(N112="sníž. přenesená",J112,0)</f>
        <v>0</v>
      </c>
      <c r="BI112" s="144">
        <f>IF(N112="nulová",J112,0)</f>
        <v>0</v>
      </c>
      <c r="BJ112" s="18" t="s">
        <v>91</v>
      </c>
      <c r="BK112" s="144">
        <f>ROUND(I112*H112,2)</f>
        <v>0</v>
      </c>
      <c r="BL112" s="18" t="s">
        <v>161</v>
      </c>
      <c r="BM112" s="143" t="s">
        <v>686</v>
      </c>
    </row>
    <row r="113" spans="2:65" s="1" customFormat="1" ht="11.25">
      <c r="B113" s="34"/>
      <c r="D113" s="145" t="s">
        <v>163</v>
      </c>
      <c r="F113" s="146" t="s">
        <v>687</v>
      </c>
      <c r="I113" s="147"/>
      <c r="L113" s="34"/>
      <c r="M113" s="148"/>
      <c r="T113" s="55"/>
      <c r="AT113" s="18" t="s">
        <v>163</v>
      </c>
      <c r="AU113" s="18" t="s">
        <v>93</v>
      </c>
    </row>
    <row r="114" spans="2:65" s="12" customFormat="1" ht="11.25">
      <c r="B114" s="160"/>
      <c r="D114" s="161" t="s">
        <v>170</v>
      </c>
      <c r="E114" s="162" t="s">
        <v>81</v>
      </c>
      <c r="F114" s="163" t="s">
        <v>688</v>
      </c>
      <c r="H114" s="164">
        <v>3.3</v>
      </c>
      <c r="I114" s="165"/>
      <c r="L114" s="160"/>
      <c r="M114" s="166"/>
      <c r="T114" s="167"/>
      <c r="AT114" s="162" t="s">
        <v>170</v>
      </c>
      <c r="AU114" s="162" t="s">
        <v>93</v>
      </c>
      <c r="AV114" s="12" t="s">
        <v>93</v>
      </c>
      <c r="AW114" s="12" t="s">
        <v>42</v>
      </c>
      <c r="AX114" s="12" t="s">
        <v>91</v>
      </c>
      <c r="AY114" s="162" t="s">
        <v>154</v>
      </c>
    </row>
    <row r="115" spans="2:65" s="1" customFormat="1" ht="37.9" customHeight="1">
      <c r="B115" s="34"/>
      <c r="C115" s="131" t="s">
        <v>203</v>
      </c>
      <c r="D115" s="131" t="s">
        <v>157</v>
      </c>
      <c r="E115" s="132" t="s">
        <v>689</v>
      </c>
      <c r="F115" s="133" t="s">
        <v>690</v>
      </c>
      <c r="G115" s="134" t="s">
        <v>176</v>
      </c>
      <c r="H115" s="135">
        <v>3.3</v>
      </c>
      <c r="I115" s="136"/>
      <c r="J115" s="137">
        <f>ROUND(I115*H115,2)</f>
        <v>0</v>
      </c>
      <c r="K115" s="138"/>
      <c r="L115" s="34"/>
      <c r="M115" s="139" t="s">
        <v>81</v>
      </c>
      <c r="N115" s="140" t="s">
        <v>53</v>
      </c>
      <c r="P115" s="141">
        <f>O115*H115</f>
        <v>0</v>
      </c>
      <c r="Q115" s="141">
        <v>0</v>
      </c>
      <c r="R115" s="141">
        <f>Q115*H115</f>
        <v>0</v>
      </c>
      <c r="S115" s="141">
        <v>0</v>
      </c>
      <c r="T115" s="142">
        <f>S115*H115</f>
        <v>0</v>
      </c>
      <c r="AR115" s="143" t="s">
        <v>161</v>
      </c>
      <c r="AT115" s="143" t="s">
        <v>157</v>
      </c>
      <c r="AU115" s="143" t="s">
        <v>93</v>
      </c>
      <c r="AY115" s="18" t="s">
        <v>154</v>
      </c>
      <c r="BE115" s="144">
        <f>IF(N115="základní",J115,0)</f>
        <v>0</v>
      </c>
      <c r="BF115" s="144">
        <f>IF(N115="snížená",J115,0)</f>
        <v>0</v>
      </c>
      <c r="BG115" s="144">
        <f>IF(N115="zákl. přenesená",J115,0)</f>
        <v>0</v>
      </c>
      <c r="BH115" s="144">
        <f>IF(N115="sníž. přenesená",J115,0)</f>
        <v>0</v>
      </c>
      <c r="BI115" s="144">
        <f>IF(N115="nulová",J115,0)</f>
        <v>0</v>
      </c>
      <c r="BJ115" s="18" t="s">
        <v>91</v>
      </c>
      <c r="BK115" s="144">
        <f>ROUND(I115*H115,2)</f>
        <v>0</v>
      </c>
      <c r="BL115" s="18" t="s">
        <v>161</v>
      </c>
      <c r="BM115" s="143" t="s">
        <v>691</v>
      </c>
    </row>
    <row r="116" spans="2:65" s="1" customFormat="1" ht="11.25">
      <c r="B116" s="34"/>
      <c r="D116" s="145" t="s">
        <v>163</v>
      </c>
      <c r="F116" s="146" t="s">
        <v>692</v>
      </c>
      <c r="I116" s="147"/>
      <c r="L116" s="34"/>
      <c r="M116" s="148"/>
      <c r="T116" s="55"/>
      <c r="AT116" s="18" t="s">
        <v>163</v>
      </c>
      <c r="AU116" s="18" t="s">
        <v>93</v>
      </c>
    </row>
    <row r="117" spans="2:65" s="1" customFormat="1" ht="62.65" customHeight="1">
      <c r="B117" s="34"/>
      <c r="C117" s="131" t="s">
        <v>168</v>
      </c>
      <c r="D117" s="131" t="s">
        <v>157</v>
      </c>
      <c r="E117" s="132" t="s">
        <v>606</v>
      </c>
      <c r="F117" s="133" t="s">
        <v>607</v>
      </c>
      <c r="G117" s="134" t="s">
        <v>176</v>
      </c>
      <c r="H117" s="135">
        <v>25.23</v>
      </c>
      <c r="I117" s="136"/>
      <c r="J117" s="137">
        <f>ROUND(I117*H117,2)</f>
        <v>0</v>
      </c>
      <c r="K117" s="138"/>
      <c r="L117" s="34"/>
      <c r="M117" s="139" t="s">
        <v>81</v>
      </c>
      <c r="N117" s="140" t="s">
        <v>53</v>
      </c>
      <c r="P117" s="141">
        <f>O117*H117</f>
        <v>0</v>
      </c>
      <c r="Q117" s="141">
        <v>0</v>
      </c>
      <c r="R117" s="141">
        <f>Q117*H117</f>
        <v>0</v>
      </c>
      <c r="S117" s="141">
        <v>0</v>
      </c>
      <c r="T117" s="142">
        <f>S117*H117</f>
        <v>0</v>
      </c>
      <c r="AR117" s="143" t="s">
        <v>161</v>
      </c>
      <c r="AT117" s="143" t="s">
        <v>157</v>
      </c>
      <c r="AU117" s="143" t="s">
        <v>93</v>
      </c>
      <c r="AY117" s="18" t="s">
        <v>154</v>
      </c>
      <c r="BE117" s="144">
        <f>IF(N117="základní",J117,0)</f>
        <v>0</v>
      </c>
      <c r="BF117" s="144">
        <f>IF(N117="snížená",J117,0)</f>
        <v>0</v>
      </c>
      <c r="BG117" s="144">
        <f>IF(N117="zákl. přenesená",J117,0)</f>
        <v>0</v>
      </c>
      <c r="BH117" s="144">
        <f>IF(N117="sníž. přenesená",J117,0)</f>
        <v>0</v>
      </c>
      <c r="BI117" s="144">
        <f>IF(N117="nulová",J117,0)</f>
        <v>0</v>
      </c>
      <c r="BJ117" s="18" t="s">
        <v>91</v>
      </c>
      <c r="BK117" s="144">
        <f>ROUND(I117*H117,2)</f>
        <v>0</v>
      </c>
      <c r="BL117" s="18" t="s">
        <v>161</v>
      </c>
      <c r="BM117" s="143" t="s">
        <v>693</v>
      </c>
    </row>
    <row r="118" spans="2:65" s="1" customFormat="1" ht="11.25">
      <c r="B118" s="34"/>
      <c r="D118" s="145" t="s">
        <v>163</v>
      </c>
      <c r="F118" s="146" t="s">
        <v>609</v>
      </c>
      <c r="I118" s="147"/>
      <c r="L118" s="34"/>
      <c r="M118" s="148"/>
      <c r="T118" s="55"/>
      <c r="AT118" s="18" t="s">
        <v>163</v>
      </c>
      <c r="AU118" s="18" t="s">
        <v>93</v>
      </c>
    </row>
    <row r="119" spans="2:65" s="1" customFormat="1" ht="49.15" customHeight="1">
      <c r="B119" s="34"/>
      <c r="C119" s="131" t="s">
        <v>197</v>
      </c>
      <c r="D119" s="131" t="s">
        <v>157</v>
      </c>
      <c r="E119" s="132" t="s">
        <v>694</v>
      </c>
      <c r="F119" s="133" t="s">
        <v>695</v>
      </c>
      <c r="G119" s="134" t="s">
        <v>176</v>
      </c>
      <c r="H119" s="135">
        <v>39.11</v>
      </c>
      <c r="I119" s="136"/>
      <c r="J119" s="137">
        <f>ROUND(I119*H119,2)</f>
        <v>0</v>
      </c>
      <c r="K119" s="138"/>
      <c r="L119" s="34"/>
      <c r="M119" s="139" t="s">
        <v>81</v>
      </c>
      <c r="N119" s="140" t="s">
        <v>53</v>
      </c>
      <c r="P119" s="141">
        <f>O119*H119</f>
        <v>0</v>
      </c>
      <c r="Q119" s="141">
        <v>0</v>
      </c>
      <c r="R119" s="141">
        <f>Q119*H119</f>
        <v>0</v>
      </c>
      <c r="S119" s="141">
        <v>0</v>
      </c>
      <c r="T119" s="142">
        <f>S119*H119</f>
        <v>0</v>
      </c>
      <c r="AR119" s="143" t="s">
        <v>161</v>
      </c>
      <c r="AT119" s="143" t="s">
        <v>157</v>
      </c>
      <c r="AU119" s="143" t="s">
        <v>93</v>
      </c>
      <c r="AY119" s="18" t="s">
        <v>154</v>
      </c>
      <c r="BE119" s="144">
        <f>IF(N119="základní",J119,0)</f>
        <v>0</v>
      </c>
      <c r="BF119" s="144">
        <f>IF(N119="snížená",J119,0)</f>
        <v>0</v>
      </c>
      <c r="BG119" s="144">
        <f>IF(N119="zákl. přenesená",J119,0)</f>
        <v>0</v>
      </c>
      <c r="BH119" s="144">
        <f>IF(N119="sníž. přenesená",J119,0)</f>
        <v>0</v>
      </c>
      <c r="BI119" s="144">
        <f>IF(N119="nulová",J119,0)</f>
        <v>0</v>
      </c>
      <c r="BJ119" s="18" t="s">
        <v>91</v>
      </c>
      <c r="BK119" s="144">
        <f>ROUND(I119*H119,2)</f>
        <v>0</v>
      </c>
      <c r="BL119" s="18" t="s">
        <v>161</v>
      </c>
      <c r="BM119" s="143" t="s">
        <v>696</v>
      </c>
    </row>
    <row r="120" spans="2:65" s="1" customFormat="1" ht="11.25">
      <c r="B120" s="34"/>
      <c r="D120" s="145" t="s">
        <v>163</v>
      </c>
      <c r="F120" s="146" t="s">
        <v>697</v>
      </c>
      <c r="I120" s="147"/>
      <c r="L120" s="34"/>
      <c r="M120" s="148"/>
      <c r="T120" s="55"/>
      <c r="AT120" s="18" t="s">
        <v>163</v>
      </c>
      <c r="AU120" s="18" t="s">
        <v>93</v>
      </c>
    </row>
    <row r="121" spans="2:65" s="12" customFormat="1" ht="11.25">
      <c r="B121" s="160"/>
      <c r="D121" s="161" t="s">
        <v>170</v>
      </c>
      <c r="E121" s="162" t="s">
        <v>81</v>
      </c>
      <c r="F121" s="163" t="s">
        <v>698</v>
      </c>
      <c r="H121" s="164">
        <v>39.11</v>
      </c>
      <c r="I121" s="165"/>
      <c r="L121" s="160"/>
      <c r="M121" s="166"/>
      <c r="T121" s="167"/>
      <c r="AT121" s="162" t="s">
        <v>170</v>
      </c>
      <c r="AU121" s="162" t="s">
        <v>93</v>
      </c>
      <c r="AV121" s="12" t="s">
        <v>93</v>
      </c>
      <c r="AW121" s="12" t="s">
        <v>42</v>
      </c>
      <c r="AX121" s="12" t="s">
        <v>91</v>
      </c>
      <c r="AY121" s="162" t="s">
        <v>154</v>
      </c>
    </row>
    <row r="122" spans="2:65" s="1" customFormat="1" ht="44.25" customHeight="1">
      <c r="B122" s="34"/>
      <c r="C122" s="131" t="s">
        <v>218</v>
      </c>
      <c r="D122" s="131" t="s">
        <v>157</v>
      </c>
      <c r="E122" s="132" t="s">
        <v>699</v>
      </c>
      <c r="F122" s="133" t="s">
        <v>700</v>
      </c>
      <c r="G122" s="134" t="s">
        <v>176</v>
      </c>
      <c r="H122" s="135">
        <v>3.3</v>
      </c>
      <c r="I122" s="136"/>
      <c r="J122" s="137">
        <f>ROUND(I122*H122,2)</f>
        <v>0</v>
      </c>
      <c r="K122" s="138"/>
      <c r="L122" s="34"/>
      <c r="M122" s="139" t="s">
        <v>81</v>
      </c>
      <c r="N122" s="140" t="s">
        <v>53</v>
      </c>
      <c r="P122" s="141">
        <f>O122*H122</f>
        <v>0</v>
      </c>
      <c r="Q122" s="141">
        <v>0</v>
      </c>
      <c r="R122" s="141">
        <f>Q122*H122</f>
        <v>0</v>
      </c>
      <c r="S122" s="141">
        <v>0</v>
      </c>
      <c r="T122" s="142">
        <f>S122*H122</f>
        <v>0</v>
      </c>
      <c r="AR122" s="143" t="s">
        <v>161</v>
      </c>
      <c r="AT122" s="143" t="s">
        <v>157</v>
      </c>
      <c r="AU122" s="143" t="s">
        <v>93</v>
      </c>
      <c r="AY122" s="18" t="s">
        <v>154</v>
      </c>
      <c r="BE122" s="144">
        <f>IF(N122="základní",J122,0)</f>
        <v>0</v>
      </c>
      <c r="BF122" s="144">
        <f>IF(N122="snížená",J122,0)</f>
        <v>0</v>
      </c>
      <c r="BG122" s="144">
        <f>IF(N122="zákl. přenesená",J122,0)</f>
        <v>0</v>
      </c>
      <c r="BH122" s="144">
        <f>IF(N122="sníž. přenesená",J122,0)</f>
        <v>0</v>
      </c>
      <c r="BI122" s="144">
        <f>IF(N122="nulová",J122,0)</f>
        <v>0</v>
      </c>
      <c r="BJ122" s="18" t="s">
        <v>91</v>
      </c>
      <c r="BK122" s="144">
        <f>ROUND(I122*H122,2)</f>
        <v>0</v>
      </c>
      <c r="BL122" s="18" t="s">
        <v>161</v>
      </c>
      <c r="BM122" s="143" t="s">
        <v>701</v>
      </c>
    </row>
    <row r="123" spans="2:65" s="1" customFormat="1" ht="11.25">
      <c r="B123" s="34"/>
      <c r="D123" s="145" t="s">
        <v>163</v>
      </c>
      <c r="F123" s="146" t="s">
        <v>702</v>
      </c>
      <c r="I123" s="147"/>
      <c r="L123" s="34"/>
      <c r="M123" s="148"/>
      <c r="T123" s="55"/>
      <c r="AT123" s="18" t="s">
        <v>163</v>
      </c>
      <c r="AU123" s="18" t="s">
        <v>93</v>
      </c>
    </row>
    <row r="124" spans="2:65" s="1" customFormat="1" ht="33" customHeight="1">
      <c r="B124" s="34"/>
      <c r="C124" s="131" t="s">
        <v>224</v>
      </c>
      <c r="D124" s="131" t="s">
        <v>157</v>
      </c>
      <c r="E124" s="132" t="s">
        <v>703</v>
      </c>
      <c r="F124" s="133" t="s">
        <v>704</v>
      </c>
      <c r="G124" s="134" t="s">
        <v>117</v>
      </c>
      <c r="H124" s="135">
        <v>670</v>
      </c>
      <c r="I124" s="136"/>
      <c r="J124" s="137">
        <f>ROUND(I124*H124,2)</f>
        <v>0</v>
      </c>
      <c r="K124" s="138"/>
      <c r="L124" s="34"/>
      <c r="M124" s="139" t="s">
        <v>81</v>
      </c>
      <c r="N124" s="140" t="s">
        <v>53</v>
      </c>
      <c r="P124" s="141">
        <f>O124*H124</f>
        <v>0</v>
      </c>
      <c r="Q124" s="141">
        <v>0</v>
      </c>
      <c r="R124" s="141">
        <f>Q124*H124</f>
        <v>0</v>
      </c>
      <c r="S124" s="141">
        <v>0</v>
      </c>
      <c r="T124" s="142">
        <f>S124*H124</f>
        <v>0</v>
      </c>
      <c r="AR124" s="143" t="s">
        <v>161</v>
      </c>
      <c r="AT124" s="143" t="s">
        <v>157</v>
      </c>
      <c r="AU124" s="143" t="s">
        <v>93</v>
      </c>
      <c r="AY124" s="18" t="s">
        <v>154</v>
      </c>
      <c r="BE124" s="144">
        <f>IF(N124="základní",J124,0)</f>
        <v>0</v>
      </c>
      <c r="BF124" s="144">
        <f>IF(N124="snížená",J124,0)</f>
        <v>0</v>
      </c>
      <c r="BG124" s="144">
        <f>IF(N124="zákl. přenesená",J124,0)</f>
        <v>0</v>
      </c>
      <c r="BH124" s="144">
        <f>IF(N124="sníž. přenesená",J124,0)</f>
        <v>0</v>
      </c>
      <c r="BI124" s="144">
        <f>IF(N124="nulová",J124,0)</f>
        <v>0</v>
      </c>
      <c r="BJ124" s="18" t="s">
        <v>91</v>
      </c>
      <c r="BK124" s="144">
        <f>ROUND(I124*H124,2)</f>
        <v>0</v>
      </c>
      <c r="BL124" s="18" t="s">
        <v>161</v>
      </c>
      <c r="BM124" s="143" t="s">
        <v>705</v>
      </c>
    </row>
    <row r="125" spans="2:65" s="1" customFormat="1" ht="11.25">
      <c r="B125" s="34"/>
      <c r="D125" s="145" t="s">
        <v>163</v>
      </c>
      <c r="F125" s="146" t="s">
        <v>706</v>
      </c>
      <c r="I125" s="147"/>
      <c r="L125" s="34"/>
      <c r="M125" s="148"/>
      <c r="T125" s="55"/>
      <c r="AT125" s="18" t="s">
        <v>163</v>
      </c>
      <c r="AU125" s="18" t="s">
        <v>93</v>
      </c>
    </row>
    <row r="126" spans="2:65" s="11" customFormat="1" ht="22.9" customHeight="1">
      <c r="B126" s="119"/>
      <c r="D126" s="120" t="s">
        <v>82</v>
      </c>
      <c r="E126" s="129" t="s">
        <v>173</v>
      </c>
      <c r="F126" s="129" t="s">
        <v>707</v>
      </c>
      <c r="I126" s="122"/>
      <c r="J126" s="130">
        <f>BK126</f>
        <v>0</v>
      </c>
      <c r="L126" s="119"/>
      <c r="M126" s="124"/>
      <c r="P126" s="125">
        <f>SUM(P127:P131)</f>
        <v>0</v>
      </c>
      <c r="R126" s="125">
        <f>SUM(R127:R131)</f>
        <v>4.3114559999999997</v>
      </c>
      <c r="T126" s="126">
        <f>SUM(T127:T131)</f>
        <v>0</v>
      </c>
      <c r="AR126" s="120" t="s">
        <v>91</v>
      </c>
      <c r="AT126" s="127" t="s">
        <v>82</v>
      </c>
      <c r="AU126" s="127" t="s">
        <v>91</v>
      </c>
      <c r="AY126" s="120" t="s">
        <v>154</v>
      </c>
      <c r="BK126" s="128">
        <f>SUM(BK127:BK131)</f>
        <v>0</v>
      </c>
    </row>
    <row r="127" spans="2:65" s="1" customFormat="1" ht="33" customHeight="1">
      <c r="B127" s="34"/>
      <c r="C127" s="131" t="s">
        <v>8</v>
      </c>
      <c r="D127" s="131" t="s">
        <v>157</v>
      </c>
      <c r="E127" s="132" t="s">
        <v>708</v>
      </c>
      <c r="F127" s="133" t="s">
        <v>709</v>
      </c>
      <c r="G127" s="134" t="s">
        <v>117</v>
      </c>
      <c r="H127" s="135">
        <v>3.1040000000000001</v>
      </c>
      <c r="I127" s="136"/>
      <c r="J127" s="137">
        <f>ROUND(I127*H127,2)</f>
        <v>0</v>
      </c>
      <c r="K127" s="138"/>
      <c r="L127" s="34"/>
      <c r="M127" s="139" t="s">
        <v>81</v>
      </c>
      <c r="N127" s="140" t="s">
        <v>53</v>
      </c>
      <c r="P127" s="141">
        <f>O127*H127</f>
        <v>0</v>
      </c>
      <c r="Q127" s="141">
        <v>1.389</v>
      </c>
      <c r="R127" s="141">
        <f>Q127*H127</f>
        <v>4.3114559999999997</v>
      </c>
      <c r="S127" s="141">
        <v>0</v>
      </c>
      <c r="T127" s="142">
        <f>S127*H127</f>
        <v>0</v>
      </c>
      <c r="AR127" s="143" t="s">
        <v>161</v>
      </c>
      <c r="AT127" s="143" t="s">
        <v>157</v>
      </c>
      <c r="AU127" s="143" t="s">
        <v>93</v>
      </c>
      <c r="AY127" s="18" t="s">
        <v>154</v>
      </c>
      <c r="BE127" s="144">
        <f>IF(N127="základní",J127,0)</f>
        <v>0</v>
      </c>
      <c r="BF127" s="144">
        <f>IF(N127="snížená",J127,0)</f>
        <v>0</v>
      </c>
      <c r="BG127" s="144">
        <f>IF(N127="zákl. přenesená",J127,0)</f>
        <v>0</v>
      </c>
      <c r="BH127" s="144">
        <f>IF(N127="sníž. přenesená",J127,0)</f>
        <v>0</v>
      </c>
      <c r="BI127" s="144">
        <f>IF(N127="nulová",J127,0)</f>
        <v>0</v>
      </c>
      <c r="BJ127" s="18" t="s">
        <v>91</v>
      </c>
      <c r="BK127" s="144">
        <f>ROUND(I127*H127,2)</f>
        <v>0</v>
      </c>
      <c r="BL127" s="18" t="s">
        <v>161</v>
      </c>
      <c r="BM127" s="143" t="s">
        <v>710</v>
      </c>
    </row>
    <row r="128" spans="2:65" s="1" customFormat="1" ht="11.25">
      <c r="B128" s="34"/>
      <c r="D128" s="145" t="s">
        <v>163</v>
      </c>
      <c r="F128" s="146" t="s">
        <v>711</v>
      </c>
      <c r="I128" s="147"/>
      <c r="L128" s="34"/>
      <c r="M128" s="148"/>
      <c r="T128" s="55"/>
      <c r="AT128" s="18" t="s">
        <v>163</v>
      </c>
      <c r="AU128" s="18" t="s">
        <v>93</v>
      </c>
    </row>
    <row r="129" spans="2:65" s="12" customFormat="1" ht="11.25">
      <c r="B129" s="160"/>
      <c r="D129" s="161" t="s">
        <v>170</v>
      </c>
      <c r="E129" s="162" t="s">
        <v>81</v>
      </c>
      <c r="F129" s="163" t="s">
        <v>712</v>
      </c>
      <c r="H129" s="164">
        <v>1.5840000000000001</v>
      </c>
      <c r="I129" s="165"/>
      <c r="L129" s="160"/>
      <c r="M129" s="166"/>
      <c r="T129" s="167"/>
      <c r="AT129" s="162" t="s">
        <v>170</v>
      </c>
      <c r="AU129" s="162" t="s">
        <v>93</v>
      </c>
      <c r="AV129" s="12" t="s">
        <v>93</v>
      </c>
      <c r="AW129" s="12" t="s">
        <v>42</v>
      </c>
      <c r="AX129" s="12" t="s">
        <v>83</v>
      </c>
      <c r="AY129" s="162" t="s">
        <v>154</v>
      </c>
    </row>
    <row r="130" spans="2:65" s="12" customFormat="1" ht="11.25">
      <c r="B130" s="160"/>
      <c r="D130" s="161" t="s">
        <v>170</v>
      </c>
      <c r="E130" s="162" t="s">
        <v>81</v>
      </c>
      <c r="F130" s="163" t="s">
        <v>713</v>
      </c>
      <c r="H130" s="164">
        <v>1.52</v>
      </c>
      <c r="I130" s="165"/>
      <c r="L130" s="160"/>
      <c r="M130" s="166"/>
      <c r="T130" s="167"/>
      <c r="AT130" s="162" t="s">
        <v>170</v>
      </c>
      <c r="AU130" s="162" t="s">
        <v>93</v>
      </c>
      <c r="AV130" s="12" t="s">
        <v>93</v>
      </c>
      <c r="AW130" s="12" t="s">
        <v>42</v>
      </c>
      <c r="AX130" s="12" t="s">
        <v>83</v>
      </c>
      <c r="AY130" s="162" t="s">
        <v>154</v>
      </c>
    </row>
    <row r="131" spans="2:65" s="13" customFormat="1" ht="11.25">
      <c r="B131" s="168"/>
      <c r="D131" s="161" t="s">
        <v>170</v>
      </c>
      <c r="E131" s="169" t="s">
        <v>81</v>
      </c>
      <c r="F131" s="170" t="s">
        <v>180</v>
      </c>
      <c r="H131" s="171">
        <v>3.1040000000000001</v>
      </c>
      <c r="I131" s="172"/>
      <c r="L131" s="168"/>
      <c r="M131" s="173"/>
      <c r="T131" s="174"/>
      <c r="AT131" s="169" t="s">
        <v>170</v>
      </c>
      <c r="AU131" s="169" t="s">
        <v>93</v>
      </c>
      <c r="AV131" s="13" t="s">
        <v>161</v>
      </c>
      <c r="AW131" s="13" t="s">
        <v>42</v>
      </c>
      <c r="AX131" s="13" t="s">
        <v>91</v>
      </c>
      <c r="AY131" s="169" t="s">
        <v>154</v>
      </c>
    </row>
    <row r="132" spans="2:65" s="11" customFormat="1" ht="22.9" customHeight="1">
      <c r="B132" s="119"/>
      <c r="D132" s="120" t="s">
        <v>82</v>
      </c>
      <c r="E132" s="129" t="s">
        <v>191</v>
      </c>
      <c r="F132" s="129" t="s">
        <v>714</v>
      </c>
      <c r="I132" s="122"/>
      <c r="J132" s="130">
        <f>BK132</f>
        <v>0</v>
      </c>
      <c r="L132" s="119"/>
      <c r="M132" s="124"/>
      <c r="P132" s="125">
        <f>SUM(P133:P159)</f>
        <v>0</v>
      </c>
      <c r="R132" s="125">
        <f>SUM(R133:R159)</f>
        <v>36.052394</v>
      </c>
      <c r="T132" s="126">
        <f>SUM(T133:T159)</f>
        <v>0</v>
      </c>
      <c r="AR132" s="120" t="s">
        <v>91</v>
      </c>
      <c r="AT132" s="127" t="s">
        <v>82</v>
      </c>
      <c r="AU132" s="127" t="s">
        <v>91</v>
      </c>
      <c r="AY132" s="120" t="s">
        <v>154</v>
      </c>
      <c r="BK132" s="128">
        <f>SUM(BK133:BK159)</f>
        <v>0</v>
      </c>
    </row>
    <row r="133" spans="2:65" s="1" customFormat="1" ht="44.25" customHeight="1">
      <c r="B133" s="34"/>
      <c r="C133" s="131" t="s">
        <v>234</v>
      </c>
      <c r="D133" s="131" t="s">
        <v>157</v>
      </c>
      <c r="E133" s="132" t="s">
        <v>715</v>
      </c>
      <c r="F133" s="133" t="s">
        <v>716</v>
      </c>
      <c r="G133" s="134" t="s">
        <v>117</v>
      </c>
      <c r="H133" s="135">
        <v>145</v>
      </c>
      <c r="I133" s="136"/>
      <c r="J133" s="137">
        <f>ROUND(I133*H133,2)</f>
        <v>0</v>
      </c>
      <c r="K133" s="138"/>
      <c r="L133" s="34"/>
      <c r="M133" s="139" t="s">
        <v>81</v>
      </c>
      <c r="N133" s="140" t="s">
        <v>53</v>
      </c>
      <c r="P133" s="141">
        <f>O133*H133</f>
        <v>0</v>
      </c>
      <c r="Q133" s="141">
        <v>0</v>
      </c>
      <c r="R133" s="141">
        <f>Q133*H133</f>
        <v>0</v>
      </c>
      <c r="S133" s="141">
        <v>0</v>
      </c>
      <c r="T133" s="142">
        <f>S133*H133</f>
        <v>0</v>
      </c>
      <c r="AR133" s="143" t="s">
        <v>161</v>
      </c>
      <c r="AT133" s="143" t="s">
        <v>157</v>
      </c>
      <c r="AU133" s="143" t="s">
        <v>93</v>
      </c>
      <c r="AY133" s="18" t="s">
        <v>154</v>
      </c>
      <c r="BE133" s="144">
        <f>IF(N133="základní",J133,0)</f>
        <v>0</v>
      </c>
      <c r="BF133" s="144">
        <f>IF(N133="snížená",J133,0)</f>
        <v>0</v>
      </c>
      <c r="BG133" s="144">
        <f>IF(N133="zákl. přenesená",J133,0)</f>
        <v>0</v>
      </c>
      <c r="BH133" s="144">
        <f>IF(N133="sníž. přenesená",J133,0)</f>
        <v>0</v>
      </c>
      <c r="BI133" s="144">
        <f>IF(N133="nulová",J133,0)</f>
        <v>0</v>
      </c>
      <c r="BJ133" s="18" t="s">
        <v>91</v>
      </c>
      <c r="BK133" s="144">
        <f>ROUND(I133*H133,2)</f>
        <v>0</v>
      </c>
      <c r="BL133" s="18" t="s">
        <v>161</v>
      </c>
      <c r="BM133" s="143" t="s">
        <v>717</v>
      </c>
    </row>
    <row r="134" spans="2:65" s="1" customFormat="1" ht="11.25">
      <c r="B134" s="34"/>
      <c r="D134" s="145" t="s">
        <v>163</v>
      </c>
      <c r="F134" s="146" t="s">
        <v>718</v>
      </c>
      <c r="I134" s="147"/>
      <c r="L134" s="34"/>
      <c r="M134" s="148"/>
      <c r="T134" s="55"/>
      <c r="AT134" s="18" t="s">
        <v>163</v>
      </c>
      <c r="AU134" s="18" t="s">
        <v>93</v>
      </c>
    </row>
    <row r="135" spans="2:65" s="14" customFormat="1" ht="11.25">
      <c r="B135" s="178"/>
      <c r="D135" s="161" t="s">
        <v>170</v>
      </c>
      <c r="E135" s="179" t="s">
        <v>81</v>
      </c>
      <c r="F135" s="180" t="s">
        <v>719</v>
      </c>
      <c r="H135" s="179" t="s">
        <v>81</v>
      </c>
      <c r="I135" s="181"/>
      <c r="L135" s="178"/>
      <c r="M135" s="182"/>
      <c r="T135" s="183"/>
      <c r="AT135" s="179" t="s">
        <v>170</v>
      </c>
      <c r="AU135" s="179" t="s">
        <v>93</v>
      </c>
      <c r="AV135" s="14" t="s">
        <v>91</v>
      </c>
      <c r="AW135" s="14" t="s">
        <v>42</v>
      </c>
      <c r="AX135" s="14" t="s">
        <v>83</v>
      </c>
      <c r="AY135" s="179" t="s">
        <v>154</v>
      </c>
    </row>
    <row r="136" spans="2:65" s="12" customFormat="1" ht="11.25">
      <c r="B136" s="160"/>
      <c r="D136" s="161" t="s">
        <v>170</v>
      </c>
      <c r="E136" s="162" t="s">
        <v>81</v>
      </c>
      <c r="F136" s="163" t="s">
        <v>720</v>
      </c>
      <c r="H136" s="164">
        <v>106</v>
      </c>
      <c r="I136" s="165"/>
      <c r="L136" s="160"/>
      <c r="M136" s="166"/>
      <c r="T136" s="167"/>
      <c r="AT136" s="162" t="s">
        <v>170</v>
      </c>
      <c r="AU136" s="162" t="s">
        <v>93</v>
      </c>
      <c r="AV136" s="12" t="s">
        <v>93</v>
      </c>
      <c r="AW136" s="12" t="s">
        <v>42</v>
      </c>
      <c r="AX136" s="12" t="s">
        <v>83</v>
      </c>
      <c r="AY136" s="162" t="s">
        <v>154</v>
      </c>
    </row>
    <row r="137" spans="2:65" s="12" customFormat="1" ht="11.25">
      <c r="B137" s="160"/>
      <c r="D137" s="161" t="s">
        <v>170</v>
      </c>
      <c r="E137" s="162" t="s">
        <v>81</v>
      </c>
      <c r="F137" s="163" t="s">
        <v>721</v>
      </c>
      <c r="H137" s="164">
        <v>39</v>
      </c>
      <c r="I137" s="165"/>
      <c r="L137" s="160"/>
      <c r="M137" s="166"/>
      <c r="T137" s="167"/>
      <c r="AT137" s="162" t="s">
        <v>170</v>
      </c>
      <c r="AU137" s="162" t="s">
        <v>93</v>
      </c>
      <c r="AV137" s="12" t="s">
        <v>93</v>
      </c>
      <c r="AW137" s="12" t="s">
        <v>42</v>
      </c>
      <c r="AX137" s="12" t="s">
        <v>83</v>
      </c>
      <c r="AY137" s="162" t="s">
        <v>154</v>
      </c>
    </row>
    <row r="138" spans="2:65" s="13" customFormat="1" ht="11.25">
      <c r="B138" s="168"/>
      <c r="D138" s="161" t="s">
        <v>170</v>
      </c>
      <c r="E138" s="169" t="s">
        <v>81</v>
      </c>
      <c r="F138" s="170" t="s">
        <v>180</v>
      </c>
      <c r="H138" s="171">
        <v>145</v>
      </c>
      <c r="I138" s="172"/>
      <c r="L138" s="168"/>
      <c r="M138" s="173"/>
      <c r="T138" s="174"/>
      <c r="AT138" s="169" t="s">
        <v>170</v>
      </c>
      <c r="AU138" s="169" t="s">
        <v>93</v>
      </c>
      <c r="AV138" s="13" t="s">
        <v>161</v>
      </c>
      <c r="AW138" s="13" t="s">
        <v>42</v>
      </c>
      <c r="AX138" s="13" t="s">
        <v>91</v>
      </c>
      <c r="AY138" s="169" t="s">
        <v>154</v>
      </c>
    </row>
    <row r="139" spans="2:65" s="1" customFormat="1" ht="33" customHeight="1">
      <c r="B139" s="34"/>
      <c r="C139" s="131" t="s">
        <v>240</v>
      </c>
      <c r="D139" s="131" t="s">
        <v>157</v>
      </c>
      <c r="E139" s="132" t="s">
        <v>722</v>
      </c>
      <c r="F139" s="133" t="s">
        <v>723</v>
      </c>
      <c r="G139" s="134" t="s">
        <v>117</v>
      </c>
      <c r="H139" s="135">
        <v>455.94</v>
      </c>
      <c r="I139" s="136"/>
      <c r="J139" s="137">
        <f>ROUND(I139*H139,2)</f>
        <v>0</v>
      </c>
      <c r="K139" s="138"/>
      <c r="L139" s="34"/>
      <c r="M139" s="139" t="s">
        <v>81</v>
      </c>
      <c r="N139" s="140" t="s">
        <v>53</v>
      </c>
      <c r="P139" s="141">
        <f>O139*H139</f>
        <v>0</v>
      </c>
      <c r="Q139" s="141">
        <v>0</v>
      </c>
      <c r="R139" s="141">
        <f>Q139*H139</f>
        <v>0</v>
      </c>
      <c r="S139" s="141">
        <v>0</v>
      </c>
      <c r="T139" s="142">
        <f>S139*H139</f>
        <v>0</v>
      </c>
      <c r="AR139" s="143" t="s">
        <v>161</v>
      </c>
      <c r="AT139" s="143" t="s">
        <v>157</v>
      </c>
      <c r="AU139" s="143" t="s">
        <v>93</v>
      </c>
      <c r="AY139" s="18" t="s">
        <v>154</v>
      </c>
      <c r="BE139" s="144">
        <f>IF(N139="základní",J139,0)</f>
        <v>0</v>
      </c>
      <c r="BF139" s="144">
        <f>IF(N139="snížená",J139,0)</f>
        <v>0</v>
      </c>
      <c r="BG139" s="144">
        <f>IF(N139="zákl. přenesená",J139,0)</f>
        <v>0</v>
      </c>
      <c r="BH139" s="144">
        <f>IF(N139="sníž. přenesená",J139,0)</f>
        <v>0</v>
      </c>
      <c r="BI139" s="144">
        <f>IF(N139="nulová",J139,0)</f>
        <v>0</v>
      </c>
      <c r="BJ139" s="18" t="s">
        <v>91</v>
      </c>
      <c r="BK139" s="144">
        <f>ROUND(I139*H139,2)</f>
        <v>0</v>
      </c>
      <c r="BL139" s="18" t="s">
        <v>161</v>
      </c>
      <c r="BM139" s="143" t="s">
        <v>724</v>
      </c>
    </row>
    <row r="140" spans="2:65" s="1" customFormat="1" ht="11.25">
      <c r="B140" s="34"/>
      <c r="D140" s="145" t="s">
        <v>163</v>
      </c>
      <c r="F140" s="146" t="s">
        <v>725</v>
      </c>
      <c r="I140" s="147"/>
      <c r="L140" s="34"/>
      <c r="M140" s="148"/>
      <c r="T140" s="55"/>
      <c r="AT140" s="18" t="s">
        <v>163</v>
      </c>
      <c r="AU140" s="18" t="s">
        <v>93</v>
      </c>
    </row>
    <row r="141" spans="2:65" s="1" customFormat="1" ht="78" customHeight="1">
      <c r="B141" s="34"/>
      <c r="C141" s="131" t="s">
        <v>245</v>
      </c>
      <c r="D141" s="131" t="s">
        <v>157</v>
      </c>
      <c r="E141" s="132" t="s">
        <v>726</v>
      </c>
      <c r="F141" s="133" t="s">
        <v>727</v>
      </c>
      <c r="G141" s="134" t="s">
        <v>117</v>
      </c>
      <c r="H141" s="135">
        <v>145</v>
      </c>
      <c r="I141" s="136"/>
      <c r="J141" s="137">
        <f>ROUND(I141*H141,2)</f>
        <v>0</v>
      </c>
      <c r="K141" s="138"/>
      <c r="L141" s="34"/>
      <c r="M141" s="139" t="s">
        <v>81</v>
      </c>
      <c r="N141" s="140" t="s">
        <v>53</v>
      </c>
      <c r="P141" s="141">
        <f>O141*H141</f>
        <v>0</v>
      </c>
      <c r="Q141" s="141">
        <v>8.9219999999999994E-2</v>
      </c>
      <c r="R141" s="141">
        <f>Q141*H141</f>
        <v>12.9369</v>
      </c>
      <c r="S141" s="141">
        <v>0</v>
      </c>
      <c r="T141" s="142">
        <f>S141*H141</f>
        <v>0</v>
      </c>
      <c r="AR141" s="143" t="s">
        <v>161</v>
      </c>
      <c r="AT141" s="143" t="s">
        <v>157</v>
      </c>
      <c r="AU141" s="143" t="s">
        <v>93</v>
      </c>
      <c r="AY141" s="18" t="s">
        <v>154</v>
      </c>
      <c r="BE141" s="144">
        <f>IF(N141="základní",J141,0)</f>
        <v>0</v>
      </c>
      <c r="BF141" s="144">
        <f>IF(N141="snížená",J141,0)</f>
        <v>0</v>
      </c>
      <c r="BG141" s="144">
        <f>IF(N141="zákl. přenesená",J141,0)</f>
        <v>0</v>
      </c>
      <c r="BH141" s="144">
        <f>IF(N141="sníž. přenesená",J141,0)</f>
        <v>0</v>
      </c>
      <c r="BI141" s="144">
        <f>IF(N141="nulová",J141,0)</f>
        <v>0</v>
      </c>
      <c r="BJ141" s="18" t="s">
        <v>91</v>
      </c>
      <c r="BK141" s="144">
        <f>ROUND(I141*H141,2)</f>
        <v>0</v>
      </c>
      <c r="BL141" s="18" t="s">
        <v>161</v>
      </c>
      <c r="BM141" s="143" t="s">
        <v>728</v>
      </c>
    </row>
    <row r="142" spans="2:65" s="1" customFormat="1" ht="11.25">
      <c r="B142" s="34"/>
      <c r="D142" s="145" t="s">
        <v>163</v>
      </c>
      <c r="F142" s="146" t="s">
        <v>729</v>
      </c>
      <c r="I142" s="147"/>
      <c r="L142" s="34"/>
      <c r="M142" s="148"/>
      <c r="T142" s="55"/>
      <c r="AT142" s="18" t="s">
        <v>163</v>
      </c>
      <c r="AU142" s="18" t="s">
        <v>93</v>
      </c>
    </row>
    <row r="143" spans="2:65" s="14" customFormat="1" ht="11.25">
      <c r="B143" s="178"/>
      <c r="D143" s="161" t="s">
        <v>170</v>
      </c>
      <c r="E143" s="179" t="s">
        <v>81</v>
      </c>
      <c r="F143" s="180" t="s">
        <v>719</v>
      </c>
      <c r="H143" s="179" t="s">
        <v>81</v>
      </c>
      <c r="I143" s="181"/>
      <c r="L143" s="178"/>
      <c r="M143" s="182"/>
      <c r="T143" s="183"/>
      <c r="AT143" s="179" t="s">
        <v>170</v>
      </c>
      <c r="AU143" s="179" t="s">
        <v>93</v>
      </c>
      <c r="AV143" s="14" t="s">
        <v>91</v>
      </c>
      <c r="AW143" s="14" t="s">
        <v>42</v>
      </c>
      <c r="AX143" s="14" t="s">
        <v>83</v>
      </c>
      <c r="AY143" s="179" t="s">
        <v>154</v>
      </c>
    </row>
    <row r="144" spans="2:65" s="12" customFormat="1" ht="11.25">
      <c r="B144" s="160"/>
      <c r="D144" s="161" t="s">
        <v>170</v>
      </c>
      <c r="E144" s="162" t="s">
        <v>81</v>
      </c>
      <c r="F144" s="163" t="s">
        <v>720</v>
      </c>
      <c r="H144" s="164">
        <v>106</v>
      </c>
      <c r="I144" s="165"/>
      <c r="L144" s="160"/>
      <c r="M144" s="166"/>
      <c r="T144" s="167"/>
      <c r="AT144" s="162" t="s">
        <v>170</v>
      </c>
      <c r="AU144" s="162" t="s">
        <v>93</v>
      </c>
      <c r="AV144" s="12" t="s">
        <v>93</v>
      </c>
      <c r="AW144" s="12" t="s">
        <v>42</v>
      </c>
      <c r="AX144" s="12" t="s">
        <v>83</v>
      </c>
      <c r="AY144" s="162" t="s">
        <v>154</v>
      </c>
    </row>
    <row r="145" spans="2:65" s="12" customFormat="1" ht="11.25">
      <c r="B145" s="160"/>
      <c r="D145" s="161" t="s">
        <v>170</v>
      </c>
      <c r="E145" s="162" t="s">
        <v>81</v>
      </c>
      <c r="F145" s="163" t="s">
        <v>721</v>
      </c>
      <c r="H145" s="164">
        <v>39</v>
      </c>
      <c r="I145" s="165"/>
      <c r="L145" s="160"/>
      <c r="M145" s="166"/>
      <c r="T145" s="167"/>
      <c r="AT145" s="162" t="s">
        <v>170</v>
      </c>
      <c r="AU145" s="162" t="s">
        <v>93</v>
      </c>
      <c r="AV145" s="12" t="s">
        <v>93</v>
      </c>
      <c r="AW145" s="12" t="s">
        <v>42</v>
      </c>
      <c r="AX145" s="12" t="s">
        <v>83</v>
      </c>
      <c r="AY145" s="162" t="s">
        <v>154</v>
      </c>
    </row>
    <row r="146" spans="2:65" s="13" customFormat="1" ht="11.25">
      <c r="B146" s="168"/>
      <c r="D146" s="161" t="s">
        <v>170</v>
      </c>
      <c r="E146" s="169" t="s">
        <v>81</v>
      </c>
      <c r="F146" s="170" t="s">
        <v>180</v>
      </c>
      <c r="H146" s="171">
        <v>145</v>
      </c>
      <c r="I146" s="172"/>
      <c r="L146" s="168"/>
      <c r="M146" s="173"/>
      <c r="T146" s="174"/>
      <c r="AT146" s="169" t="s">
        <v>170</v>
      </c>
      <c r="AU146" s="169" t="s">
        <v>93</v>
      </c>
      <c r="AV146" s="13" t="s">
        <v>161</v>
      </c>
      <c r="AW146" s="13" t="s">
        <v>42</v>
      </c>
      <c r="AX146" s="13" t="s">
        <v>91</v>
      </c>
      <c r="AY146" s="169" t="s">
        <v>154</v>
      </c>
    </row>
    <row r="147" spans="2:65" s="1" customFormat="1" ht="24.2" customHeight="1">
      <c r="B147" s="34"/>
      <c r="C147" s="149" t="s">
        <v>251</v>
      </c>
      <c r="D147" s="149" t="s">
        <v>165</v>
      </c>
      <c r="E147" s="150" t="s">
        <v>730</v>
      </c>
      <c r="F147" s="151" t="s">
        <v>731</v>
      </c>
      <c r="G147" s="152" t="s">
        <v>117</v>
      </c>
      <c r="H147" s="153">
        <v>149.35</v>
      </c>
      <c r="I147" s="154"/>
      <c r="J147" s="155">
        <f>ROUND(I147*H147,2)</f>
        <v>0</v>
      </c>
      <c r="K147" s="156"/>
      <c r="L147" s="157"/>
      <c r="M147" s="158" t="s">
        <v>81</v>
      </c>
      <c r="N147" s="159" t="s">
        <v>53</v>
      </c>
      <c r="P147" s="141">
        <f>O147*H147</f>
        <v>0</v>
      </c>
      <c r="Q147" s="141">
        <v>0.113</v>
      </c>
      <c r="R147" s="141">
        <f>Q147*H147</f>
        <v>16.876549999999998</v>
      </c>
      <c r="S147" s="141">
        <v>0</v>
      </c>
      <c r="T147" s="142">
        <f>S147*H147</f>
        <v>0</v>
      </c>
      <c r="AR147" s="143" t="s">
        <v>168</v>
      </c>
      <c r="AT147" s="143" t="s">
        <v>165</v>
      </c>
      <c r="AU147" s="143" t="s">
        <v>93</v>
      </c>
      <c r="AY147" s="18" t="s">
        <v>154</v>
      </c>
      <c r="BE147" s="144">
        <f>IF(N147="základní",J147,0)</f>
        <v>0</v>
      </c>
      <c r="BF147" s="144">
        <f>IF(N147="snížená",J147,0)</f>
        <v>0</v>
      </c>
      <c r="BG147" s="144">
        <f>IF(N147="zákl. přenesená",J147,0)</f>
        <v>0</v>
      </c>
      <c r="BH147" s="144">
        <f>IF(N147="sníž. přenesená",J147,0)</f>
        <v>0</v>
      </c>
      <c r="BI147" s="144">
        <f>IF(N147="nulová",J147,0)</f>
        <v>0</v>
      </c>
      <c r="BJ147" s="18" t="s">
        <v>91</v>
      </c>
      <c r="BK147" s="144">
        <f>ROUND(I147*H147,2)</f>
        <v>0</v>
      </c>
      <c r="BL147" s="18" t="s">
        <v>161</v>
      </c>
      <c r="BM147" s="143" t="s">
        <v>732</v>
      </c>
    </row>
    <row r="148" spans="2:65" s="12" customFormat="1" ht="11.25">
      <c r="B148" s="160"/>
      <c r="D148" s="161" t="s">
        <v>170</v>
      </c>
      <c r="F148" s="163" t="s">
        <v>733</v>
      </c>
      <c r="H148" s="164">
        <v>149.35</v>
      </c>
      <c r="I148" s="165"/>
      <c r="L148" s="160"/>
      <c r="M148" s="166"/>
      <c r="T148" s="167"/>
      <c r="AT148" s="162" t="s">
        <v>170</v>
      </c>
      <c r="AU148" s="162" t="s">
        <v>93</v>
      </c>
      <c r="AV148" s="12" t="s">
        <v>93</v>
      </c>
      <c r="AW148" s="12" t="s">
        <v>4</v>
      </c>
      <c r="AX148" s="12" t="s">
        <v>91</v>
      </c>
      <c r="AY148" s="162" t="s">
        <v>154</v>
      </c>
    </row>
    <row r="149" spans="2:65" s="1" customFormat="1" ht="66.75" customHeight="1">
      <c r="B149" s="34"/>
      <c r="C149" s="131" t="s">
        <v>257</v>
      </c>
      <c r="D149" s="131" t="s">
        <v>157</v>
      </c>
      <c r="E149" s="132" t="s">
        <v>734</v>
      </c>
      <c r="F149" s="133" t="s">
        <v>735</v>
      </c>
      <c r="G149" s="134" t="s">
        <v>117</v>
      </c>
      <c r="H149" s="135">
        <v>25.92</v>
      </c>
      <c r="I149" s="136"/>
      <c r="J149" s="137">
        <f>ROUND(I149*H149,2)</f>
        <v>0</v>
      </c>
      <c r="K149" s="138"/>
      <c r="L149" s="34"/>
      <c r="M149" s="139" t="s">
        <v>81</v>
      </c>
      <c r="N149" s="140" t="s">
        <v>53</v>
      </c>
      <c r="P149" s="141">
        <f>O149*H149</f>
        <v>0</v>
      </c>
      <c r="Q149" s="141">
        <v>0.14610000000000001</v>
      </c>
      <c r="R149" s="141">
        <f>Q149*H149</f>
        <v>3.7869120000000005</v>
      </c>
      <c r="S149" s="141">
        <v>0</v>
      </c>
      <c r="T149" s="142">
        <f>S149*H149</f>
        <v>0</v>
      </c>
      <c r="AR149" s="143" t="s">
        <v>161</v>
      </c>
      <c r="AT149" s="143" t="s">
        <v>157</v>
      </c>
      <c r="AU149" s="143" t="s">
        <v>93</v>
      </c>
      <c r="AY149" s="18" t="s">
        <v>154</v>
      </c>
      <c r="BE149" s="144">
        <f>IF(N149="základní",J149,0)</f>
        <v>0</v>
      </c>
      <c r="BF149" s="144">
        <f>IF(N149="snížená",J149,0)</f>
        <v>0</v>
      </c>
      <c r="BG149" s="144">
        <f>IF(N149="zákl. přenesená",J149,0)</f>
        <v>0</v>
      </c>
      <c r="BH149" s="144">
        <f>IF(N149="sníž. přenesená",J149,0)</f>
        <v>0</v>
      </c>
      <c r="BI149" s="144">
        <f>IF(N149="nulová",J149,0)</f>
        <v>0</v>
      </c>
      <c r="BJ149" s="18" t="s">
        <v>91</v>
      </c>
      <c r="BK149" s="144">
        <f>ROUND(I149*H149,2)</f>
        <v>0</v>
      </c>
      <c r="BL149" s="18" t="s">
        <v>161</v>
      </c>
      <c r="BM149" s="143" t="s">
        <v>736</v>
      </c>
    </row>
    <row r="150" spans="2:65" s="1" customFormat="1" ht="11.25">
      <c r="B150" s="34"/>
      <c r="D150" s="145" t="s">
        <v>163</v>
      </c>
      <c r="F150" s="146" t="s">
        <v>737</v>
      </c>
      <c r="I150" s="147"/>
      <c r="L150" s="34"/>
      <c r="M150" s="148"/>
      <c r="T150" s="55"/>
      <c r="AT150" s="18" t="s">
        <v>163</v>
      </c>
      <c r="AU150" s="18" t="s">
        <v>93</v>
      </c>
    </row>
    <row r="151" spans="2:65" s="14" customFormat="1" ht="11.25">
      <c r="B151" s="178"/>
      <c r="D151" s="161" t="s">
        <v>170</v>
      </c>
      <c r="E151" s="179" t="s">
        <v>81</v>
      </c>
      <c r="F151" s="180" t="s">
        <v>738</v>
      </c>
      <c r="H151" s="179" t="s">
        <v>81</v>
      </c>
      <c r="I151" s="181"/>
      <c r="L151" s="178"/>
      <c r="M151" s="182"/>
      <c r="T151" s="183"/>
      <c r="AT151" s="179" t="s">
        <v>170</v>
      </c>
      <c r="AU151" s="179" t="s">
        <v>93</v>
      </c>
      <c r="AV151" s="14" t="s">
        <v>91</v>
      </c>
      <c r="AW151" s="14" t="s">
        <v>42</v>
      </c>
      <c r="AX151" s="14" t="s">
        <v>83</v>
      </c>
      <c r="AY151" s="179" t="s">
        <v>154</v>
      </c>
    </row>
    <row r="152" spans="2:65" s="12" customFormat="1" ht="11.25">
      <c r="B152" s="160"/>
      <c r="D152" s="161" t="s">
        <v>170</v>
      </c>
      <c r="E152" s="162" t="s">
        <v>81</v>
      </c>
      <c r="F152" s="163" t="s">
        <v>739</v>
      </c>
      <c r="H152" s="164">
        <v>11.52</v>
      </c>
      <c r="I152" s="165"/>
      <c r="L152" s="160"/>
      <c r="M152" s="166"/>
      <c r="T152" s="167"/>
      <c r="AT152" s="162" t="s">
        <v>170</v>
      </c>
      <c r="AU152" s="162" t="s">
        <v>93</v>
      </c>
      <c r="AV152" s="12" t="s">
        <v>93</v>
      </c>
      <c r="AW152" s="12" t="s">
        <v>42</v>
      </c>
      <c r="AX152" s="12" t="s">
        <v>83</v>
      </c>
      <c r="AY152" s="162" t="s">
        <v>154</v>
      </c>
    </row>
    <row r="153" spans="2:65" s="12" customFormat="1" ht="11.25">
      <c r="B153" s="160"/>
      <c r="D153" s="161" t="s">
        <v>170</v>
      </c>
      <c r="E153" s="162" t="s">
        <v>81</v>
      </c>
      <c r="F153" s="163" t="s">
        <v>740</v>
      </c>
      <c r="H153" s="164">
        <v>8.6880000000000006</v>
      </c>
      <c r="I153" s="165"/>
      <c r="L153" s="160"/>
      <c r="M153" s="166"/>
      <c r="T153" s="167"/>
      <c r="AT153" s="162" t="s">
        <v>170</v>
      </c>
      <c r="AU153" s="162" t="s">
        <v>93</v>
      </c>
      <c r="AV153" s="12" t="s">
        <v>93</v>
      </c>
      <c r="AW153" s="12" t="s">
        <v>42</v>
      </c>
      <c r="AX153" s="12" t="s">
        <v>83</v>
      </c>
      <c r="AY153" s="162" t="s">
        <v>154</v>
      </c>
    </row>
    <row r="154" spans="2:65" s="12" customFormat="1" ht="11.25">
      <c r="B154" s="160"/>
      <c r="D154" s="161" t="s">
        <v>170</v>
      </c>
      <c r="E154" s="162" t="s">
        <v>81</v>
      </c>
      <c r="F154" s="163" t="s">
        <v>741</v>
      </c>
      <c r="H154" s="164">
        <v>5.7119999999999997</v>
      </c>
      <c r="I154" s="165"/>
      <c r="L154" s="160"/>
      <c r="M154" s="166"/>
      <c r="T154" s="167"/>
      <c r="AT154" s="162" t="s">
        <v>170</v>
      </c>
      <c r="AU154" s="162" t="s">
        <v>93</v>
      </c>
      <c r="AV154" s="12" t="s">
        <v>93</v>
      </c>
      <c r="AW154" s="12" t="s">
        <v>42</v>
      </c>
      <c r="AX154" s="12" t="s">
        <v>83</v>
      </c>
      <c r="AY154" s="162" t="s">
        <v>154</v>
      </c>
    </row>
    <row r="155" spans="2:65" s="13" customFormat="1" ht="11.25">
      <c r="B155" s="168"/>
      <c r="D155" s="161" t="s">
        <v>170</v>
      </c>
      <c r="E155" s="169" t="s">
        <v>81</v>
      </c>
      <c r="F155" s="170" t="s">
        <v>180</v>
      </c>
      <c r="H155" s="171">
        <v>25.92</v>
      </c>
      <c r="I155" s="172"/>
      <c r="L155" s="168"/>
      <c r="M155" s="173"/>
      <c r="T155" s="174"/>
      <c r="AT155" s="169" t="s">
        <v>170</v>
      </c>
      <c r="AU155" s="169" t="s">
        <v>93</v>
      </c>
      <c r="AV155" s="13" t="s">
        <v>161</v>
      </c>
      <c r="AW155" s="13" t="s">
        <v>42</v>
      </c>
      <c r="AX155" s="13" t="s">
        <v>91</v>
      </c>
      <c r="AY155" s="169" t="s">
        <v>154</v>
      </c>
    </row>
    <row r="156" spans="2:65" s="1" customFormat="1" ht="24.2" customHeight="1">
      <c r="B156" s="34"/>
      <c r="C156" s="149" t="s">
        <v>264</v>
      </c>
      <c r="D156" s="149" t="s">
        <v>165</v>
      </c>
      <c r="E156" s="150" t="s">
        <v>742</v>
      </c>
      <c r="F156" s="151" t="s">
        <v>743</v>
      </c>
      <c r="G156" s="152" t="s">
        <v>117</v>
      </c>
      <c r="H156" s="153">
        <v>28.512</v>
      </c>
      <c r="I156" s="154"/>
      <c r="J156" s="155">
        <f>ROUND(I156*H156,2)</f>
        <v>0</v>
      </c>
      <c r="K156" s="156"/>
      <c r="L156" s="157"/>
      <c r="M156" s="158" t="s">
        <v>81</v>
      </c>
      <c r="N156" s="159" t="s">
        <v>53</v>
      </c>
      <c r="P156" s="141">
        <f>O156*H156</f>
        <v>0</v>
      </c>
      <c r="Q156" s="141">
        <v>8.5999999999999993E-2</v>
      </c>
      <c r="R156" s="141">
        <f>Q156*H156</f>
        <v>2.452032</v>
      </c>
      <c r="S156" s="141">
        <v>0</v>
      </c>
      <c r="T156" s="142">
        <f>S156*H156</f>
        <v>0</v>
      </c>
      <c r="AR156" s="143" t="s">
        <v>168</v>
      </c>
      <c r="AT156" s="143" t="s">
        <v>165</v>
      </c>
      <c r="AU156" s="143" t="s">
        <v>93</v>
      </c>
      <c r="AY156" s="18" t="s">
        <v>154</v>
      </c>
      <c r="BE156" s="144">
        <f>IF(N156="základní",J156,0)</f>
        <v>0</v>
      </c>
      <c r="BF156" s="144">
        <f>IF(N156="snížená",J156,0)</f>
        <v>0</v>
      </c>
      <c r="BG156" s="144">
        <f>IF(N156="zákl. přenesená",J156,0)</f>
        <v>0</v>
      </c>
      <c r="BH156" s="144">
        <f>IF(N156="sníž. přenesená",J156,0)</f>
        <v>0</v>
      </c>
      <c r="BI156" s="144">
        <f>IF(N156="nulová",J156,0)</f>
        <v>0</v>
      </c>
      <c r="BJ156" s="18" t="s">
        <v>91</v>
      </c>
      <c r="BK156" s="144">
        <f>ROUND(I156*H156,2)</f>
        <v>0</v>
      </c>
      <c r="BL156" s="18" t="s">
        <v>161</v>
      </c>
      <c r="BM156" s="143" t="s">
        <v>744</v>
      </c>
    </row>
    <row r="157" spans="2:65" s="12" customFormat="1" ht="11.25">
      <c r="B157" s="160"/>
      <c r="D157" s="161" t="s">
        <v>170</v>
      </c>
      <c r="F157" s="163" t="s">
        <v>745</v>
      </c>
      <c r="H157" s="164">
        <v>28.512</v>
      </c>
      <c r="I157" s="165"/>
      <c r="L157" s="160"/>
      <c r="M157" s="166"/>
      <c r="T157" s="167"/>
      <c r="AT157" s="162" t="s">
        <v>170</v>
      </c>
      <c r="AU157" s="162" t="s">
        <v>93</v>
      </c>
      <c r="AV157" s="12" t="s">
        <v>93</v>
      </c>
      <c r="AW157" s="12" t="s">
        <v>4</v>
      </c>
      <c r="AX157" s="12" t="s">
        <v>91</v>
      </c>
      <c r="AY157" s="162" t="s">
        <v>154</v>
      </c>
    </row>
    <row r="158" spans="2:65" s="1" customFormat="1" ht="16.5" customHeight="1">
      <c r="B158" s="34"/>
      <c r="C158" s="131" t="s">
        <v>270</v>
      </c>
      <c r="D158" s="131" t="s">
        <v>157</v>
      </c>
      <c r="E158" s="132" t="s">
        <v>746</v>
      </c>
      <c r="F158" s="133" t="s">
        <v>747</v>
      </c>
      <c r="G158" s="134" t="s">
        <v>160</v>
      </c>
      <c r="H158" s="135">
        <v>33.6</v>
      </c>
      <c r="I158" s="136"/>
      <c r="J158" s="137">
        <f>ROUND(I158*H158,2)</f>
        <v>0</v>
      </c>
      <c r="K158" s="138"/>
      <c r="L158" s="34"/>
      <c r="M158" s="139" t="s">
        <v>81</v>
      </c>
      <c r="N158" s="140" t="s">
        <v>53</v>
      </c>
      <c r="P158" s="141">
        <f>O158*H158</f>
        <v>0</v>
      </c>
      <c r="Q158" s="141">
        <v>0</v>
      </c>
      <c r="R158" s="141">
        <f>Q158*H158</f>
        <v>0</v>
      </c>
      <c r="S158" s="141">
        <v>0</v>
      </c>
      <c r="T158" s="142">
        <f>S158*H158</f>
        <v>0</v>
      </c>
      <c r="AR158" s="143" t="s">
        <v>161</v>
      </c>
      <c r="AT158" s="143" t="s">
        <v>157</v>
      </c>
      <c r="AU158" s="143" t="s">
        <v>93</v>
      </c>
      <c r="AY158" s="18" t="s">
        <v>154</v>
      </c>
      <c r="BE158" s="144">
        <f>IF(N158="základní",J158,0)</f>
        <v>0</v>
      </c>
      <c r="BF158" s="144">
        <f>IF(N158="snížená",J158,0)</f>
        <v>0</v>
      </c>
      <c r="BG158" s="144">
        <f>IF(N158="zákl. přenesená",J158,0)</f>
        <v>0</v>
      </c>
      <c r="BH158" s="144">
        <f>IF(N158="sníž. přenesená",J158,0)</f>
        <v>0</v>
      </c>
      <c r="BI158" s="144">
        <f>IF(N158="nulová",J158,0)</f>
        <v>0</v>
      </c>
      <c r="BJ158" s="18" t="s">
        <v>91</v>
      </c>
      <c r="BK158" s="144">
        <f>ROUND(I158*H158,2)</f>
        <v>0</v>
      </c>
      <c r="BL158" s="18" t="s">
        <v>161</v>
      </c>
      <c r="BM158" s="143" t="s">
        <v>748</v>
      </c>
    </row>
    <row r="159" spans="2:65" s="12" customFormat="1" ht="11.25">
      <c r="B159" s="160"/>
      <c r="D159" s="161" t="s">
        <v>170</v>
      </c>
      <c r="E159" s="162" t="s">
        <v>81</v>
      </c>
      <c r="F159" s="163" t="s">
        <v>749</v>
      </c>
      <c r="H159" s="164">
        <v>33.6</v>
      </c>
      <c r="I159" s="165"/>
      <c r="L159" s="160"/>
      <c r="M159" s="166"/>
      <c r="T159" s="167"/>
      <c r="AT159" s="162" t="s">
        <v>170</v>
      </c>
      <c r="AU159" s="162" t="s">
        <v>93</v>
      </c>
      <c r="AV159" s="12" t="s">
        <v>93</v>
      </c>
      <c r="AW159" s="12" t="s">
        <v>42</v>
      </c>
      <c r="AX159" s="12" t="s">
        <v>91</v>
      </c>
      <c r="AY159" s="162" t="s">
        <v>154</v>
      </c>
    </row>
    <row r="160" spans="2:65" s="11" customFormat="1" ht="22.9" customHeight="1">
      <c r="B160" s="119"/>
      <c r="D160" s="120" t="s">
        <v>82</v>
      </c>
      <c r="E160" s="129" t="s">
        <v>155</v>
      </c>
      <c r="F160" s="129" t="s">
        <v>156</v>
      </c>
      <c r="I160" s="122"/>
      <c r="J160" s="130">
        <f>BK160</f>
        <v>0</v>
      </c>
      <c r="L160" s="119"/>
      <c r="M160" s="124"/>
      <c r="P160" s="125">
        <f>SUM(P161:P165)</f>
        <v>0</v>
      </c>
      <c r="R160" s="125">
        <f>SUM(R161:R165)</f>
        <v>2.0232000000000002E-3</v>
      </c>
      <c r="T160" s="126">
        <f>SUM(T161:T165)</f>
        <v>0</v>
      </c>
      <c r="AR160" s="120" t="s">
        <v>91</v>
      </c>
      <c r="AT160" s="127" t="s">
        <v>82</v>
      </c>
      <c r="AU160" s="127" t="s">
        <v>91</v>
      </c>
      <c r="AY160" s="120" t="s">
        <v>154</v>
      </c>
      <c r="BK160" s="128">
        <f>SUM(BK161:BK165)</f>
        <v>0</v>
      </c>
    </row>
    <row r="161" spans="2:65" s="1" customFormat="1" ht="44.25" customHeight="1">
      <c r="B161" s="34"/>
      <c r="C161" s="131" t="s">
        <v>277</v>
      </c>
      <c r="D161" s="131" t="s">
        <v>157</v>
      </c>
      <c r="E161" s="132" t="s">
        <v>750</v>
      </c>
      <c r="F161" s="133" t="s">
        <v>751</v>
      </c>
      <c r="G161" s="134" t="s">
        <v>160</v>
      </c>
      <c r="H161" s="135">
        <v>16.86</v>
      </c>
      <c r="I161" s="136"/>
      <c r="J161" s="137">
        <f>ROUND(I161*H161,2)</f>
        <v>0</v>
      </c>
      <c r="K161" s="138"/>
      <c r="L161" s="34"/>
      <c r="M161" s="139" t="s">
        <v>81</v>
      </c>
      <c r="N161" s="140" t="s">
        <v>53</v>
      </c>
      <c r="P161" s="141">
        <f>O161*H161</f>
        <v>0</v>
      </c>
      <c r="Q161" s="141">
        <v>2.0000000000000002E-5</v>
      </c>
      <c r="R161" s="141">
        <f>Q161*H161</f>
        <v>3.3720000000000001E-4</v>
      </c>
      <c r="S161" s="141">
        <v>0</v>
      </c>
      <c r="T161" s="142">
        <f>S161*H161</f>
        <v>0</v>
      </c>
      <c r="AR161" s="143" t="s">
        <v>161</v>
      </c>
      <c r="AT161" s="143" t="s">
        <v>157</v>
      </c>
      <c r="AU161" s="143" t="s">
        <v>93</v>
      </c>
      <c r="AY161" s="18" t="s">
        <v>154</v>
      </c>
      <c r="BE161" s="144">
        <f>IF(N161="základní",J161,0)</f>
        <v>0</v>
      </c>
      <c r="BF161" s="144">
        <f>IF(N161="snížená",J161,0)</f>
        <v>0</v>
      </c>
      <c r="BG161" s="144">
        <f>IF(N161="zákl. přenesená",J161,0)</f>
        <v>0</v>
      </c>
      <c r="BH161" s="144">
        <f>IF(N161="sníž. přenesená",J161,0)</f>
        <v>0</v>
      </c>
      <c r="BI161" s="144">
        <f>IF(N161="nulová",J161,0)</f>
        <v>0</v>
      </c>
      <c r="BJ161" s="18" t="s">
        <v>91</v>
      </c>
      <c r="BK161" s="144">
        <f>ROUND(I161*H161,2)</f>
        <v>0</v>
      </c>
      <c r="BL161" s="18" t="s">
        <v>161</v>
      </c>
      <c r="BM161" s="143" t="s">
        <v>752</v>
      </c>
    </row>
    <row r="162" spans="2:65" s="1" customFormat="1" ht="11.25">
      <c r="B162" s="34"/>
      <c r="D162" s="145" t="s">
        <v>163</v>
      </c>
      <c r="F162" s="146" t="s">
        <v>753</v>
      </c>
      <c r="I162" s="147"/>
      <c r="L162" s="34"/>
      <c r="M162" s="148"/>
      <c r="T162" s="55"/>
      <c r="AT162" s="18" t="s">
        <v>163</v>
      </c>
      <c r="AU162" s="18" t="s">
        <v>93</v>
      </c>
    </row>
    <row r="163" spans="2:65" s="12" customFormat="1" ht="11.25">
      <c r="B163" s="160"/>
      <c r="D163" s="161" t="s">
        <v>170</v>
      </c>
      <c r="E163" s="162" t="s">
        <v>81</v>
      </c>
      <c r="F163" s="163" t="s">
        <v>754</v>
      </c>
      <c r="H163" s="164">
        <v>16.86</v>
      </c>
      <c r="I163" s="165"/>
      <c r="L163" s="160"/>
      <c r="M163" s="166"/>
      <c r="T163" s="167"/>
      <c r="AT163" s="162" t="s">
        <v>170</v>
      </c>
      <c r="AU163" s="162" t="s">
        <v>93</v>
      </c>
      <c r="AV163" s="12" t="s">
        <v>93</v>
      </c>
      <c r="AW163" s="12" t="s">
        <v>42</v>
      </c>
      <c r="AX163" s="12" t="s">
        <v>91</v>
      </c>
      <c r="AY163" s="162" t="s">
        <v>154</v>
      </c>
    </row>
    <row r="164" spans="2:65" s="1" customFormat="1" ht="16.5" customHeight="1">
      <c r="B164" s="34"/>
      <c r="C164" s="149" t="s">
        <v>7</v>
      </c>
      <c r="D164" s="149" t="s">
        <v>165</v>
      </c>
      <c r="E164" s="150" t="s">
        <v>755</v>
      </c>
      <c r="F164" s="151" t="s">
        <v>756</v>
      </c>
      <c r="G164" s="152" t="s">
        <v>160</v>
      </c>
      <c r="H164" s="153">
        <v>16.86</v>
      </c>
      <c r="I164" s="154"/>
      <c r="J164" s="155">
        <f>ROUND(I164*H164,2)</f>
        <v>0</v>
      </c>
      <c r="K164" s="156"/>
      <c r="L164" s="157"/>
      <c r="M164" s="158" t="s">
        <v>81</v>
      </c>
      <c r="N164" s="159" t="s">
        <v>53</v>
      </c>
      <c r="P164" s="141">
        <f>O164*H164</f>
        <v>0</v>
      </c>
      <c r="Q164" s="141">
        <v>1E-4</v>
      </c>
      <c r="R164" s="141">
        <f>Q164*H164</f>
        <v>1.686E-3</v>
      </c>
      <c r="S164" s="141">
        <v>0</v>
      </c>
      <c r="T164" s="142">
        <f>S164*H164</f>
        <v>0</v>
      </c>
      <c r="AR164" s="143" t="s">
        <v>168</v>
      </c>
      <c r="AT164" s="143" t="s">
        <v>165</v>
      </c>
      <c r="AU164" s="143" t="s">
        <v>93</v>
      </c>
      <c r="AY164" s="18" t="s">
        <v>154</v>
      </c>
      <c r="BE164" s="144">
        <f>IF(N164="základní",J164,0)</f>
        <v>0</v>
      </c>
      <c r="BF164" s="144">
        <f>IF(N164="snížená",J164,0)</f>
        <v>0</v>
      </c>
      <c r="BG164" s="144">
        <f>IF(N164="zákl. přenesená",J164,0)</f>
        <v>0</v>
      </c>
      <c r="BH164" s="144">
        <f>IF(N164="sníž. přenesená",J164,0)</f>
        <v>0</v>
      </c>
      <c r="BI164" s="144">
        <f>IF(N164="nulová",J164,0)</f>
        <v>0</v>
      </c>
      <c r="BJ164" s="18" t="s">
        <v>91</v>
      </c>
      <c r="BK164" s="144">
        <f>ROUND(I164*H164,2)</f>
        <v>0</v>
      </c>
      <c r="BL164" s="18" t="s">
        <v>161</v>
      </c>
      <c r="BM164" s="143" t="s">
        <v>757</v>
      </c>
    </row>
    <row r="165" spans="2:65" s="1" customFormat="1" ht="19.5">
      <c r="B165" s="34"/>
      <c r="D165" s="161" t="s">
        <v>758</v>
      </c>
      <c r="F165" s="189" t="s">
        <v>759</v>
      </c>
      <c r="I165" s="147"/>
      <c r="L165" s="34"/>
      <c r="M165" s="148"/>
      <c r="T165" s="55"/>
      <c r="AT165" s="18" t="s">
        <v>758</v>
      </c>
      <c r="AU165" s="18" t="s">
        <v>93</v>
      </c>
    </row>
    <row r="166" spans="2:65" s="11" customFormat="1" ht="22.9" customHeight="1">
      <c r="B166" s="119"/>
      <c r="D166" s="120" t="s">
        <v>82</v>
      </c>
      <c r="E166" s="129" t="s">
        <v>168</v>
      </c>
      <c r="F166" s="129" t="s">
        <v>760</v>
      </c>
      <c r="I166" s="122"/>
      <c r="J166" s="130">
        <f>BK166</f>
        <v>0</v>
      </c>
      <c r="L166" s="119"/>
      <c r="M166" s="124"/>
      <c r="P166" s="125">
        <f>SUM(P167:P169)</f>
        <v>0</v>
      </c>
      <c r="R166" s="125">
        <f>SUM(R167:R169)</f>
        <v>0</v>
      </c>
      <c r="T166" s="126">
        <f>SUM(T167:T169)</f>
        <v>0</v>
      </c>
      <c r="AR166" s="120" t="s">
        <v>91</v>
      </c>
      <c r="AT166" s="127" t="s">
        <v>82</v>
      </c>
      <c r="AU166" s="127" t="s">
        <v>91</v>
      </c>
      <c r="AY166" s="120" t="s">
        <v>154</v>
      </c>
      <c r="BK166" s="128">
        <f>SUM(BK167:BK169)</f>
        <v>0</v>
      </c>
    </row>
    <row r="167" spans="2:65" s="1" customFormat="1" ht="33" customHeight="1">
      <c r="B167" s="34"/>
      <c r="C167" s="131" t="s">
        <v>290</v>
      </c>
      <c r="D167" s="131" t="s">
        <v>157</v>
      </c>
      <c r="E167" s="132" t="s">
        <v>761</v>
      </c>
      <c r="F167" s="133" t="s">
        <v>762</v>
      </c>
      <c r="G167" s="134" t="s">
        <v>176</v>
      </c>
      <c r="H167" s="135">
        <v>0.35</v>
      </c>
      <c r="I167" s="136"/>
      <c r="J167" s="137">
        <f>ROUND(I167*H167,2)</f>
        <v>0</v>
      </c>
      <c r="K167" s="138"/>
      <c r="L167" s="34"/>
      <c r="M167" s="139" t="s">
        <v>81</v>
      </c>
      <c r="N167" s="140" t="s">
        <v>53</v>
      </c>
      <c r="P167" s="141">
        <f>O167*H167</f>
        <v>0</v>
      </c>
      <c r="Q167" s="141">
        <v>0</v>
      </c>
      <c r="R167" s="141">
        <f>Q167*H167</f>
        <v>0</v>
      </c>
      <c r="S167" s="141">
        <v>0</v>
      </c>
      <c r="T167" s="142">
        <f>S167*H167</f>
        <v>0</v>
      </c>
      <c r="AR167" s="143" t="s">
        <v>161</v>
      </c>
      <c r="AT167" s="143" t="s">
        <v>157</v>
      </c>
      <c r="AU167" s="143" t="s">
        <v>93</v>
      </c>
      <c r="AY167" s="18" t="s">
        <v>154</v>
      </c>
      <c r="BE167" s="144">
        <f>IF(N167="základní",J167,0)</f>
        <v>0</v>
      </c>
      <c r="BF167" s="144">
        <f>IF(N167="snížená",J167,0)</f>
        <v>0</v>
      </c>
      <c r="BG167" s="144">
        <f>IF(N167="zákl. přenesená",J167,0)</f>
        <v>0</v>
      </c>
      <c r="BH167" s="144">
        <f>IF(N167="sníž. přenesená",J167,0)</f>
        <v>0</v>
      </c>
      <c r="BI167" s="144">
        <f>IF(N167="nulová",J167,0)</f>
        <v>0</v>
      </c>
      <c r="BJ167" s="18" t="s">
        <v>91</v>
      </c>
      <c r="BK167" s="144">
        <f>ROUND(I167*H167,2)</f>
        <v>0</v>
      </c>
      <c r="BL167" s="18" t="s">
        <v>161</v>
      </c>
      <c r="BM167" s="143" t="s">
        <v>763</v>
      </c>
    </row>
    <row r="168" spans="2:65" s="1" customFormat="1" ht="11.25">
      <c r="B168" s="34"/>
      <c r="D168" s="145" t="s">
        <v>163</v>
      </c>
      <c r="F168" s="146" t="s">
        <v>764</v>
      </c>
      <c r="I168" s="147"/>
      <c r="L168" s="34"/>
      <c r="M168" s="148"/>
      <c r="T168" s="55"/>
      <c r="AT168" s="18" t="s">
        <v>163</v>
      </c>
      <c r="AU168" s="18" t="s">
        <v>93</v>
      </c>
    </row>
    <row r="169" spans="2:65" s="12" customFormat="1" ht="11.25">
      <c r="B169" s="160"/>
      <c r="D169" s="161" t="s">
        <v>170</v>
      </c>
      <c r="E169" s="162" t="s">
        <v>81</v>
      </c>
      <c r="F169" s="163" t="s">
        <v>765</v>
      </c>
      <c r="H169" s="164">
        <v>0.35</v>
      </c>
      <c r="I169" s="165"/>
      <c r="L169" s="160"/>
      <c r="M169" s="166"/>
      <c r="T169" s="167"/>
      <c r="AT169" s="162" t="s">
        <v>170</v>
      </c>
      <c r="AU169" s="162" t="s">
        <v>93</v>
      </c>
      <c r="AV169" s="12" t="s">
        <v>93</v>
      </c>
      <c r="AW169" s="12" t="s">
        <v>42</v>
      </c>
      <c r="AX169" s="12" t="s">
        <v>91</v>
      </c>
      <c r="AY169" s="162" t="s">
        <v>154</v>
      </c>
    </row>
    <row r="170" spans="2:65" s="11" customFormat="1" ht="22.9" customHeight="1">
      <c r="B170" s="119"/>
      <c r="D170" s="120" t="s">
        <v>82</v>
      </c>
      <c r="E170" s="129" t="s">
        <v>197</v>
      </c>
      <c r="F170" s="129" t="s">
        <v>198</v>
      </c>
      <c r="I170" s="122"/>
      <c r="J170" s="130">
        <f>BK170</f>
        <v>0</v>
      </c>
      <c r="L170" s="119"/>
      <c r="M170" s="124"/>
      <c r="P170" s="125">
        <f>SUM(P171:P237)</f>
        <v>0</v>
      </c>
      <c r="R170" s="125">
        <f>SUM(R171:R237)</f>
        <v>88.993118200000026</v>
      </c>
      <c r="T170" s="126">
        <f>SUM(T171:T237)</f>
        <v>16.393380000000001</v>
      </c>
      <c r="AR170" s="120" t="s">
        <v>91</v>
      </c>
      <c r="AT170" s="127" t="s">
        <v>82</v>
      </c>
      <c r="AU170" s="127" t="s">
        <v>91</v>
      </c>
      <c r="AY170" s="120" t="s">
        <v>154</v>
      </c>
      <c r="BK170" s="128">
        <f>SUM(BK171:BK237)</f>
        <v>0</v>
      </c>
    </row>
    <row r="171" spans="2:65" s="1" customFormat="1" ht="49.15" customHeight="1">
      <c r="B171" s="34"/>
      <c r="C171" s="131" t="s">
        <v>296</v>
      </c>
      <c r="D171" s="131" t="s">
        <v>157</v>
      </c>
      <c r="E171" s="132" t="s">
        <v>766</v>
      </c>
      <c r="F171" s="133" t="s">
        <v>767</v>
      </c>
      <c r="G171" s="134" t="s">
        <v>160</v>
      </c>
      <c r="H171" s="135">
        <v>547</v>
      </c>
      <c r="I171" s="136"/>
      <c r="J171" s="137">
        <f>ROUND(I171*H171,2)</f>
        <v>0</v>
      </c>
      <c r="K171" s="138"/>
      <c r="L171" s="34"/>
      <c r="M171" s="139" t="s">
        <v>81</v>
      </c>
      <c r="N171" s="140" t="s">
        <v>53</v>
      </c>
      <c r="P171" s="141">
        <f>O171*H171</f>
        <v>0</v>
      </c>
      <c r="Q171" s="141">
        <v>9.5990000000000006E-2</v>
      </c>
      <c r="R171" s="141">
        <f>Q171*H171</f>
        <v>52.506530000000005</v>
      </c>
      <c r="S171" s="141">
        <v>0</v>
      </c>
      <c r="T171" s="142">
        <f>S171*H171</f>
        <v>0</v>
      </c>
      <c r="AR171" s="143" t="s">
        <v>161</v>
      </c>
      <c r="AT171" s="143" t="s">
        <v>157</v>
      </c>
      <c r="AU171" s="143" t="s">
        <v>93</v>
      </c>
      <c r="AY171" s="18" t="s">
        <v>154</v>
      </c>
      <c r="BE171" s="144">
        <f>IF(N171="základní",J171,0)</f>
        <v>0</v>
      </c>
      <c r="BF171" s="144">
        <f>IF(N171="snížená",J171,0)</f>
        <v>0</v>
      </c>
      <c r="BG171" s="144">
        <f>IF(N171="zákl. přenesená",J171,0)</f>
        <v>0</v>
      </c>
      <c r="BH171" s="144">
        <f>IF(N171="sníž. přenesená",J171,0)</f>
        <v>0</v>
      </c>
      <c r="BI171" s="144">
        <f>IF(N171="nulová",J171,0)</f>
        <v>0</v>
      </c>
      <c r="BJ171" s="18" t="s">
        <v>91</v>
      </c>
      <c r="BK171" s="144">
        <f>ROUND(I171*H171,2)</f>
        <v>0</v>
      </c>
      <c r="BL171" s="18" t="s">
        <v>161</v>
      </c>
      <c r="BM171" s="143" t="s">
        <v>768</v>
      </c>
    </row>
    <row r="172" spans="2:65" s="1" customFormat="1" ht="11.25">
      <c r="B172" s="34"/>
      <c r="D172" s="145" t="s">
        <v>163</v>
      </c>
      <c r="F172" s="146" t="s">
        <v>769</v>
      </c>
      <c r="I172" s="147"/>
      <c r="L172" s="34"/>
      <c r="M172" s="148"/>
      <c r="T172" s="55"/>
      <c r="AT172" s="18" t="s">
        <v>163</v>
      </c>
      <c r="AU172" s="18" t="s">
        <v>93</v>
      </c>
    </row>
    <row r="173" spans="2:65" s="12" customFormat="1" ht="11.25">
      <c r="B173" s="160"/>
      <c r="D173" s="161" t="s">
        <v>170</v>
      </c>
      <c r="E173" s="162" t="s">
        <v>81</v>
      </c>
      <c r="F173" s="163" t="s">
        <v>770</v>
      </c>
      <c r="H173" s="164">
        <v>547</v>
      </c>
      <c r="I173" s="165"/>
      <c r="L173" s="160"/>
      <c r="M173" s="166"/>
      <c r="T173" s="167"/>
      <c r="AT173" s="162" t="s">
        <v>170</v>
      </c>
      <c r="AU173" s="162" t="s">
        <v>93</v>
      </c>
      <c r="AV173" s="12" t="s">
        <v>93</v>
      </c>
      <c r="AW173" s="12" t="s">
        <v>42</v>
      </c>
      <c r="AX173" s="12" t="s">
        <v>83</v>
      </c>
      <c r="AY173" s="162" t="s">
        <v>154</v>
      </c>
    </row>
    <row r="174" spans="2:65" s="13" customFormat="1" ht="11.25">
      <c r="B174" s="168"/>
      <c r="D174" s="161" t="s">
        <v>170</v>
      </c>
      <c r="E174" s="169" t="s">
        <v>81</v>
      </c>
      <c r="F174" s="170" t="s">
        <v>180</v>
      </c>
      <c r="H174" s="171">
        <v>547</v>
      </c>
      <c r="I174" s="172"/>
      <c r="L174" s="168"/>
      <c r="M174" s="173"/>
      <c r="T174" s="174"/>
      <c r="AT174" s="169" t="s">
        <v>170</v>
      </c>
      <c r="AU174" s="169" t="s">
        <v>93</v>
      </c>
      <c r="AV174" s="13" t="s">
        <v>161</v>
      </c>
      <c r="AW174" s="13" t="s">
        <v>42</v>
      </c>
      <c r="AX174" s="13" t="s">
        <v>91</v>
      </c>
      <c r="AY174" s="169" t="s">
        <v>154</v>
      </c>
    </row>
    <row r="175" spans="2:65" s="1" customFormat="1" ht="16.5" customHeight="1">
      <c r="B175" s="34"/>
      <c r="C175" s="149" t="s">
        <v>302</v>
      </c>
      <c r="D175" s="149" t="s">
        <v>165</v>
      </c>
      <c r="E175" s="150" t="s">
        <v>771</v>
      </c>
      <c r="F175" s="151" t="s">
        <v>772</v>
      </c>
      <c r="G175" s="152" t="s">
        <v>160</v>
      </c>
      <c r="H175" s="153">
        <v>557.94000000000005</v>
      </c>
      <c r="I175" s="154"/>
      <c r="J175" s="155">
        <f>ROUND(I175*H175,2)</f>
        <v>0</v>
      </c>
      <c r="K175" s="156"/>
      <c r="L175" s="157"/>
      <c r="M175" s="158" t="s">
        <v>81</v>
      </c>
      <c r="N175" s="159" t="s">
        <v>53</v>
      </c>
      <c r="P175" s="141">
        <f>O175*H175</f>
        <v>0</v>
      </c>
      <c r="Q175" s="141">
        <v>5.6120000000000003E-2</v>
      </c>
      <c r="R175" s="141">
        <f>Q175*H175</f>
        <v>31.311592800000003</v>
      </c>
      <c r="S175" s="141">
        <v>0</v>
      </c>
      <c r="T175" s="142">
        <f>S175*H175</f>
        <v>0</v>
      </c>
      <c r="AR175" s="143" t="s">
        <v>168</v>
      </c>
      <c r="AT175" s="143" t="s">
        <v>165</v>
      </c>
      <c r="AU175" s="143" t="s">
        <v>93</v>
      </c>
      <c r="AY175" s="18" t="s">
        <v>154</v>
      </c>
      <c r="BE175" s="144">
        <f>IF(N175="základní",J175,0)</f>
        <v>0</v>
      </c>
      <c r="BF175" s="144">
        <f>IF(N175="snížená",J175,0)</f>
        <v>0</v>
      </c>
      <c r="BG175" s="144">
        <f>IF(N175="zákl. přenesená",J175,0)</f>
        <v>0</v>
      </c>
      <c r="BH175" s="144">
        <f>IF(N175="sníž. přenesená",J175,0)</f>
        <v>0</v>
      </c>
      <c r="BI175" s="144">
        <f>IF(N175="nulová",J175,0)</f>
        <v>0</v>
      </c>
      <c r="BJ175" s="18" t="s">
        <v>91</v>
      </c>
      <c r="BK175" s="144">
        <f>ROUND(I175*H175,2)</f>
        <v>0</v>
      </c>
      <c r="BL175" s="18" t="s">
        <v>161</v>
      </c>
      <c r="BM175" s="143" t="s">
        <v>773</v>
      </c>
    </row>
    <row r="176" spans="2:65" s="12" customFormat="1" ht="11.25">
      <c r="B176" s="160"/>
      <c r="D176" s="161" t="s">
        <v>170</v>
      </c>
      <c r="F176" s="163" t="s">
        <v>774</v>
      </c>
      <c r="H176" s="164">
        <v>557.94000000000005</v>
      </c>
      <c r="I176" s="165"/>
      <c r="L176" s="160"/>
      <c r="M176" s="166"/>
      <c r="T176" s="167"/>
      <c r="AT176" s="162" t="s">
        <v>170</v>
      </c>
      <c r="AU176" s="162" t="s">
        <v>93</v>
      </c>
      <c r="AV176" s="12" t="s">
        <v>93</v>
      </c>
      <c r="AW176" s="12" t="s">
        <v>4</v>
      </c>
      <c r="AX176" s="12" t="s">
        <v>91</v>
      </c>
      <c r="AY176" s="162" t="s">
        <v>154</v>
      </c>
    </row>
    <row r="177" spans="2:65" s="1" customFormat="1" ht="49.15" customHeight="1">
      <c r="B177" s="34"/>
      <c r="C177" s="131" t="s">
        <v>308</v>
      </c>
      <c r="D177" s="131" t="s">
        <v>157</v>
      </c>
      <c r="E177" s="132" t="s">
        <v>775</v>
      </c>
      <c r="F177" s="133" t="s">
        <v>776</v>
      </c>
      <c r="G177" s="134" t="s">
        <v>237</v>
      </c>
      <c r="H177" s="135">
        <v>6</v>
      </c>
      <c r="I177" s="136"/>
      <c r="J177" s="137">
        <f>ROUND(I177*H177,2)</f>
        <v>0</v>
      </c>
      <c r="K177" s="138"/>
      <c r="L177" s="34"/>
      <c r="M177" s="139" t="s">
        <v>81</v>
      </c>
      <c r="N177" s="140" t="s">
        <v>53</v>
      </c>
      <c r="P177" s="141">
        <f>O177*H177</f>
        <v>0</v>
      </c>
      <c r="Q177" s="141">
        <v>0</v>
      </c>
      <c r="R177" s="141">
        <f>Q177*H177</f>
        <v>0</v>
      </c>
      <c r="S177" s="141">
        <v>0</v>
      </c>
      <c r="T177" s="142">
        <f>S177*H177</f>
        <v>0</v>
      </c>
      <c r="AR177" s="143" t="s">
        <v>161</v>
      </c>
      <c r="AT177" s="143" t="s">
        <v>157</v>
      </c>
      <c r="AU177" s="143" t="s">
        <v>93</v>
      </c>
      <c r="AY177" s="18" t="s">
        <v>154</v>
      </c>
      <c r="BE177" s="144">
        <f>IF(N177="základní",J177,0)</f>
        <v>0</v>
      </c>
      <c r="BF177" s="144">
        <f>IF(N177="snížená",J177,0)</f>
        <v>0</v>
      </c>
      <c r="BG177" s="144">
        <f>IF(N177="zákl. přenesená",J177,0)</f>
        <v>0</v>
      </c>
      <c r="BH177" s="144">
        <f>IF(N177="sníž. přenesená",J177,0)</f>
        <v>0</v>
      </c>
      <c r="BI177" s="144">
        <f>IF(N177="nulová",J177,0)</f>
        <v>0</v>
      </c>
      <c r="BJ177" s="18" t="s">
        <v>91</v>
      </c>
      <c r="BK177" s="144">
        <f>ROUND(I177*H177,2)</f>
        <v>0</v>
      </c>
      <c r="BL177" s="18" t="s">
        <v>161</v>
      </c>
      <c r="BM177" s="143" t="s">
        <v>777</v>
      </c>
    </row>
    <row r="178" spans="2:65" s="1" customFormat="1" ht="24.2" customHeight="1">
      <c r="B178" s="34"/>
      <c r="C178" s="131" t="s">
        <v>314</v>
      </c>
      <c r="D178" s="131" t="s">
        <v>157</v>
      </c>
      <c r="E178" s="132" t="s">
        <v>778</v>
      </c>
      <c r="F178" s="133" t="s">
        <v>779</v>
      </c>
      <c r="G178" s="134" t="s">
        <v>237</v>
      </c>
      <c r="H178" s="135">
        <v>6</v>
      </c>
      <c r="I178" s="136"/>
      <c r="J178" s="137">
        <f>ROUND(I178*H178,2)</f>
        <v>0</v>
      </c>
      <c r="K178" s="138"/>
      <c r="L178" s="34"/>
      <c r="M178" s="139" t="s">
        <v>81</v>
      </c>
      <c r="N178" s="140" t="s">
        <v>53</v>
      </c>
      <c r="P178" s="141">
        <f>O178*H178</f>
        <v>0</v>
      </c>
      <c r="Q178" s="141">
        <v>8.0000000000000004E-4</v>
      </c>
      <c r="R178" s="141">
        <f>Q178*H178</f>
        <v>4.8000000000000004E-3</v>
      </c>
      <c r="S178" s="141">
        <v>0</v>
      </c>
      <c r="T178" s="142">
        <f>S178*H178</f>
        <v>0</v>
      </c>
      <c r="AR178" s="143" t="s">
        <v>161</v>
      </c>
      <c r="AT178" s="143" t="s">
        <v>157</v>
      </c>
      <c r="AU178" s="143" t="s">
        <v>93</v>
      </c>
      <c r="AY178" s="18" t="s">
        <v>154</v>
      </c>
      <c r="BE178" s="144">
        <f>IF(N178="základní",J178,0)</f>
        <v>0</v>
      </c>
      <c r="BF178" s="144">
        <f>IF(N178="snížená",J178,0)</f>
        <v>0</v>
      </c>
      <c r="BG178" s="144">
        <f>IF(N178="zákl. přenesená",J178,0)</f>
        <v>0</v>
      </c>
      <c r="BH178" s="144">
        <f>IF(N178="sníž. přenesená",J178,0)</f>
        <v>0</v>
      </c>
      <c r="BI178" s="144">
        <f>IF(N178="nulová",J178,0)</f>
        <v>0</v>
      </c>
      <c r="BJ178" s="18" t="s">
        <v>91</v>
      </c>
      <c r="BK178" s="144">
        <f>ROUND(I178*H178,2)</f>
        <v>0</v>
      </c>
      <c r="BL178" s="18" t="s">
        <v>161</v>
      </c>
      <c r="BM178" s="143" t="s">
        <v>780</v>
      </c>
    </row>
    <row r="179" spans="2:65" s="1" customFormat="1" ht="11.25">
      <c r="B179" s="34"/>
      <c r="D179" s="145" t="s">
        <v>163</v>
      </c>
      <c r="F179" s="146" t="s">
        <v>781</v>
      </c>
      <c r="I179" s="147"/>
      <c r="L179" s="34"/>
      <c r="M179" s="148"/>
      <c r="T179" s="55"/>
      <c r="AT179" s="18" t="s">
        <v>163</v>
      </c>
      <c r="AU179" s="18" t="s">
        <v>93</v>
      </c>
    </row>
    <row r="180" spans="2:65" s="12" customFormat="1" ht="11.25">
      <c r="B180" s="160"/>
      <c r="D180" s="161" t="s">
        <v>170</v>
      </c>
      <c r="E180" s="162" t="s">
        <v>81</v>
      </c>
      <c r="F180" s="163" t="s">
        <v>782</v>
      </c>
      <c r="H180" s="164">
        <v>6</v>
      </c>
      <c r="I180" s="165"/>
      <c r="L180" s="160"/>
      <c r="M180" s="166"/>
      <c r="T180" s="167"/>
      <c r="AT180" s="162" t="s">
        <v>170</v>
      </c>
      <c r="AU180" s="162" t="s">
        <v>93</v>
      </c>
      <c r="AV180" s="12" t="s">
        <v>93</v>
      </c>
      <c r="AW180" s="12" t="s">
        <v>42</v>
      </c>
      <c r="AX180" s="12" t="s">
        <v>83</v>
      </c>
      <c r="AY180" s="162" t="s">
        <v>154</v>
      </c>
    </row>
    <row r="181" spans="2:65" s="13" customFormat="1" ht="11.25">
      <c r="B181" s="168"/>
      <c r="D181" s="161" t="s">
        <v>170</v>
      </c>
      <c r="E181" s="169" t="s">
        <v>81</v>
      </c>
      <c r="F181" s="170" t="s">
        <v>180</v>
      </c>
      <c r="H181" s="171">
        <v>6</v>
      </c>
      <c r="I181" s="172"/>
      <c r="L181" s="168"/>
      <c r="M181" s="173"/>
      <c r="T181" s="174"/>
      <c r="AT181" s="169" t="s">
        <v>170</v>
      </c>
      <c r="AU181" s="169" t="s">
        <v>93</v>
      </c>
      <c r="AV181" s="13" t="s">
        <v>161</v>
      </c>
      <c r="AW181" s="13" t="s">
        <v>42</v>
      </c>
      <c r="AX181" s="13" t="s">
        <v>91</v>
      </c>
      <c r="AY181" s="169" t="s">
        <v>154</v>
      </c>
    </row>
    <row r="182" spans="2:65" s="1" customFormat="1" ht="55.5" customHeight="1">
      <c r="B182" s="34"/>
      <c r="C182" s="131" t="s">
        <v>319</v>
      </c>
      <c r="D182" s="131" t="s">
        <v>157</v>
      </c>
      <c r="E182" s="132" t="s">
        <v>783</v>
      </c>
      <c r="F182" s="133" t="s">
        <v>784</v>
      </c>
      <c r="G182" s="134" t="s">
        <v>237</v>
      </c>
      <c r="H182" s="135">
        <v>6</v>
      </c>
      <c r="I182" s="136"/>
      <c r="J182" s="137">
        <f>ROUND(I182*H182,2)</f>
        <v>0</v>
      </c>
      <c r="K182" s="138"/>
      <c r="L182" s="34"/>
      <c r="M182" s="139" t="s">
        <v>81</v>
      </c>
      <c r="N182" s="140" t="s">
        <v>53</v>
      </c>
      <c r="P182" s="141">
        <f>O182*H182</f>
        <v>0</v>
      </c>
      <c r="Q182" s="141">
        <v>0</v>
      </c>
      <c r="R182" s="141">
        <f>Q182*H182</f>
        <v>0</v>
      </c>
      <c r="S182" s="141">
        <v>0</v>
      </c>
      <c r="T182" s="142">
        <f>S182*H182</f>
        <v>0</v>
      </c>
      <c r="AR182" s="143" t="s">
        <v>161</v>
      </c>
      <c r="AT182" s="143" t="s">
        <v>157</v>
      </c>
      <c r="AU182" s="143" t="s">
        <v>93</v>
      </c>
      <c r="AY182" s="18" t="s">
        <v>154</v>
      </c>
      <c r="BE182" s="144">
        <f>IF(N182="základní",J182,0)</f>
        <v>0</v>
      </c>
      <c r="BF182" s="144">
        <f>IF(N182="snížená",J182,0)</f>
        <v>0</v>
      </c>
      <c r="BG182" s="144">
        <f>IF(N182="zákl. přenesená",J182,0)</f>
        <v>0</v>
      </c>
      <c r="BH182" s="144">
        <f>IF(N182="sníž. přenesená",J182,0)</f>
        <v>0</v>
      </c>
      <c r="BI182" s="144">
        <f>IF(N182="nulová",J182,0)</f>
        <v>0</v>
      </c>
      <c r="BJ182" s="18" t="s">
        <v>91</v>
      </c>
      <c r="BK182" s="144">
        <f>ROUND(I182*H182,2)</f>
        <v>0</v>
      </c>
      <c r="BL182" s="18" t="s">
        <v>161</v>
      </c>
      <c r="BM182" s="143" t="s">
        <v>785</v>
      </c>
    </row>
    <row r="183" spans="2:65" s="1" customFormat="1" ht="24.2" customHeight="1">
      <c r="B183" s="34"/>
      <c r="C183" s="131" t="s">
        <v>326</v>
      </c>
      <c r="D183" s="131" t="s">
        <v>157</v>
      </c>
      <c r="E183" s="132" t="s">
        <v>786</v>
      </c>
      <c r="F183" s="133" t="s">
        <v>787</v>
      </c>
      <c r="G183" s="134" t="s">
        <v>237</v>
      </c>
      <c r="H183" s="135">
        <v>6</v>
      </c>
      <c r="I183" s="136"/>
      <c r="J183" s="137">
        <f>ROUND(I183*H183,2)</f>
        <v>0</v>
      </c>
      <c r="K183" s="138"/>
      <c r="L183" s="34"/>
      <c r="M183" s="139" t="s">
        <v>81</v>
      </c>
      <c r="N183" s="140" t="s">
        <v>53</v>
      </c>
      <c r="P183" s="141">
        <f>O183*H183</f>
        <v>0</v>
      </c>
      <c r="Q183" s="141">
        <v>1E-3</v>
      </c>
      <c r="R183" s="141">
        <f>Q183*H183</f>
        <v>6.0000000000000001E-3</v>
      </c>
      <c r="S183" s="141">
        <v>0</v>
      </c>
      <c r="T183" s="142">
        <f>S183*H183</f>
        <v>0</v>
      </c>
      <c r="AR183" s="143" t="s">
        <v>161</v>
      </c>
      <c r="AT183" s="143" t="s">
        <v>157</v>
      </c>
      <c r="AU183" s="143" t="s">
        <v>93</v>
      </c>
      <c r="AY183" s="18" t="s">
        <v>154</v>
      </c>
      <c r="BE183" s="144">
        <f>IF(N183="základní",J183,0)</f>
        <v>0</v>
      </c>
      <c r="BF183" s="144">
        <f>IF(N183="snížená",J183,0)</f>
        <v>0</v>
      </c>
      <c r="BG183" s="144">
        <f>IF(N183="zákl. přenesená",J183,0)</f>
        <v>0</v>
      </c>
      <c r="BH183" s="144">
        <f>IF(N183="sníž. přenesená",J183,0)</f>
        <v>0</v>
      </c>
      <c r="BI183" s="144">
        <f>IF(N183="nulová",J183,0)</f>
        <v>0</v>
      </c>
      <c r="BJ183" s="18" t="s">
        <v>91</v>
      </c>
      <c r="BK183" s="144">
        <f>ROUND(I183*H183,2)</f>
        <v>0</v>
      </c>
      <c r="BL183" s="18" t="s">
        <v>161</v>
      </c>
      <c r="BM183" s="143" t="s">
        <v>788</v>
      </c>
    </row>
    <row r="184" spans="2:65" s="1" customFormat="1" ht="11.25">
      <c r="B184" s="34"/>
      <c r="D184" s="145" t="s">
        <v>163</v>
      </c>
      <c r="F184" s="146" t="s">
        <v>789</v>
      </c>
      <c r="I184" s="147"/>
      <c r="L184" s="34"/>
      <c r="M184" s="148"/>
      <c r="T184" s="55"/>
      <c r="AT184" s="18" t="s">
        <v>163</v>
      </c>
      <c r="AU184" s="18" t="s">
        <v>93</v>
      </c>
    </row>
    <row r="185" spans="2:65" s="12" customFormat="1" ht="11.25">
      <c r="B185" s="160"/>
      <c r="D185" s="161" t="s">
        <v>170</v>
      </c>
      <c r="E185" s="162" t="s">
        <v>81</v>
      </c>
      <c r="F185" s="163" t="s">
        <v>782</v>
      </c>
      <c r="H185" s="164">
        <v>6</v>
      </c>
      <c r="I185" s="165"/>
      <c r="L185" s="160"/>
      <c r="M185" s="166"/>
      <c r="T185" s="167"/>
      <c r="AT185" s="162" t="s">
        <v>170</v>
      </c>
      <c r="AU185" s="162" t="s">
        <v>93</v>
      </c>
      <c r="AV185" s="12" t="s">
        <v>93</v>
      </c>
      <c r="AW185" s="12" t="s">
        <v>42</v>
      </c>
      <c r="AX185" s="12" t="s">
        <v>83</v>
      </c>
      <c r="AY185" s="162" t="s">
        <v>154</v>
      </c>
    </row>
    <row r="186" spans="2:65" s="13" customFormat="1" ht="11.25">
      <c r="B186" s="168"/>
      <c r="D186" s="161" t="s">
        <v>170</v>
      </c>
      <c r="E186" s="169" t="s">
        <v>81</v>
      </c>
      <c r="F186" s="170" t="s">
        <v>180</v>
      </c>
      <c r="H186" s="171">
        <v>6</v>
      </c>
      <c r="I186" s="172"/>
      <c r="L186" s="168"/>
      <c r="M186" s="173"/>
      <c r="T186" s="174"/>
      <c r="AT186" s="169" t="s">
        <v>170</v>
      </c>
      <c r="AU186" s="169" t="s">
        <v>93</v>
      </c>
      <c r="AV186" s="13" t="s">
        <v>161</v>
      </c>
      <c r="AW186" s="13" t="s">
        <v>42</v>
      </c>
      <c r="AX186" s="13" t="s">
        <v>91</v>
      </c>
      <c r="AY186" s="169" t="s">
        <v>154</v>
      </c>
    </row>
    <row r="187" spans="2:65" s="1" customFormat="1" ht="24.2" customHeight="1">
      <c r="B187" s="34"/>
      <c r="C187" s="131" t="s">
        <v>332</v>
      </c>
      <c r="D187" s="131" t="s">
        <v>157</v>
      </c>
      <c r="E187" s="132" t="s">
        <v>628</v>
      </c>
      <c r="F187" s="133" t="s">
        <v>790</v>
      </c>
      <c r="G187" s="134" t="s">
        <v>237</v>
      </c>
      <c r="H187" s="135">
        <v>88</v>
      </c>
      <c r="I187" s="136"/>
      <c r="J187" s="137">
        <f>ROUND(I187*H187,2)</f>
        <v>0</v>
      </c>
      <c r="K187" s="138"/>
      <c r="L187" s="34"/>
      <c r="M187" s="139" t="s">
        <v>81</v>
      </c>
      <c r="N187" s="140" t="s">
        <v>53</v>
      </c>
      <c r="P187" s="141">
        <f>O187*H187</f>
        <v>0</v>
      </c>
      <c r="Q187" s="141">
        <v>1.0000000000000001E-5</v>
      </c>
      <c r="R187" s="141">
        <f>Q187*H187</f>
        <v>8.8000000000000003E-4</v>
      </c>
      <c r="S187" s="141">
        <v>0</v>
      </c>
      <c r="T187" s="142">
        <f>S187*H187</f>
        <v>0</v>
      </c>
      <c r="AR187" s="143" t="s">
        <v>161</v>
      </c>
      <c r="AT187" s="143" t="s">
        <v>157</v>
      </c>
      <c r="AU187" s="143" t="s">
        <v>93</v>
      </c>
      <c r="AY187" s="18" t="s">
        <v>154</v>
      </c>
      <c r="BE187" s="144">
        <f>IF(N187="základní",J187,0)</f>
        <v>0</v>
      </c>
      <c r="BF187" s="144">
        <f>IF(N187="snížená",J187,0)</f>
        <v>0</v>
      </c>
      <c r="BG187" s="144">
        <f>IF(N187="zákl. přenesená",J187,0)</f>
        <v>0</v>
      </c>
      <c r="BH187" s="144">
        <f>IF(N187="sníž. přenesená",J187,0)</f>
        <v>0</v>
      </c>
      <c r="BI187" s="144">
        <f>IF(N187="nulová",J187,0)</f>
        <v>0</v>
      </c>
      <c r="BJ187" s="18" t="s">
        <v>91</v>
      </c>
      <c r="BK187" s="144">
        <f>ROUND(I187*H187,2)</f>
        <v>0</v>
      </c>
      <c r="BL187" s="18" t="s">
        <v>161</v>
      </c>
      <c r="BM187" s="143" t="s">
        <v>791</v>
      </c>
    </row>
    <row r="188" spans="2:65" s="14" customFormat="1" ht="11.25">
      <c r="B188" s="178"/>
      <c r="D188" s="161" t="s">
        <v>170</v>
      </c>
      <c r="E188" s="179" t="s">
        <v>81</v>
      </c>
      <c r="F188" s="180" t="s">
        <v>792</v>
      </c>
      <c r="H188" s="179" t="s">
        <v>81</v>
      </c>
      <c r="I188" s="181"/>
      <c r="L188" s="178"/>
      <c r="M188" s="182"/>
      <c r="T188" s="183"/>
      <c r="AT188" s="179" t="s">
        <v>170</v>
      </c>
      <c r="AU188" s="179" t="s">
        <v>93</v>
      </c>
      <c r="AV188" s="14" t="s">
        <v>91</v>
      </c>
      <c r="AW188" s="14" t="s">
        <v>42</v>
      </c>
      <c r="AX188" s="14" t="s">
        <v>83</v>
      </c>
      <c r="AY188" s="179" t="s">
        <v>154</v>
      </c>
    </row>
    <row r="189" spans="2:65" s="14" customFormat="1" ht="11.25">
      <c r="B189" s="178"/>
      <c r="D189" s="161" t="s">
        <v>170</v>
      </c>
      <c r="E189" s="179" t="s">
        <v>81</v>
      </c>
      <c r="F189" s="180" t="s">
        <v>793</v>
      </c>
      <c r="H189" s="179" t="s">
        <v>81</v>
      </c>
      <c r="I189" s="181"/>
      <c r="L189" s="178"/>
      <c r="M189" s="182"/>
      <c r="T189" s="183"/>
      <c r="AT189" s="179" t="s">
        <v>170</v>
      </c>
      <c r="AU189" s="179" t="s">
        <v>93</v>
      </c>
      <c r="AV189" s="14" t="s">
        <v>91</v>
      </c>
      <c r="AW189" s="14" t="s">
        <v>42</v>
      </c>
      <c r="AX189" s="14" t="s">
        <v>83</v>
      </c>
      <c r="AY189" s="179" t="s">
        <v>154</v>
      </c>
    </row>
    <row r="190" spans="2:65" s="12" customFormat="1" ht="11.25">
      <c r="B190" s="160"/>
      <c r="D190" s="161" t="s">
        <v>170</v>
      </c>
      <c r="E190" s="162" t="s">
        <v>81</v>
      </c>
      <c r="F190" s="163" t="s">
        <v>794</v>
      </c>
      <c r="H190" s="164">
        <v>88</v>
      </c>
      <c r="I190" s="165"/>
      <c r="L190" s="160"/>
      <c r="M190" s="166"/>
      <c r="T190" s="167"/>
      <c r="AT190" s="162" t="s">
        <v>170</v>
      </c>
      <c r="AU190" s="162" t="s">
        <v>93</v>
      </c>
      <c r="AV190" s="12" t="s">
        <v>93</v>
      </c>
      <c r="AW190" s="12" t="s">
        <v>42</v>
      </c>
      <c r="AX190" s="12" t="s">
        <v>91</v>
      </c>
      <c r="AY190" s="162" t="s">
        <v>154</v>
      </c>
    </row>
    <row r="191" spans="2:65" s="1" customFormat="1" ht="16.5" customHeight="1">
      <c r="B191" s="34"/>
      <c r="C191" s="131" t="s">
        <v>337</v>
      </c>
      <c r="D191" s="131" t="s">
        <v>157</v>
      </c>
      <c r="E191" s="132" t="s">
        <v>795</v>
      </c>
      <c r="F191" s="133" t="s">
        <v>796</v>
      </c>
      <c r="G191" s="134" t="s">
        <v>176</v>
      </c>
      <c r="H191" s="135">
        <v>1.44</v>
      </c>
      <c r="I191" s="136"/>
      <c r="J191" s="137">
        <f>ROUND(I191*H191,2)</f>
        <v>0</v>
      </c>
      <c r="K191" s="138"/>
      <c r="L191" s="34"/>
      <c r="M191" s="139" t="s">
        <v>81</v>
      </c>
      <c r="N191" s="140" t="s">
        <v>53</v>
      </c>
      <c r="P191" s="141">
        <f>O191*H191</f>
        <v>0</v>
      </c>
      <c r="Q191" s="141">
        <v>0</v>
      </c>
      <c r="R191" s="141">
        <f>Q191*H191</f>
        <v>0</v>
      </c>
      <c r="S191" s="141">
        <v>2.4</v>
      </c>
      <c r="T191" s="142">
        <f>S191*H191</f>
        <v>3.456</v>
      </c>
      <c r="AR191" s="143" t="s">
        <v>161</v>
      </c>
      <c r="AT191" s="143" t="s">
        <v>157</v>
      </c>
      <c r="AU191" s="143" t="s">
        <v>93</v>
      </c>
      <c r="AY191" s="18" t="s">
        <v>154</v>
      </c>
      <c r="BE191" s="144">
        <f>IF(N191="základní",J191,0)</f>
        <v>0</v>
      </c>
      <c r="BF191" s="144">
        <f>IF(N191="snížená",J191,0)</f>
        <v>0</v>
      </c>
      <c r="BG191" s="144">
        <f>IF(N191="zákl. přenesená",J191,0)</f>
        <v>0</v>
      </c>
      <c r="BH191" s="144">
        <f>IF(N191="sníž. přenesená",J191,0)</f>
        <v>0</v>
      </c>
      <c r="BI191" s="144">
        <f>IF(N191="nulová",J191,0)</f>
        <v>0</v>
      </c>
      <c r="BJ191" s="18" t="s">
        <v>91</v>
      </c>
      <c r="BK191" s="144">
        <f>ROUND(I191*H191,2)</f>
        <v>0</v>
      </c>
      <c r="BL191" s="18" t="s">
        <v>161</v>
      </c>
      <c r="BM191" s="143" t="s">
        <v>797</v>
      </c>
    </row>
    <row r="192" spans="2:65" s="1" customFormat="1" ht="11.25">
      <c r="B192" s="34"/>
      <c r="D192" s="145" t="s">
        <v>163</v>
      </c>
      <c r="F192" s="146" t="s">
        <v>798</v>
      </c>
      <c r="I192" s="147"/>
      <c r="L192" s="34"/>
      <c r="M192" s="148"/>
      <c r="T192" s="55"/>
      <c r="AT192" s="18" t="s">
        <v>163</v>
      </c>
      <c r="AU192" s="18" t="s">
        <v>93</v>
      </c>
    </row>
    <row r="193" spans="2:65" s="12" customFormat="1" ht="11.25">
      <c r="B193" s="160"/>
      <c r="D193" s="161" t="s">
        <v>170</v>
      </c>
      <c r="E193" s="162" t="s">
        <v>81</v>
      </c>
      <c r="F193" s="163" t="s">
        <v>799</v>
      </c>
      <c r="H193" s="164">
        <v>1.44</v>
      </c>
      <c r="I193" s="165"/>
      <c r="L193" s="160"/>
      <c r="M193" s="166"/>
      <c r="T193" s="167"/>
      <c r="AT193" s="162" t="s">
        <v>170</v>
      </c>
      <c r="AU193" s="162" t="s">
        <v>93</v>
      </c>
      <c r="AV193" s="12" t="s">
        <v>93</v>
      </c>
      <c r="AW193" s="12" t="s">
        <v>42</v>
      </c>
      <c r="AX193" s="12" t="s">
        <v>91</v>
      </c>
      <c r="AY193" s="162" t="s">
        <v>154</v>
      </c>
    </row>
    <row r="194" spans="2:65" s="1" customFormat="1" ht="24.2" customHeight="1">
      <c r="B194" s="34"/>
      <c r="C194" s="131" t="s">
        <v>342</v>
      </c>
      <c r="D194" s="131" t="s">
        <v>157</v>
      </c>
      <c r="E194" s="132" t="s">
        <v>800</v>
      </c>
      <c r="F194" s="133" t="s">
        <v>801</v>
      </c>
      <c r="G194" s="134" t="s">
        <v>176</v>
      </c>
      <c r="H194" s="135">
        <v>3.75</v>
      </c>
      <c r="I194" s="136"/>
      <c r="J194" s="137">
        <f>ROUND(I194*H194,2)</f>
        <v>0</v>
      </c>
      <c r="K194" s="138"/>
      <c r="L194" s="34"/>
      <c r="M194" s="139" t="s">
        <v>81</v>
      </c>
      <c r="N194" s="140" t="s">
        <v>53</v>
      </c>
      <c r="P194" s="141">
        <f>O194*H194</f>
        <v>0</v>
      </c>
      <c r="Q194" s="141">
        <v>0</v>
      </c>
      <c r="R194" s="141">
        <f>Q194*H194</f>
        <v>0</v>
      </c>
      <c r="S194" s="141">
        <v>2.4</v>
      </c>
      <c r="T194" s="142">
        <f>S194*H194</f>
        <v>9</v>
      </c>
      <c r="AR194" s="143" t="s">
        <v>161</v>
      </c>
      <c r="AT194" s="143" t="s">
        <v>157</v>
      </c>
      <c r="AU194" s="143" t="s">
        <v>93</v>
      </c>
      <c r="AY194" s="18" t="s">
        <v>154</v>
      </c>
      <c r="BE194" s="144">
        <f>IF(N194="základní",J194,0)</f>
        <v>0</v>
      </c>
      <c r="BF194" s="144">
        <f>IF(N194="snížená",J194,0)</f>
        <v>0</v>
      </c>
      <c r="BG194" s="144">
        <f>IF(N194="zákl. přenesená",J194,0)</f>
        <v>0</v>
      </c>
      <c r="BH194" s="144">
        <f>IF(N194="sníž. přenesená",J194,0)</f>
        <v>0</v>
      </c>
      <c r="BI194" s="144">
        <f>IF(N194="nulová",J194,0)</f>
        <v>0</v>
      </c>
      <c r="BJ194" s="18" t="s">
        <v>91</v>
      </c>
      <c r="BK194" s="144">
        <f>ROUND(I194*H194,2)</f>
        <v>0</v>
      </c>
      <c r="BL194" s="18" t="s">
        <v>161</v>
      </c>
      <c r="BM194" s="143" t="s">
        <v>802</v>
      </c>
    </row>
    <row r="195" spans="2:65" s="1" customFormat="1" ht="11.25">
      <c r="B195" s="34"/>
      <c r="D195" s="145" t="s">
        <v>163</v>
      </c>
      <c r="F195" s="146" t="s">
        <v>803</v>
      </c>
      <c r="I195" s="147"/>
      <c r="L195" s="34"/>
      <c r="M195" s="148"/>
      <c r="T195" s="55"/>
      <c r="AT195" s="18" t="s">
        <v>163</v>
      </c>
      <c r="AU195" s="18" t="s">
        <v>93</v>
      </c>
    </row>
    <row r="196" spans="2:65" s="12" customFormat="1" ht="11.25">
      <c r="B196" s="160"/>
      <c r="D196" s="161" t="s">
        <v>170</v>
      </c>
      <c r="E196" s="162" t="s">
        <v>81</v>
      </c>
      <c r="F196" s="163" t="s">
        <v>804</v>
      </c>
      <c r="H196" s="164">
        <v>3.75</v>
      </c>
      <c r="I196" s="165"/>
      <c r="L196" s="160"/>
      <c r="M196" s="166"/>
      <c r="T196" s="167"/>
      <c r="AT196" s="162" t="s">
        <v>170</v>
      </c>
      <c r="AU196" s="162" t="s">
        <v>93</v>
      </c>
      <c r="AV196" s="12" t="s">
        <v>93</v>
      </c>
      <c r="AW196" s="12" t="s">
        <v>42</v>
      </c>
      <c r="AX196" s="12" t="s">
        <v>91</v>
      </c>
      <c r="AY196" s="162" t="s">
        <v>154</v>
      </c>
    </row>
    <row r="197" spans="2:65" s="1" customFormat="1" ht="24.2" customHeight="1">
      <c r="B197" s="34"/>
      <c r="C197" s="131" t="s">
        <v>348</v>
      </c>
      <c r="D197" s="131" t="s">
        <v>157</v>
      </c>
      <c r="E197" s="132" t="s">
        <v>805</v>
      </c>
      <c r="F197" s="133" t="s">
        <v>806</v>
      </c>
      <c r="G197" s="134" t="s">
        <v>160</v>
      </c>
      <c r="H197" s="135">
        <v>16.84</v>
      </c>
      <c r="I197" s="136"/>
      <c r="J197" s="137">
        <f>ROUND(I197*H197,2)</f>
        <v>0</v>
      </c>
      <c r="K197" s="138"/>
      <c r="L197" s="34"/>
      <c r="M197" s="139" t="s">
        <v>81</v>
      </c>
      <c r="N197" s="140" t="s">
        <v>53</v>
      </c>
      <c r="P197" s="141">
        <f>O197*H197</f>
        <v>0</v>
      </c>
      <c r="Q197" s="141">
        <v>0</v>
      </c>
      <c r="R197" s="141">
        <f>Q197*H197</f>
        <v>0</v>
      </c>
      <c r="S197" s="141">
        <v>3.6999999999999998E-2</v>
      </c>
      <c r="T197" s="142">
        <f>S197*H197</f>
        <v>0.62307999999999997</v>
      </c>
      <c r="AR197" s="143" t="s">
        <v>161</v>
      </c>
      <c r="AT197" s="143" t="s">
        <v>157</v>
      </c>
      <c r="AU197" s="143" t="s">
        <v>93</v>
      </c>
      <c r="AY197" s="18" t="s">
        <v>154</v>
      </c>
      <c r="BE197" s="144">
        <f>IF(N197="základní",J197,0)</f>
        <v>0</v>
      </c>
      <c r="BF197" s="144">
        <f>IF(N197="snížená",J197,0)</f>
        <v>0</v>
      </c>
      <c r="BG197" s="144">
        <f>IF(N197="zákl. přenesená",J197,0)</f>
        <v>0</v>
      </c>
      <c r="BH197" s="144">
        <f>IF(N197="sníž. přenesená",J197,0)</f>
        <v>0</v>
      </c>
      <c r="BI197" s="144">
        <f>IF(N197="nulová",J197,0)</f>
        <v>0</v>
      </c>
      <c r="BJ197" s="18" t="s">
        <v>91</v>
      </c>
      <c r="BK197" s="144">
        <f>ROUND(I197*H197,2)</f>
        <v>0</v>
      </c>
      <c r="BL197" s="18" t="s">
        <v>161</v>
      </c>
      <c r="BM197" s="143" t="s">
        <v>807</v>
      </c>
    </row>
    <row r="198" spans="2:65" s="1" customFormat="1" ht="11.25">
      <c r="B198" s="34"/>
      <c r="D198" s="145" t="s">
        <v>163</v>
      </c>
      <c r="F198" s="146" t="s">
        <v>808</v>
      </c>
      <c r="I198" s="147"/>
      <c r="L198" s="34"/>
      <c r="M198" s="148"/>
      <c r="T198" s="55"/>
      <c r="AT198" s="18" t="s">
        <v>163</v>
      </c>
      <c r="AU198" s="18" t="s">
        <v>93</v>
      </c>
    </row>
    <row r="199" spans="2:65" s="14" customFormat="1" ht="11.25">
      <c r="B199" s="178"/>
      <c r="D199" s="161" t="s">
        <v>170</v>
      </c>
      <c r="E199" s="179" t="s">
        <v>81</v>
      </c>
      <c r="F199" s="180" t="s">
        <v>738</v>
      </c>
      <c r="H199" s="179" t="s">
        <v>81</v>
      </c>
      <c r="I199" s="181"/>
      <c r="L199" s="178"/>
      <c r="M199" s="182"/>
      <c r="T199" s="183"/>
      <c r="AT199" s="179" t="s">
        <v>170</v>
      </c>
      <c r="AU199" s="179" t="s">
        <v>93</v>
      </c>
      <c r="AV199" s="14" t="s">
        <v>91</v>
      </c>
      <c r="AW199" s="14" t="s">
        <v>42</v>
      </c>
      <c r="AX199" s="14" t="s">
        <v>83</v>
      </c>
      <c r="AY199" s="179" t="s">
        <v>154</v>
      </c>
    </row>
    <row r="200" spans="2:65" s="12" customFormat="1" ht="11.25">
      <c r="B200" s="160"/>
      <c r="D200" s="161" t="s">
        <v>170</v>
      </c>
      <c r="E200" s="162" t="s">
        <v>81</v>
      </c>
      <c r="F200" s="163" t="s">
        <v>809</v>
      </c>
      <c r="H200" s="164">
        <v>16.84</v>
      </c>
      <c r="I200" s="165"/>
      <c r="L200" s="160"/>
      <c r="M200" s="166"/>
      <c r="T200" s="167"/>
      <c r="AT200" s="162" t="s">
        <v>170</v>
      </c>
      <c r="AU200" s="162" t="s">
        <v>93</v>
      </c>
      <c r="AV200" s="12" t="s">
        <v>93</v>
      </c>
      <c r="AW200" s="12" t="s">
        <v>42</v>
      </c>
      <c r="AX200" s="12" t="s">
        <v>91</v>
      </c>
      <c r="AY200" s="162" t="s">
        <v>154</v>
      </c>
    </row>
    <row r="201" spans="2:65" s="1" customFormat="1" ht="44.25" customHeight="1">
      <c r="B201" s="34"/>
      <c r="C201" s="131" t="s">
        <v>353</v>
      </c>
      <c r="D201" s="131" t="s">
        <v>157</v>
      </c>
      <c r="E201" s="132" t="s">
        <v>810</v>
      </c>
      <c r="F201" s="133" t="s">
        <v>811</v>
      </c>
      <c r="G201" s="134" t="s">
        <v>160</v>
      </c>
      <c r="H201" s="135">
        <v>2.5</v>
      </c>
      <c r="I201" s="136"/>
      <c r="J201" s="137">
        <f>ROUND(I201*H201,2)</f>
        <v>0</v>
      </c>
      <c r="K201" s="138"/>
      <c r="L201" s="34"/>
      <c r="M201" s="139" t="s">
        <v>81</v>
      </c>
      <c r="N201" s="140" t="s">
        <v>53</v>
      </c>
      <c r="P201" s="141">
        <f>O201*H201</f>
        <v>0</v>
      </c>
      <c r="Q201" s="141">
        <v>4.2000000000000002E-4</v>
      </c>
      <c r="R201" s="141">
        <f>Q201*H201</f>
        <v>1.0500000000000002E-3</v>
      </c>
      <c r="S201" s="141">
        <v>0</v>
      </c>
      <c r="T201" s="142">
        <f>S201*H201</f>
        <v>0</v>
      </c>
      <c r="AR201" s="143" t="s">
        <v>161</v>
      </c>
      <c r="AT201" s="143" t="s">
        <v>157</v>
      </c>
      <c r="AU201" s="143" t="s">
        <v>93</v>
      </c>
      <c r="AY201" s="18" t="s">
        <v>154</v>
      </c>
      <c r="BE201" s="144">
        <f>IF(N201="základní",J201,0)</f>
        <v>0</v>
      </c>
      <c r="BF201" s="144">
        <f>IF(N201="snížená",J201,0)</f>
        <v>0</v>
      </c>
      <c r="BG201" s="144">
        <f>IF(N201="zákl. přenesená",J201,0)</f>
        <v>0</v>
      </c>
      <c r="BH201" s="144">
        <f>IF(N201="sníž. přenesená",J201,0)</f>
        <v>0</v>
      </c>
      <c r="BI201" s="144">
        <f>IF(N201="nulová",J201,0)</f>
        <v>0</v>
      </c>
      <c r="BJ201" s="18" t="s">
        <v>91</v>
      </c>
      <c r="BK201" s="144">
        <f>ROUND(I201*H201,2)</f>
        <v>0</v>
      </c>
      <c r="BL201" s="18" t="s">
        <v>161</v>
      </c>
      <c r="BM201" s="143" t="s">
        <v>812</v>
      </c>
    </row>
    <row r="202" spans="2:65" s="1" customFormat="1" ht="11.25">
      <c r="B202" s="34"/>
      <c r="D202" s="145" t="s">
        <v>163</v>
      </c>
      <c r="F202" s="146" t="s">
        <v>813</v>
      </c>
      <c r="I202" s="147"/>
      <c r="L202" s="34"/>
      <c r="M202" s="148"/>
      <c r="T202" s="55"/>
      <c r="AT202" s="18" t="s">
        <v>163</v>
      </c>
      <c r="AU202" s="18" t="s">
        <v>93</v>
      </c>
    </row>
    <row r="203" spans="2:65" s="1" customFormat="1" ht="24.2" customHeight="1">
      <c r="B203" s="34"/>
      <c r="C203" s="131" t="s">
        <v>358</v>
      </c>
      <c r="D203" s="131" t="s">
        <v>157</v>
      </c>
      <c r="E203" s="132" t="s">
        <v>315</v>
      </c>
      <c r="F203" s="133" t="s">
        <v>316</v>
      </c>
      <c r="G203" s="134" t="s">
        <v>117</v>
      </c>
      <c r="H203" s="135">
        <v>30.13</v>
      </c>
      <c r="I203" s="136"/>
      <c r="J203" s="137">
        <f>ROUND(I203*H203,2)</f>
        <v>0</v>
      </c>
      <c r="K203" s="138"/>
      <c r="L203" s="34"/>
      <c r="M203" s="139" t="s">
        <v>81</v>
      </c>
      <c r="N203" s="140" t="s">
        <v>53</v>
      </c>
      <c r="P203" s="141">
        <f>O203*H203</f>
        <v>0</v>
      </c>
      <c r="Q203" s="141">
        <v>0</v>
      </c>
      <c r="R203" s="141">
        <f>Q203*H203</f>
        <v>0</v>
      </c>
      <c r="S203" s="141">
        <v>0.11</v>
      </c>
      <c r="T203" s="142">
        <f>S203*H203</f>
        <v>3.3142999999999998</v>
      </c>
      <c r="AR203" s="143" t="s">
        <v>161</v>
      </c>
      <c r="AT203" s="143" t="s">
        <v>157</v>
      </c>
      <c r="AU203" s="143" t="s">
        <v>93</v>
      </c>
      <c r="AY203" s="18" t="s">
        <v>154</v>
      </c>
      <c r="BE203" s="144">
        <f>IF(N203="základní",J203,0)</f>
        <v>0</v>
      </c>
      <c r="BF203" s="144">
        <f>IF(N203="snížená",J203,0)</f>
        <v>0</v>
      </c>
      <c r="BG203" s="144">
        <f>IF(N203="zákl. přenesená",J203,0)</f>
        <v>0</v>
      </c>
      <c r="BH203" s="144">
        <f>IF(N203="sníž. přenesená",J203,0)</f>
        <v>0</v>
      </c>
      <c r="BI203" s="144">
        <f>IF(N203="nulová",J203,0)</f>
        <v>0</v>
      </c>
      <c r="BJ203" s="18" t="s">
        <v>91</v>
      </c>
      <c r="BK203" s="144">
        <f>ROUND(I203*H203,2)</f>
        <v>0</v>
      </c>
      <c r="BL203" s="18" t="s">
        <v>161</v>
      </c>
      <c r="BM203" s="143" t="s">
        <v>814</v>
      </c>
    </row>
    <row r="204" spans="2:65" s="1" customFormat="1" ht="11.25">
      <c r="B204" s="34"/>
      <c r="D204" s="145" t="s">
        <v>163</v>
      </c>
      <c r="F204" s="146" t="s">
        <v>318</v>
      </c>
      <c r="I204" s="147"/>
      <c r="L204" s="34"/>
      <c r="M204" s="148"/>
      <c r="T204" s="55"/>
      <c r="AT204" s="18" t="s">
        <v>163</v>
      </c>
      <c r="AU204" s="18" t="s">
        <v>93</v>
      </c>
    </row>
    <row r="205" spans="2:65" s="14" customFormat="1" ht="11.25">
      <c r="B205" s="178"/>
      <c r="D205" s="161" t="s">
        <v>170</v>
      </c>
      <c r="E205" s="179" t="s">
        <v>81</v>
      </c>
      <c r="F205" s="180" t="s">
        <v>738</v>
      </c>
      <c r="H205" s="179" t="s">
        <v>81</v>
      </c>
      <c r="I205" s="181"/>
      <c r="L205" s="178"/>
      <c r="M205" s="182"/>
      <c r="T205" s="183"/>
      <c r="AT205" s="179" t="s">
        <v>170</v>
      </c>
      <c r="AU205" s="179" t="s">
        <v>93</v>
      </c>
      <c r="AV205" s="14" t="s">
        <v>91</v>
      </c>
      <c r="AW205" s="14" t="s">
        <v>42</v>
      </c>
      <c r="AX205" s="14" t="s">
        <v>83</v>
      </c>
      <c r="AY205" s="179" t="s">
        <v>154</v>
      </c>
    </row>
    <row r="206" spans="2:65" s="12" customFormat="1" ht="11.25">
      <c r="B206" s="160"/>
      <c r="D206" s="161" t="s">
        <v>170</v>
      </c>
      <c r="E206" s="162" t="s">
        <v>81</v>
      </c>
      <c r="F206" s="163" t="s">
        <v>739</v>
      </c>
      <c r="H206" s="164">
        <v>11.52</v>
      </c>
      <c r="I206" s="165"/>
      <c r="L206" s="160"/>
      <c r="M206" s="166"/>
      <c r="T206" s="167"/>
      <c r="AT206" s="162" t="s">
        <v>170</v>
      </c>
      <c r="AU206" s="162" t="s">
        <v>93</v>
      </c>
      <c r="AV206" s="12" t="s">
        <v>93</v>
      </c>
      <c r="AW206" s="12" t="s">
        <v>42</v>
      </c>
      <c r="AX206" s="12" t="s">
        <v>83</v>
      </c>
      <c r="AY206" s="162" t="s">
        <v>154</v>
      </c>
    </row>
    <row r="207" spans="2:65" s="12" customFormat="1" ht="11.25">
      <c r="B207" s="160"/>
      <c r="D207" s="161" t="s">
        <v>170</v>
      </c>
      <c r="E207" s="162" t="s">
        <v>81</v>
      </c>
      <c r="F207" s="163" t="s">
        <v>740</v>
      </c>
      <c r="H207" s="164">
        <v>8.6880000000000006</v>
      </c>
      <c r="I207" s="165"/>
      <c r="L207" s="160"/>
      <c r="M207" s="166"/>
      <c r="T207" s="167"/>
      <c r="AT207" s="162" t="s">
        <v>170</v>
      </c>
      <c r="AU207" s="162" t="s">
        <v>93</v>
      </c>
      <c r="AV207" s="12" t="s">
        <v>93</v>
      </c>
      <c r="AW207" s="12" t="s">
        <v>42</v>
      </c>
      <c r="AX207" s="12" t="s">
        <v>83</v>
      </c>
      <c r="AY207" s="162" t="s">
        <v>154</v>
      </c>
    </row>
    <row r="208" spans="2:65" s="12" customFormat="1" ht="11.25">
      <c r="B208" s="160"/>
      <c r="D208" s="161" t="s">
        <v>170</v>
      </c>
      <c r="E208" s="162" t="s">
        <v>81</v>
      </c>
      <c r="F208" s="163" t="s">
        <v>741</v>
      </c>
      <c r="H208" s="164">
        <v>5.7119999999999997</v>
      </c>
      <c r="I208" s="165"/>
      <c r="L208" s="160"/>
      <c r="M208" s="166"/>
      <c r="T208" s="167"/>
      <c r="AT208" s="162" t="s">
        <v>170</v>
      </c>
      <c r="AU208" s="162" t="s">
        <v>93</v>
      </c>
      <c r="AV208" s="12" t="s">
        <v>93</v>
      </c>
      <c r="AW208" s="12" t="s">
        <v>42</v>
      </c>
      <c r="AX208" s="12" t="s">
        <v>83</v>
      </c>
      <c r="AY208" s="162" t="s">
        <v>154</v>
      </c>
    </row>
    <row r="209" spans="2:65" s="12" customFormat="1" ht="11.25">
      <c r="B209" s="160"/>
      <c r="D209" s="161" t="s">
        <v>170</v>
      </c>
      <c r="E209" s="162" t="s">
        <v>81</v>
      </c>
      <c r="F209" s="163" t="s">
        <v>815</v>
      </c>
      <c r="H209" s="164">
        <v>4.21</v>
      </c>
      <c r="I209" s="165"/>
      <c r="L209" s="160"/>
      <c r="M209" s="166"/>
      <c r="T209" s="167"/>
      <c r="AT209" s="162" t="s">
        <v>170</v>
      </c>
      <c r="AU209" s="162" t="s">
        <v>93</v>
      </c>
      <c r="AV209" s="12" t="s">
        <v>93</v>
      </c>
      <c r="AW209" s="12" t="s">
        <v>42</v>
      </c>
      <c r="AX209" s="12" t="s">
        <v>83</v>
      </c>
      <c r="AY209" s="162" t="s">
        <v>154</v>
      </c>
    </row>
    <row r="210" spans="2:65" s="13" customFormat="1" ht="11.25">
      <c r="B210" s="168"/>
      <c r="D210" s="161" t="s">
        <v>170</v>
      </c>
      <c r="E210" s="169" t="s">
        <v>81</v>
      </c>
      <c r="F210" s="170" t="s">
        <v>180</v>
      </c>
      <c r="H210" s="171">
        <v>30.13</v>
      </c>
      <c r="I210" s="172"/>
      <c r="L210" s="168"/>
      <c r="M210" s="173"/>
      <c r="T210" s="174"/>
      <c r="AT210" s="169" t="s">
        <v>170</v>
      </c>
      <c r="AU210" s="169" t="s">
        <v>93</v>
      </c>
      <c r="AV210" s="13" t="s">
        <v>161</v>
      </c>
      <c r="AW210" s="13" t="s">
        <v>42</v>
      </c>
      <c r="AX210" s="13" t="s">
        <v>91</v>
      </c>
      <c r="AY210" s="169" t="s">
        <v>154</v>
      </c>
    </row>
    <row r="211" spans="2:65" s="1" customFormat="1" ht="24.2" customHeight="1">
      <c r="B211" s="34"/>
      <c r="C211" s="131" t="s">
        <v>366</v>
      </c>
      <c r="D211" s="131" t="s">
        <v>157</v>
      </c>
      <c r="E211" s="132" t="s">
        <v>816</v>
      </c>
      <c r="F211" s="133" t="s">
        <v>817</v>
      </c>
      <c r="G211" s="134" t="s">
        <v>117</v>
      </c>
      <c r="H211" s="135">
        <v>30.13</v>
      </c>
      <c r="I211" s="136"/>
      <c r="J211" s="137">
        <f>ROUND(I211*H211,2)</f>
        <v>0</v>
      </c>
      <c r="K211" s="138"/>
      <c r="L211" s="34"/>
      <c r="M211" s="139" t="s">
        <v>81</v>
      </c>
      <c r="N211" s="140" t="s">
        <v>53</v>
      </c>
      <c r="P211" s="141">
        <f>O211*H211</f>
        <v>0</v>
      </c>
      <c r="Q211" s="141">
        <v>0</v>
      </c>
      <c r="R211" s="141">
        <f>Q211*H211</f>
        <v>0</v>
      </c>
      <c r="S211" s="141">
        <v>0</v>
      </c>
      <c r="T211" s="142">
        <f>S211*H211</f>
        <v>0</v>
      </c>
      <c r="AR211" s="143" t="s">
        <v>161</v>
      </c>
      <c r="AT211" s="143" t="s">
        <v>157</v>
      </c>
      <c r="AU211" s="143" t="s">
        <v>93</v>
      </c>
      <c r="AY211" s="18" t="s">
        <v>154</v>
      </c>
      <c r="BE211" s="144">
        <f>IF(N211="základní",J211,0)</f>
        <v>0</v>
      </c>
      <c r="BF211" s="144">
        <f>IF(N211="snížená",J211,0)</f>
        <v>0</v>
      </c>
      <c r="BG211" s="144">
        <f>IF(N211="zákl. přenesená",J211,0)</f>
        <v>0</v>
      </c>
      <c r="BH211" s="144">
        <f>IF(N211="sníž. přenesená",J211,0)</f>
        <v>0</v>
      </c>
      <c r="BI211" s="144">
        <f>IF(N211="nulová",J211,0)</f>
        <v>0</v>
      </c>
      <c r="BJ211" s="18" t="s">
        <v>91</v>
      </c>
      <c r="BK211" s="144">
        <f>ROUND(I211*H211,2)</f>
        <v>0</v>
      </c>
      <c r="BL211" s="18" t="s">
        <v>161</v>
      </c>
      <c r="BM211" s="143" t="s">
        <v>818</v>
      </c>
    </row>
    <row r="212" spans="2:65" s="1" customFormat="1" ht="11.25">
      <c r="B212" s="34"/>
      <c r="D212" s="145" t="s">
        <v>163</v>
      </c>
      <c r="F212" s="146" t="s">
        <v>819</v>
      </c>
      <c r="I212" s="147"/>
      <c r="L212" s="34"/>
      <c r="M212" s="148"/>
      <c r="T212" s="55"/>
      <c r="AT212" s="18" t="s">
        <v>163</v>
      </c>
      <c r="AU212" s="18" t="s">
        <v>93</v>
      </c>
    </row>
    <row r="213" spans="2:65" s="1" customFormat="1" ht="24.2" customHeight="1">
      <c r="B213" s="34"/>
      <c r="C213" s="131" t="s">
        <v>373</v>
      </c>
      <c r="D213" s="131" t="s">
        <v>157</v>
      </c>
      <c r="E213" s="132" t="s">
        <v>333</v>
      </c>
      <c r="F213" s="133" t="s">
        <v>334</v>
      </c>
      <c r="G213" s="134" t="s">
        <v>117</v>
      </c>
      <c r="H213" s="135">
        <v>30.13</v>
      </c>
      <c r="I213" s="136"/>
      <c r="J213" s="137">
        <f>ROUND(I213*H213,2)</f>
        <v>0</v>
      </c>
      <c r="K213" s="138"/>
      <c r="L213" s="34"/>
      <c r="M213" s="139" t="s">
        <v>81</v>
      </c>
      <c r="N213" s="140" t="s">
        <v>53</v>
      </c>
      <c r="P213" s="141">
        <f>O213*H213</f>
        <v>0</v>
      </c>
      <c r="Q213" s="141">
        <v>0</v>
      </c>
      <c r="R213" s="141">
        <f>Q213*H213</f>
        <v>0</v>
      </c>
      <c r="S213" s="141">
        <v>0</v>
      </c>
      <c r="T213" s="142">
        <f>S213*H213</f>
        <v>0</v>
      </c>
      <c r="AR213" s="143" t="s">
        <v>161</v>
      </c>
      <c r="AT213" s="143" t="s">
        <v>157</v>
      </c>
      <c r="AU213" s="143" t="s">
        <v>93</v>
      </c>
      <c r="AY213" s="18" t="s">
        <v>154</v>
      </c>
      <c r="BE213" s="144">
        <f>IF(N213="základní",J213,0)</f>
        <v>0</v>
      </c>
      <c r="BF213" s="144">
        <f>IF(N213="snížená",J213,0)</f>
        <v>0</v>
      </c>
      <c r="BG213" s="144">
        <f>IF(N213="zákl. přenesená",J213,0)</f>
        <v>0</v>
      </c>
      <c r="BH213" s="144">
        <f>IF(N213="sníž. přenesená",J213,0)</f>
        <v>0</v>
      </c>
      <c r="BI213" s="144">
        <f>IF(N213="nulová",J213,0)</f>
        <v>0</v>
      </c>
      <c r="BJ213" s="18" t="s">
        <v>91</v>
      </c>
      <c r="BK213" s="144">
        <f>ROUND(I213*H213,2)</f>
        <v>0</v>
      </c>
      <c r="BL213" s="18" t="s">
        <v>161</v>
      </c>
      <c r="BM213" s="143" t="s">
        <v>820</v>
      </c>
    </row>
    <row r="214" spans="2:65" s="1" customFormat="1" ht="11.25">
      <c r="B214" s="34"/>
      <c r="D214" s="145" t="s">
        <v>163</v>
      </c>
      <c r="F214" s="146" t="s">
        <v>336</v>
      </c>
      <c r="I214" s="147"/>
      <c r="L214" s="34"/>
      <c r="M214" s="148"/>
      <c r="T214" s="55"/>
      <c r="AT214" s="18" t="s">
        <v>163</v>
      </c>
      <c r="AU214" s="18" t="s">
        <v>93</v>
      </c>
    </row>
    <row r="215" spans="2:65" s="1" customFormat="1" ht="24.2" customHeight="1">
      <c r="B215" s="34"/>
      <c r="C215" s="131" t="s">
        <v>378</v>
      </c>
      <c r="D215" s="131" t="s">
        <v>157</v>
      </c>
      <c r="E215" s="132" t="s">
        <v>821</v>
      </c>
      <c r="F215" s="133" t="s">
        <v>822</v>
      </c>
      <c r="G215" s="134" t="s">
        <v>117</v>
      </c>
      <c r="H215" s="135">
        <v>4</v>
      </c>
      <c r="I215" s="136"/>
      <c r="J215" s="137">
        <f>ROUND(I215*H215,2)</f>
        <v>0</v>
      </c>
      <c r="K215" s="138"/>
      <c r="L215" s="34"/>
      <c r="M215" s="139" t="s">
        <v>81</v>
      </c>
      <c r="N215" s="140" t="s">
        <v>53</v>
      </c>
      <c r="P215" s="141">
        <f>O215*H215</f>
        <v>0</v>
      </c>
      <c r="Q215" s="141">
        <v>0</v>
      </c>
      <c r="R215" s="141">
        <f>Q215*H215</f>
        <v>0</v>
      </c>
      <c r="S215" s="141">
        <v>0</v>
      </c>
      <c r="T215" s="142">
        <f>S215*H215</f>
        <v>0</v>
      </c>
      <c r="AR215" s="143" t="s">
        <v>161</v>
      </c>
      <c r="AT215" s="143" t="s">
        <v>157</v>
      </c>
      <c r="AU215" s="143" t="s">
        <v>93</v>
      </c>
      <c r="AY215" s="18" t="s">
        <v>154</v>
      </c>
      <c r="BE215" s="144">
        <f>IF(N215="základní",J215,0)</f>
        <v>0</v>
      </c>
      <c r="BF215" s="144">
        <f>IF(N215="snížená",J215,0)</f>
        <v>0</v>
      </c>
      <c r="BG215" s="144">
        <f>IF(N215="zákl. přenesená",J215,0)</f>
        <v>0</v>
      </c>
      <c r="BH215" s="144">
        <f>IF(N215="sníž. přenesená",J215,0)</f>
        <v>0</v>
      </c>
      <c r="BI215" s="144">
        <f>IF(N215="nulová",J215,0)</f>
        <v>0</v>
      </c>
      <c r="BJ215" s="18" t="s">
        <v>91</v>
      </c>
      <c r="BK215" s="144">
        <f>ROUND(I215*H215,2)</f>
        <v>0</v>
      </c>
      <c r="BL215" s="18" t="s">
        <v>161</v>
      </c>
      <c r="BM215" s="143" t="s">
        <v>823</v>
      </c>
    </row>
    <row r="216" spans="2:65" s="1" customFormat="1" ht="11.25">
      <c r="B216" s="34"/>
      <c r="D216" s="145" t="s">
        <v>163</v>
      </c>
      <c r="F216" s="146" t="s">
        <v>824</v>
      </c>
      <c r="I216" s="147"/>
      <c r="L216" s="34"/>
      <c r="M216" s="148"/>
      <c r="T216" s="55"/>
      <c r="AT216" s="18" t="s">
        <v>163</v>
      </c>
      <c r="AU216" s="18" t="s">
        <v>93</v>
      </c>
    </row>
    <row r="217" spans="2:65" s="1" customFormat="1" ht="37.9" customHeight="1">
      <c r="B217" s="34"/>
      <c r="C217" s="131" t="s">
        <v>385</v>
      </c>
      <c r="D217" s="131" t="s">
        <v>157</v>
      </c>
      <c r="E217" s="132" t="s">
        <v>825</v>
      </c>
      <c r="F217" s="133" t="s">
        <v>826</v>
      </c>
      <c r="G217" s="134" t="s">
        <v>117</v>
      </c>
      <c r="H217" s="135">
        <v>60.26</v>
      </c>
      <c r="I217" s="136"/>
      <c r="J217" s="137">
        <f>ROUND(I217*H217,2)</f>
        <v>0</v>
      </c>
      <c r="K217" s="138"/>
      <c r="L217" s="34"/>
      <c r="M217" s="139" t="s">
        <v>81</v>
      </c>
      <c r="N217" s="140" t="s">
        <v>53</v>
      </c>
      <c r="P217" s="141">
        <f>O217*H217</f>
        <v>0</v>
      </c>
      <c r="Q217" s="141">
        <v>8.3739999999999995E-2</v>
      </c>
      <c r="R217" s="141">
        <f>Q217*H217</f>
        <v>5.0461723999999997</v>
      </c>
      <c r="S217" s="141">
        <v>0</v>
      </c>
      <c r="T217" s="142">
        <f>S217*H217</f>
        <v>0</v>
      </c>
      <c r="AR217" s="143" t="s">
        <v>161</v>
      </c>
      <c r="AT217" s="143" t="s">
        <v>157</v>
      </c>
      <c r="AU217" s="143" t="s">
        <v>93</v>
      </c>
      <c r="AY217" s="18" t="s">
        <v>154</v>
      </c>
      <c r="BE217" s="144">
        <f>IF(N217="základní",J217,0)</f>
        <v>0</v>
      </c>
      <c r="BF217" s="144">
        <f>IF(N217="snížená",J217,0)</f>
        <v>0</v>
      </c>
      <c r="BG217" s="144">
        <f>IF(N217="zákl. přenesená",J217,0)</f>
        <v>0</v>
      </c>
      <c r="BH217" s="144">
        <f>IF(N217="sníž. přenesená",J217,0)</f>
        <v>0</v>
      </c>
      <c r="BI217" s="144">
        <f>IF(N217="nulová",J217,0)</f>
        <v>0</v>
      </c>
      <c r="BJ217" s="18" t="s">
        <v>91</v>
      </c>
      <c r="BK217" s="144">
        <f>ROUND(I217*H217,2)</f>
        <v>0</v>
      </c>
      <c r="BL217" s="18" t="s">
        <v>161</v>
      </c>
      <c r="BM217" s="143" t="s">
        <v>827</v>
      </c>
    </row>
    <row r="218" spans="2:65" s="1" customFormat="1" ht="11.25">
      <c r="B218" s="34"/>
      <c r="D218" s="145" t="s">
        <v>163</v>
      </c>
      <c r="F218" s="146" t="s">
        <v>828</v>
      </c>
      <c r="I218" s="147"/>
      <c r="L218" s="34"/>
      <c r="M218" s="148"/>
      <c r="T218" s="55"/>
      <c r="AT218" s="18" t="s">
        <v>163</v>
      </c>
      <c r="AU218" s="18" t="s">
        <v>93</v>
      </c>
    </row>
    <row r="219" spans="2:65" s="14" customFormat="1" ht="11.25">
      <c r="B219" s="178"/>
      <c r="D219" s="161" t="s">
        <v>170</v>
      </c>
      <c r="E219" s="179" t="s">
        <v>81</v>
      </c>
      <c r="F219" s="180" t="s">
        <v>738</v>
      </c>
      <c r="H219" s="179" t="s">
        <v>81</v>
      </c>
      <c r="I219" s="181"/>
      <c r="L219" s="178"/>
      <c r="M219" s="182"/>
      <c r="T219" s="183"/>
      <c r="AT219" s="179" t="s">
        <v>170</v>
      </c>
      <c r="AU219" s="179" t="s">
        <v>93</v>
      </c>
      <c r="AV219" s="14" t="s">
        <v>91</v>
      </c>
      <c r="AW219" s="14" t="s">
        <v>42</v>
      </c>
      <c r="AX219" s="14" t="s">
        <v>83</v>
      </c>
      <c r="AY219" s="179" t="s">
        <v>154</v>
      </c>
    </row>
    <row r="220" spans="2:65" s="12" customFormat="1" ht="11.25">
      <c r="B220" s="160"/>
      <c r="D220" s="161" t="s">
        <v>170</v>
      </c>
      <c r="E220" s="162" t="s">
        <v>81</v>
      </c>
      <c r="F220" s="163" t="s">
        <v>739</v>
      </c>
      <c r="H220" s="164">
        <v>11.52</v>
      </c>
      <c r="I220" s="165"/>
      <c r="L220" s="160"/>
      <c r="M220" s="166"/>
      <c r="T220" s="167"/>
      <c r="AT220" s="162" t="s">
        <v>170</v>
      </c>
      <c r="AU220" s="162" t="s">
        <v>93</v>
      </c>
      <c r="AV220" s="12" t="s">
        <v>93</v>
      </c>
      <c r="AW220" s="12" t="s">
        <v>42</v>
      </c>
      <c r="AX220" s="12" t="s">
        <v>83</v>
      </c>
      <c r="AY220" s="162" t="s">
        <v>154</v>
      </c>
    </row>
    <row r="221" spans="2:65" s="12" customFormat="1" ht="11.25">
      <c r="B221" s="160"/>
      <c r="D221" s="161" t="s">
        <v>170</v>
      </c>
      <c r="E221" s="162" t="s">
        <v>81</v>
      </c>
      <c r="F221" s="163" t="s">
        <v>740</v>
      </c>
      <c r="H221" s="164">
        <v>8.6880000000000006</v>
      </c>
      <c r="I221" s="165"/>
      <c r="L221" s="160"/>
      <c r="M221" s="166"/>
      <c r="T221" s="167"/>
      <c r="AT221" s="162" t="s">
        <v>170</v>
      </c>
      <c r="AU221" s="162" t="s">
        <v>93</v>
      </c>
      <c r="AV221" s="12" t="s">
        <v>93</v>
      </c>
      <c r="AW221" s="12" t="s">
        <v>42</v>
      </c>
      <c r="AX221" s="12" t="s">
        <v>83</v>
      </c>
      <c r="AY221" s="162" t="s">
        <v>154</v>
      </c>
    </row>
    <row r="222" spans="2:65" s="12" customFormat="1" ht="11.25">
      <c r="B222" s="160"/>
      <c r="D222" s="161" t="s">
        <v>170</v>
      </c>
      <c r="E222" s="162" t="s">
        <v>81</v>
      </c>
      <c r="F222" s="163" t="s">
        <v>741</v>
      </c>
      <c r="H222" s="164">
        <v>5.7119999999999997</v>
      </c>
      <c r="I222" s="165"/>
      <c r="L222" s="160"/>
      <c r="M222" s="166"/>
      <c r="T222" s="167"/>
      <c r="AT222" s="162" t="s">
        <v>170</v>
      </c>
      <c r="AU222" s="162" t="s">
        <v>93</v>
      </c>
      <c r="AV222" s="12" t="s">
        <v>93</v>
      </c>
      <c r="AW222" s="12" t="s">
        <v>42</v>
      </c>
      <c r="AX222" s="12" t="s">
        <v>83</v>
      </c>
      <c r="AY222" s="162" t="s">
        <v>154</v>
      </c>
    </row>
    <row r="223" spans="2:65" s="12" customFormat="1" ht="11.25">
      <c r="B223" s="160"/>
      <c r="D223" s="161" t="s">
        <v>170</v>
      </c>
      <c r="E223" s="162" t="s">
        <v>81</v>
      </c>
      <c r="F223" s="163" t="s">
        <v>815</v>
      </c>
      <c r="H223" s="164">
        <v>4.21</v>
      </c>
      <c r="I223" s="165"/>
      <c r="L223" s="160"/>
      <c r="M223" s="166"/>
      <c r="T223" s="167"/>
      <c r="AT223" s="162" t="s">
        <v>170</v>
      </c>
      <c r="AU223" s="162" t="s">
        <v>93</v>
      </c>
      <c r="AV223" s="12" t="s">
        <v>93</v>
      </c>
      <c r="AW223" s="12" t="s">
        <v>42</v>
      </c>
      <c r="AX223" s="12" t="s">
        <v>83</v>
      </c>
      <c r="AY223" s="162" t="s">
        <v>154</v>
      </c>
    </row>
    <row r="224" spans="2:65" s="15" customFormat="1" ht="11.25">
      <c r="B224" s="190"/>
      <c r="D224" s="161" t="s">
        <v>170</v>
      </c>
      <c r="E224" s="191" t="s">
        <v>81</v>
      </c>
      <c r="F224" s="192" t="s">
        <v>829</v>
      </c>
      <c r="H224" s="193">
        <v>30.13</v>
      </c>
      <c r="I224" s="194"/>
      <c r="L224" s="190"/>
      <c r="M224" s="195"/>
      <c r="T224" s="196"/>
      <c r="AT224" s="191" t="s">
        <v>170</v>
      </c>
      <c r="AU224" s="191" t="s">
        <v>93</v>
      </c>
      <c r="AV224" s="15" t="s">
        <v>173</v>
      </c>
      <c r="AW224" s="15" t="s">
        <v>42</v>
      </c>
      <c r="AX224" s="15" t="s">
        <v>83</v>
      </c>
      <c r="AY224" s="191" t="s">
        <v>154</v>
      </c>
    </row>
    <row r="225" spans="2:65" s="12" customFormat="1" ht="11.25">
      <c r="B225" s="160"/>
      <c r="D225" s="161" t="s">
        <v>170</v>
      </c>
      <c r="E225" s="162" t="s">
        <v>81</v>
      </c>
      <c r="F225" s="163" t="s">
        <v>830</v>
      </c>
      <c r="H225" s="164">
        <v>30.13</v>
      </c>
      <c r="I225" s="165"/>
      <c r="L225" s="160"/>
      <c r="M225" s="166"/>
      <c r="T225" s="167"/>
      <c r="AT225" s="162" t="s">
        <v>170</v>
      </c>
      <c r="AU225" s="162" t="s">
        <v>93</v>
      </c>
      <c r="AV225" s="12" t="s">
        <v>93</v>
      </c>
      <c r="AW225" s="12" t="s">
        <v>42</v>
      </c>
      <c r="AX225" s="12" t="s">
        <v>83</v>
      </c>
      <c r="AY225" s="162" t="s">
        <v>154</v>
      </c>
    </row>
    <row r="226" spans="2:65" s="13" customFormat="1" ht="11.25">
      <c r="B226" s="168"/>
      <c r="D226" s="161" t="s">
        <v>170</v>
      </c>
      <c r="E226" s="169" t="s">
        <v>81</v>
      </c>
      <c r="F226" s="170" t="s">
        <v>180</v>
      </c>
      <c r="H226" s="171">
        <v>60.26</v>
      </c>
      <c r="I226" s="172"/>
      <c r="L226" s="168"/>
      <c r="M226" s="173"/>
      <c r="T226" s="174"/>
      <c r="AT226" s="169" t="s">
        <v>170</v>
      </c>
      <c r="AU226" s="169" t="s">
        <v>93</v>
      </c>
      <c r="AV226" s="13" t="s">
        <v>161</v>
      </c>
      <c r="AW226" s="13" t="s">
        <v>42</v>
      </c>
      <c r="AX226" s="13" t="s">
        <v>91</v>
      </c>
      <c r="AY226" s="169" t="s">
        <v>154</v>
      </c>
    </row>
    <row r="227" spans="2:65" s="1" customFormat="1" ht="24.2" customHeight="1">
      <c r="B227" s="34"/>
      <c r="C227" s="131" t="s">
        <v>392</v>
      </c>
      <c r="D227" s="131" t="s">
        <v>157</v>
      </c>
      <c r="E227" s="132" t="s">
        <v>831</v>
      </c>
      <c r="F227" s="133" t="s">
        <v>832</v>
      </c>
      <c r="G227" s="134" t="s">
        <v>117</v>
      </c>
      <c r="H227" s="135">
        <v>4.21</v>
      </c>
      <c r="I227" s="136"/>
      <c r="J227" s="137">
        <f>ROUND(I227*H227,2)</f>
        <v>0</v>
      </c>
      <c r="K227" s="138"/>
      <c r="L227" s="34"/>
      <c r="M227" s="139" t="s">
        <v>81</v>
      </c>
      <c r="N227" s="140" t="s">
        <v>53</v>
      </c>
      <c r="P227" s="141">
        <f>O227*H227</f>
        <v>0</v>
      </c>
      <c r="Q227" s="141">
        <v>0.01</v>
      </c>
      <c r="R227" s="141">
        <f>Q227*H227</f>
        <v>4.2099999999999999E-2</v>
      </c>
      <c r="S227" s="141">
        <v>0</v>
      </c>
      <c r="T227" s="142">
        <f>S227*H227</f>
        <v>0</v>
      </c>
      <c r="AR227" s="143" t="s">
        <v>161</v>
      </c>
      <c r="AT227" s="143" t="s">
        <v>157</v>
      </c>
      <c r="AU227" s="143" t="s">
        <v>93</v>
      </c>
      <c r="AY227" s="18" t="s">
        <v>154</v>
      </c>
      <c r="BE227" s="144">
        <f>IF(N227="základní",J227,0)</f>
        <v>0</v>
      </c>
      <c r="BF227" s="144">
        <f>IF(N227="snížená",J227,0)</f>
        <v>0</v>
      </c>
      <c r="BG227" s="144">
        <f>IF(N227="zákl. přenesená",J227,0)</f>
        <v>0</v>
      </c>
      <c r="BH227" s="144">
        <f>IF(N227="sníž. přenesená",J227,0)</f>
        <v>0</v>
      </c>
      <c r="BI227" s="144">
        <f>IF(N227="nulová",J227,0)</f>
        <v>0</v>
      </c>
      <c r="BJ227" s="18" t="s">
        <v>91</v>
      </c>
      <c r="BK227" s="144">
        <f>ROUND(I227*H227,2)</f>
        <v>0</v>
      </c>
      <c r="BL227" s="18" t="s">
        <v>161</v>
      </c>
      <c r="BM227" s="143" t="s">
        <v>833</v>
      </c>
    </row>
    <row r="228" spans="2:65" s="1" customFormat="1" ht="11.25">
      <c r="B228" s="34"/>
      <c r="D228" s="145" t="s">
        <v>163</v>
      </c>
      <c r="F228" s="146" t="s">
        <v>834</v>
      </c>
      <c r="I228" s="147"/>
      <c r="L228" s="34"/>
      <c r="M228" s="148"/>
      <c r="T228" s="55"/>
      <c r="AT228" s="18" t="s">
        <v>163</v>
      </c>
      <c r="AU228" s="18" t="s">
        <v>93</v>
      </c>
    </row>
    <row r="229" spans="2:65" s="14" customFormat="1" ht="11.25">
      <c r="B229" s="178"/>
      <c r="D229" s="161" t="s">
        <v>170</v>
      </c>
      <c r="E229" s="179" t="s">
        <v>81</v>
      </c>
      <c r="F229" s="180" t="s">
        <v>738</v>
      </c>
      <c r="H229" s="179" t="s">
        <v>81</v>
      </c>
      <c r="I229" s="181"/>
      <c r="L229" s="178"/>
      <c r="M229" s="182"/>
      <c r="T229" s="183"/>
      <c r="AT229" s="179" t="s">
        <v>170</v>
      </c>
      <c r="AU229" s="179" t="s">
        <v>93</v>
      </c>
      <c r="AV229" s="14" t="s">
        <v>91</v>
      </c>
      <c r="AW229" s="14" t="s">
        <v>42</v>
      </c>
      <c r="AX229" s="14" t="s">
        <v>83</v>
      </c>
      <c r="AY229" s="179" t="s">
        <v>154</v>
      </c>
    </row>
    <row r="230" spans="2:65" s="12" customFormat="1" ht="11.25">
      <c r="B230" s="160"/>
      <c r="D230" s="161" t="s">
        <v>170</v>
      </c>
      <c r="E230" s="162" t="s">
        <v>81</v>
      </c>
      <c r="F230" s="163" t="s">
        <v>815</v>
      </c>
      <c r="H230" s="164">
        <v>4.21</v>
      </c>
      <c r="I230" s="165"/>
      <c r="L230" s="160"/>
      <c r="M230" s="166"/>
      <c r="T230" s="167"/>
      <c r="AT230" s="162" t="s">
        <v>170</v>
      </c>
      <c r="AU230" s="162" t="s">
        <v>93</v>
      </c>
      <c r="AV230" s="12" t="s">
        <v>93</v>
      </c>
      <c r="AW230" s="12" t="s">
        <v>42</v>
      </c>
      <c r="AX230" s="12" t="s">
        <v>91</v>
      </c>
      <c r="AY230" s="162" t="s">
        <v>154</v>
      </c>
    </row>
    <row r="231" spans="2:65" s="1" customFormat="1" ht="33" customHeight="1">
      <c r="B231" s="34"/>
      <c r="C231" s="131" t="s">
        <v>397</v>
      </c>
      <c r="D231" s="131" t="s">
        <v>157</v>
      </c>
      <c r="E231" s="132" t="s">
        <v>359</v>
      </c>
      <c r="F231" s="133" t="s">
        <v>360</v>
      </c>
      <c r="G231" s="134" t="s">
        <v>117</v>
      </c>
      <c r="H231" s="135">
        <v>8</v>
      </c>
      <c r="I231" s="136"/>
      <c r="J231" s="137">
        <f>ROUND(I231*H231,2)</f>
        <v>0</v>
      </c>
      <c r="K231" s="138"/>
      <c r="L231" s="34"/>
      <c r="M231" s="139" t="s">
        <v>81</v>
      </c>
      <c r="N231" s="140" t="s">
        <v>53</v>
      </c>
      <c r="P231" s="141">
        <f>O231*H231</f>
        <v>0</v>
      </c>
      <c r="Q231" s="141">
        <v>1.34E-3</v>
      </c>
      <c r="R231" s="141">
        <f>Q231*H231</f>
        <v>1.072E-2</v>
      </c>
      <c r="S231" s="141">
        <v>0</v>
      </c>
      <c r="T231" s="142">
        <f>S231*H231</f>
        <v>0</v>
      </c>
      <c r="AR231" s="143" t="s">
        <v>161</v>
      </c>
      <c r="AT231" s="143" t="s">
        <v>157</v>
      </c>
      <c r="AU231" s="143" t="s">
        <v>93</v>
      </c>
      <c r="AY231" s="18" t="s">
        <v>154</v>
      </c>
      <c r="BE231" s="144">
        <f>IF(N231="základní",J231,0)</f>
        <v>0</v>
      </c>
      <c r="BF231" s="144">
        <f>IF(N231="snížená",J231,0)</f>
        <v>0</v>
      </c>
      <c r="BG231" s="144">
        <f>IF(N231="zákl. přenesená",J231,0)</f>
        <v>0</v>
      </c>
      <c r="BH231" s="144">
        <f>IF(N231="sníž. přenesená",J231,0)</f>
        <v>0</v>
      </c>
      <c r="BI231" s="144">
        <f>IF(N231="nulová",J231,0)</f>
        <v>0</v>
      </c>
      <c r="BJ231" s="18" t="s">
        <v>91</v>
      </c>
      <c r="BK231" s="144">
        <f>ROUND(I231*H231,2)</f>
        <v>0</v>
      </c>
      <c r="BL231" s="18" t="s">
        <v>161</v>
      </c>
      <c r="BM231" s="143" t="s">
        <v>835</v>
      </c>
    </row>
    <row r="232" spans="2:65" s="1" customFormat="1" ht="11.25">
      <c r="B232" s="34"/>
      <c r="D232" s="145" t="s">
        <v>163</v>
      </c>
      <c r="F232" s="146" t="s">
        <v>362</v>
      </c>
      <c r="I232" s="147"/>
      <c r="L232" s="34"/>
      <c r="M232" s="148"/>
      <c r="T232" s="55"/>
      <c r="AT232" s="18" t="s">
        <v>163</v>
      </c>
      <c r="AU232" s="18" t="s">
        <v>93</v>
      </c>
    </row>
    <row r="233" spans="2:65" s="12" customFormat="1" ht="11.25">
      <c r="B233" s="160"/>
      <c r="D233" s="161" t="s">
        <v>170</v>
      </c>
      <c r="E233" s="162" t="s">
        <v>81</v>
      </c>
      <c r="F233" s="163" t="s">
        <v>836</v>
      </c>
      <c r="H233" s="164">
        <v>8</v>
      </c>
      <c r="I233" s="165"/>
      <c r="L233" s="160"/>
      <c r="M233" s="166"/>
      <c r="T233" s="167"/>
      <c r="AT233" s="162" t="s">
        <v>170</v>
      </c>
      <c r="AU233" s="162" t="s">
        <v>93</v>
      </c>
      <c r="AV233" s="12" t="s">
        <v>93</v>
      </c>
      <c r="AW233" s="12" t="s">
        <v>42</v>
      </c>
      <c r="AX233" s="12" t="s">
        <v>91</v>
      </c>
      <c r="AY233" s="162" t="s">
        <v>154</v>
      </c>
    </row>
    <row r="234" spans="2:65" s="1" customFormat="1" ht="24.2" customHeight="1">
      <c r="B234" s="34"/>
      <c r="C234" s="131" t="s">
        <v>402</v>
      </c>
      <c r="D234" s="131" t="s">
        <v>157</v>
      </c>
      <c r="E234" s="132" t="s">
        <v>837</v>
      </c>
      <c r="F234" s="133" t="s">
        <v>838</v>
      </c>
      <c r="G234" s="134" t="s">
        <v>117</v>
      </c>
      <c r="H234" s="135">
        <v>30.13</v>
      </c>
      <c r="I234" s="136"/>
      <c r="J234" s="137">
        <f>ROUND(I234*H234,2)</f>
        <v>0</v>
      </c>
      <c r="K234" s="138"/>
      <c r="L234" s="34"/>
      <c r="M234" s="139" t="s">
        <v>81</v>
      </c>
      <c r="N234" s="140" t="s">
        <v>53</v>
      </c>
      <c r="P234" s="141">
        <f>O234*H234</f>
        <v>0</v>
      </c>
      <c r="Q234" s="141">
        <v>2.0999999999999999E-3</v>
      </c>
      <c r="R234" s="141">
        <f>Q234*H234</f>
        <v>6.3272999999999996E-2</v>
      </c>
      <c r="S234" s="141">
        <v>0</v>
      </c>
      <c r="T234" s="142">
        <f>S234*H234</f>
        <v>0</v>
      </c>
      <c r="AR234" s="143" t="s">
        <v>161</v>
      </c>
      <c r="AT234" s="143" t="s">
        <v>157</v>
      </c>
      <c r="AU234" s="143" t="s">
        <v>93</v>
      </c>
      <c r="AY234" s="18" t="s">
        <v>154</v>
      </c>
      <c r="BE234" s="144">
        <f>IF(N234="základní",J234,0)</f>
        <v>0</v>
      </c>
      <c r="BF234" s="144">
        <f>IF(N234="snížená",J234,0)</f>
        <v>0</v>
      </c>
      <c r="BG234" s="144">
        <f>IF(N234="zákl. přenesená",J234,0)</f>
        <v>0</v>
      </c>
      <c r="BH234" s="144">
        <f>IF(N234="sníž. přenesená",J234,0)</f>
        <v>0</v>
      </c>
      <c r="BI234" s="144">
        <f>IF(N234="nulová",J234,0)</f>
        <v>0</v>
      </c>
      <c r="BJ234" s="18" t="s">
        <v>91</v>
      </c>
      <c r="BK234" s="144">
        <f>ROUND(I234*H234,2)</f>
        <v>0</v>
      </c>
      <c r="BL234" s="18" t="s">
        <v>161</v>
      </c>
      <c r="BM234" s="143" t="s">
        <v>839</v>
      </c>
    </row>
    <row r="235" spans="2:65" s="1" customFormat="1" ht="11.25">
      <c r="B235" s="34"/>
      <c r="D235" s="145" t="s">
        <v>163</v>
      </c>
      <c r="F235" s="146" t="s">
        <v>840</v>
      </c>
      <c r="I235" s="147"/>
      <c r="L235" s="34"/>
      <c r="M235" s="148"/>
      <c r="T235" s="55"/>
      <c r="AT235" s="18" t="s">
        <v>163</v>
      </c>
      <c r="AU235" s="18" t="s">
        <v>93</v>
      </c>
    </row>
    <row r="236" spans="2:65" s="1" customFormat="1" ht="16.5" customHeight="1">
      <c r="B236" s="34"/>
      <c r="C236" s="131" t="s">
        <v>407</v>
      </c>
      <c r="D236" s="131" t="s">
        <v>157</v>
      </c>
      <c r="E236" s="132" t="s">
        <v>432</v>
      </c>
      <c r="F236" s="133" t="s">
        <v>841</v>
      </c>
      <c r="G236" s="134" t="s">
        <v>160</v>
      </c>
      <c r="H236" s="135">
        <v>11</v>
      </c>
      <c r="I236" s="136"/>
      <c r="J236" s="137">
        <f>ROUND(I236*H236,2)</f>
        <v>0</v>
      </c>
      <c r="K236" s="138"/>
      <c r="L236" s="34"/>
      <c r="M236" s="139" t="s">
        <v>81</v>
      </c>
      <c r="N236" s="140" t="s">
        <v>53</v>
      </c>
      <c r="P236" s="141">
        <f>O236*H236</f>
        <v>0</v>
      </c>
      <c r="Q236" s="141">
        <v>0</v>
      </c>
      <c r="R236" s="141">
        <f>Q236*H236</f>
        <v>0</v>
      </c>
      <c r="S236" s="141">
        <v>0</v>
      </c>
      <c r="T236" s="142">
        <f>S236*H236</f>
        <v>0</v>
      </c>
      <c r="AR236" s="143" t="s">
        <v>161</v>
      </c>
      <c r="AT236" s="143" t="s">
        <v>157</v>
      </c>
      <c r="AU236" s="143" t="s">
        <v>93</v>
      </c>
      <c r="AY236" s="18" t="s">
        <v>154</v>
      </c>
      <c r="BE236" s="144">
        <f>IF(N236="základní",J236,0)</f>
        <v>0</v>
      </c>
      <c r="BF236" s="144">
        <f>IF(N236="snížená",J236,0)</f>
        <v>0</v>
      </c>
      <c r="BG236" s="144">
        <f>IF(N236="zákl. přenesená",J236,0)</f>
        <v>0</v>
      </c>
      <c r="BH236" s="144">
        <f>IF(N236="sníž. přenesená",J236,0)</f>
        <v>0</v>
      </c>
      <c r="BI236" s="144">
        <f>IF(N236="nulová",J236,0)</f>
        <v>0</v>
      </c>
      <c r="BJ236" s="18" t="s">
        <v>91</v>
      </c>
      <c r="BK236" s="144">
        <f>ROUND(I236*H236,2)</f>
        <v>0</v>
      </c>
      <c r="BL236" s="18" t="s">
        <v>161</v>
      </c>
      <c r="BM236" s="143" t="s">
        <v>842</v>
      </c>
    </row>
    <row r="237" spans="2:65" s="1" customFormat="1" ht="16.5" customHeight="1">
      <c r="B237" s="34"/>
      <c r="C237" s="131" t="s">
        <v>412</v>
      </c>
      <c r="D237" s="131" t="s">
        <v>157</v>
      </c>
      <c r="E237" s="132" t="s">
        <v>436</v>
      </c>
      <c r="F237" s="133" t="s">
        <v>437</v>
      </c>
      <c r="G237" s="134" t="s">
        <v>438</v>
      </c>
      <c r="H237" s="135">
        <v>20</v>
      </c>
      <c r="I237" s="136"/>
      <c r="J237" s="137">
        <f>ROUND(I237*H237,2)</f>
        <v>0</v>
      </c>
      <c r="K237" s="138"/>
      <c r="L237" s="34"/>
      <c r="M237" s="139" t="s">
        <v>81</v>
      </c>
      <c r="N237" s="140" t="s">
        <v>53</v>
      </c>
      <c r="P237" s="141">
        <f>O237*H237</f>
        <v>0</v>
      </c>
      <c r="Q237" s="141">
        <v>0</v>
      </c>
      <c r="R237" s="141">
        <f>Q237*H237</f>
        <v>0</v>
      </c>
      <c r="S237" s="141">
        <v>0</v>
      </c>
      <c r="T237" s="142">
        <f>S237*H237</f>
        <v>0</v>
      </c>
      <c r="AR237" s="143" t="s">
        <v>439</v>
      </c>
      <c r="AT237" s="143" t="s">
        <v>157</v>
      </c>
      <c r="AU237" s="143" t="s">
        <v>93</v>
      </c>
      <c r="AY237" s="18" t="s">
        <v>154</v>
      </c>
      <c r="BE237" s="144">
        <f>IF(N237="základní",J237,0)</f>
        <v>0</v>
      </c>
      <c r="BF237" s="144">
        <f>IF(N237="snížená",J237,0)</f>
        <v>0</v>
      </c>
      <c r="BG237" s="144">
        <f>IF(N237="zákl. přenesená",J237,0)</f>
        <v>0</v>
      </c>
      <c r="BH237" s="144">
        <f>IF(N237="sníž. přenesená",J237,0)</f>
        <v>0</v>
      </c>
      <c r="BI237" s="144">
        <f>IF(N237="nulová",J237,0)</f>
        <v>0</v>
      </c>
      <c r="BJ237" s="18" t="s">
        <v>91</v>
      </c>
      <c r="BK237" s="144">
        <f>ROUND(I237*H237,2)</f>
        <v>0</v>
      </c>
      <c r="BL237" s="18" t="s">
        <v>439</v>
      </c>
      <c r="BM237" s="143" t="s">
        <v>843</v>
      </c>
    </row>
    <row r="238" spans="2:65" s="11" customFormat="1" ht="22.9" customHeight="1">
      <c r="B238" s="119"/>
      <c r="D238" s="120" t="s">
        <v>82</v>
      </c>
      <c r="E238" s="129" t="s">
        <v>441</v>
      </c>
      <c r="F238" s="129" t="s">
        <v>442</v>
      </c>
      <c r="I238" s="122"/>
      <c r="J238" s="130">
        <f>BK238</f>
        <v>0</v>
      </c>
      <c r="L238" s="119"/>
      <c r="M238" s="124"/>
      <c r="P238" s="125">
        <f>SUM(P239:P257)</f>
        <v>0</v>
      </c>
      <c r="R238" s="125">
        <f>SUM(R239:R257)</f>
        <v>0</v>
      </c>
      <c r="T238" s="126">
        <f>SUM(T239:T257)</f>
        <v>0</v>
      </c>
      <c r="AR238" s="120" t="s">
        <v>91</v>
      </c>
      <c r="AT238" s="127" t="s">
        <v>82</v>
      </c>
      <c r="AU238" s="127" t="s">
        <v>91</v>
      </c>
      <c r="AY238" s="120" t="s">
        <v>154</v>
      </c>
      <c r="BK238" s="128">
        <f>SUM(BK239:BK257)</f>
        <v>0</v>
      </c>
    </row>
    <row r="239" spans="2:65" s="1" customFormat="1" ht="33" customHeight="1">
      <c r="B239" s="34"/>
      <c r="C239" s="131" t="s">
        <v>420</v>
      </c>
      <c r="D239" s="131" t="s">
        <v>157</v>
      </c>
      <c r="E239" s="132" t="s">
        <v>449</v>
      </c>
      <c r="F239" s="133" t="s">
        <v>450</v>
      </c>
      <c r="G239" s="134" t="s">
        <v>187</v>
      </c>
      <c r="H239" s="135">
        <v>60.91</v>
      </c>
      <c r="I239" s="136"/>
      <c r="J239" s="137">
        <f>ROUND(I239*H239,2)</f>
        <v>0</v>
      </c>
      <c r="K239" s="138"/>
      <c r="L239" s="34"/>
      <c r="M239" s="139" t="s">
        <v>81</v>
      </c>
      <c r="N239" s="140" t="s">
        <v>53</v>
      </c>
      <c r="P239" s="141">
        <f>O239*H239</f>
        <v>0</v>
      </c>
      <c r="Q239" s="141">
        <v>0</v>
      </c>
      <c r="R239" s="141">
        <f>Q239*H239</f>
        <v>0</v>
      </c>
      <c r="S239" s="141">
        <v>0</v>
      </c>
      <c r="T239" s="142">
        <f>S239*H239</f>
        <v>0</v>
      </c>
      <c r="AR239" s="143" t="s">
        <v>161</v>
      </c>
      <c r="AT239" s="143" t="s">
        <v>157</v>
      </c>
      <c r="AU239" s="143" t="s">
        <v>93</v>
      </c>
      <c r="AY239" s="18" t="s">
        <v>154</v>
      </c>
      <c r="BE239" s="144">
        <f>IF(N239="základní",J239,0)</f>
        <v>0</v>
      </c>
      <c r="BF239" s="144">
        <f>IF(N239="snížená",J239,0)</f>
        <v>0</v>
      </c>
      <c r="BG239" s="144">
        <f>IF(N239="zákl. přenesená",J239,0)</f>
        <v>0</v>
      </c>
      <c r="BH239" s="144">
        <f>IF(N239="sníž. přenesená",J239,0)</f>
        <v>0</v>
      </c>
      <c r="BI239" s="144">
        <f>IF(N239="nulová",J239,0)</f>
        <v>0</v>
      </c>
      <c r="BJ239" s="18" t="s">
        <v>91</v>
      </c>
      <c r="BK239" s="144">
        <f>ROUND(I239*H239,2)</f>
        <v>0</v>
      </c>
      <c r="BL239" s="18" t="s">
        <v>161</v>
      </c>
      <c r="BM239" s="143" t="s">
        <v>844</v>
      </c>
    </row>
    <row r="240" spans="2:65" s="1" customFormat="1" ht="11.25">
      <c r="B240" s="34"/>
      <c r="D240" s="145" t="s">
        <v>163</v>
      </c>
      <c r="F240" s="146" t="s">
        <v>452</v>
      </c>
      <c r="I240" s="147"/>
      <c r="L240" s="34"/>
      <c r="M240" s="148"/>
      <c r="T240" s="55"/>
      <c r="AT240" s="18" t="s">
        <v>163</v>
      </c>
      <c r="AU240" s="18" t="s">
        <v>93</v>
      </c>
    </row>
    <row r="241" spans="2:65" s="1" customFormat="1" ht="44.25" customHeight="1">
      <c r="B241" s="34"/>
      <c r="C241" s="131" t="s">
        <v>431</v>
      </c>
      <c r="D241" s="131" t="s">
        <v>157</v>
      </c>
      <c r="E241" s="132" t="s">
        <v>454</v>
      </c>
      <c r="F241" s="133" t="s">
        <v>455</v>
      </c>
      <c r="G241" s="134" t="s">
        <v>187</v>
      </c>
      <c r="H241" s="135">
        <v>1157.29</v>
      </c>
      <c r="I241" s="136"/>
      <c r="J241" s="137">
        <f>ROUND(I241*H241,2)</f>
        <v>0</v>
      </c>
      <c r="K241" s="138"/>
      <c r="L241" s="34"/>
      <c r="M241" s="139" t="s">
        <v>81</v>
      </c>
      <c r="N241" s="140" t="s">
        <v>53</v>
      </c>
      <c r="P241" s="141">
        <f>O241*H241</f>
        <v>0</v>
      </c>
      <c r="Q241" s="141">
        <v>0</v>
      </c>
      <c r="R241" s="141">
        <f>Q241*H241</f>
        <v>0</v>
      </c>
      <c r="S241" s="141">
        <v>0</v>
      </c>
      <c r="T241" s="142">
        <f>S241*H241</f>
        <v>0</v>
      </c>
      <c r="AR241" s="143" t="s">
        <v>161</v>
      </c>
      <c r="AT241" s="143" t="s">
        <v>157</v>
      </c>
      <c r="AU241" s="143" t="s">
        <v>93</v>
      </c>
      <c r="AY241" s="18" t="s">
        <v>154</v>
      </c>
      <c r="BE241" s="144">
        <f>IF(N241="základní",J241,0)</f>
        <v>0</v>
      </c>
      <c r="BF241" s="144">
        <f>IF(N241="snížená",J241,0)</f>
        <v>0</v>
      </c>
      <c r="BG241" s="144">
        <f>IF(N241="zákl. přenesená",J241,0)</f>
        <v>0</v>
      </c>
      <c r="BH241" s="144">
        <f>IF(N241="sníž. přenesená",J241,0)</f>
        <v>0</v>
      </c>
      <c r="BI241" s="144">
        <f>IF(N241="nulová",J241,0)</f>
        <v>0</v>
      </c>
      <c r="BJ241" s="18" t="s">
        <v>91</v>
      </c>
      <c r="BK241" s="144">
        <f>ROUND(I241*H241,2)</f>
        <v>0</v>
      </c>
      <c r="BL241" s="18" t="s">
        <v>161</v>
      </c>
      <c r="BM241" s="143" t="s">
        <v>845</v>
      </c>
    </row>
    <row r="242" spans="2:65" s="1" customFormat="1" ht="11.25">
      <c r="B242" s="34"/>
      <c r="D242" s="145" t="s">
        <v>163</v>
      </c>
      <c r="F242" s="146" t="s">
        <v>457</v>
      </c>
      <c r="I242" s="147"/>
      <c r="L242" s="34"/>
      <c r="M242" s="148"/>
      <c r="T242" s="55"/>
      <c r="AT242" s="18" t="s">
        <v>163</v>
      </c>
      <c r="AU242" s="18" t="s">
        <v>93</v>
      </c>
    </row>
    <row r="243" spans="2:65" s="12" customFormat="1" ht="11.25">
      <c r="B243" s="160"/>
      <c r="D243" s="161" t="s">
        <v>170</v>
      </c>
      <c r="F243" s="163" t="s">
        <v>846</v>
      </c>
      <c r="H243" s="164">
        <v>1157.29</v>
      </c>
      <c r="I243" s="165"/>
      <c r="L243" s="160"/>
      <c r="M243" s="166"/>
      <c r="T243" s="167"/>
      <c r="AT243" s="162" t="s">
        <v>170</v>
      </c>
      <c r="AU243" s="162" t="s">
        <v>93</v>
      </c>
      <c r="AV243" s="12" t="s">
        <v>93</v>
      </c>
      <c r="AW243" s="12" t="s">
        <v>4</v>
      </c>
      <c r="AX243" s="12" t="s">
        <v>91</v>
      </c>
      <c r="AY243" s="162" t="s">
        <v>154</v>
      </c>
    </row>
    <row r="244" spans="2:65" s="1" customFormat="1" ht="55.5" customHeight="1">
      <c r="B244" s="34"/>
      <c r="C244" s="131" t="s">
        <v>435</v>
      </c>
      <c r="D244" s="131" t="s">
        <v>157</v>
      </c>
      <c r="E244" s="132" t="s">
        <v>847</v>
      </c>
      <c r="F244" s="133" t="s">
        <v>848</v>
      </c>
      <c r="G244" s="134" t="s">
        <v>187</v>
      </c>
      <c r="H244" s="135">
        <v>1</v>
      </c>
      <c r="I244" s="136"/>
      <c r="J244" s="137">
        <f>ROUND(I244*H244,2)</f>
        <v>0</v>
      </c>
      <c r="K244" s="138"/>
      <c r="L244" s="34"/>
      <c r="M244" s="139" t="s">
        <v>81</v>
      </c>
      <c r="N244" s="140" t="s">
        <v>53</v>
      </c>
      <c r="P244" s="141">
        <f>O244*H244</f>
        <v>0</v>
      </c>
      <c r="Q244" s="141">
        <v>0</v>
      </c>
      <c r="R244" s="141">
        <f>Q244*H244</f>
        <v>0</v>
      </c>
      <c r="S244" s="141">
        <v>0</v>
      </c>
      <c r="T244" s="142">
        <f>S244*H244</f>
        <v>0</v>
      </c>
      <c r="AR244" s="143" t="s">
        <v>161</v>
      </c>
      <c r="AT244" s="143" t="s">
        <v>157</v>
      </c>
      <c r="AU244" s="143" t="s">
        <v>93</v>
      </c>
      <c r="AY244" s="18" t="s">
        <v>154</v>
      </c>
      <c r="BE244" s="144">
        <f>IF(N244="základní",J244,0)</f>
        <v>0</v>
      </c>
      <c r="BF244" s="144">
        <f>IF(N244="snížená",J244,0)</f>
        <v>0</v>
      </c>
      <c r="BG244" s="144">
        <f>IF(N244="zákl. přenesená",J244,0)</f>
        <v>0</v>
      </c>
      <c r="BH244" s="144">
        <f>IF(N244="sníž. přenesená",J244,0)</f>
        <v>0</v>
      </c>
      <c r="BI244" s="144">
        <f>IF(N244="nulová",J244,0)</f>
        <v>0</v>
      </c>
      <c r="BJ244" s="18" t="s">
        <v>91</v>
      </c>
      <c r="BK244" s="144">
        <f>ROUND(I244*H244,2)</f>
        <v>0</v>
      </c>
      <c r="BL244" s="18" t="s">
        <v>161</v>
      </c>
      <c r="BM244" s="143" t="s">
        <v>849</v>
      </c>
    </row>
    <row r="245" spans="2:65" s="1" customFormat="1" ht="11.25">
      <c r="B245" s="34"/>
      <c r="D245" s="145" t="s">
        <v>163</v>
      </c>
      <c r="F245" s="146" t="s">
        <v>850</v>
      </c>
      <c r="I245" s="147"/>
      <c r="L245" s="34"/>
      <c r="M245" s="148"/>
      <c r="T245" s="55"/>
      <c r="AT245" s="18" t="s">
        <v>163</v>
      </c>
      <c r="AU245" s="18" t="s">
        <v>93</v>
      </c>
    </row>
    <row r="246" spans="2:65" s="12" customFormat="1" ht="11.25">
      <c r="B246" s="160"/>
      <c r="D246" s="161" t="s">
        <v>170</v>
      </c>
      <c r="E246" s="162" t="s">
        <v>81</v>
      </c>
      <c r="F246" s="163" t="s">
        <v>851</v>
      </c>
      <c r="H246" s="164">
        <v>1</v>
      </c>
      <c r="I246" s="165"/>
      <c r="L246" s="160"/>
      <c r="M246" s="166"/>
      <c r="T246" s="167"/>
      <c r="AT246" s="162" t="s">
        <v>170</v>
      </c>
      <c r="AU246" s="162" t="s">
        <v>93</v>
      </c>
      <c r="AV246" s="12" t="s">
        <v>93</v>
      </c>
      <c r="AW246" s="12" t="s">
        <v>42</v>
      </c>
      <c r="AX246" s="12" t="s">
        <v>83</v>
      </c>
      <c r="AY246" s="162" t="s">
        <v>154</v>
      </c>
    </row>
    <row r="247" spans="2:65" s="13" customFormat="1" ht="11.25">
      <c r="B247" s="168"/>
      <c r="D247" s="161" t="s">
        <v>170</v>
      </c>
      <c r="E247" s="169" t="s">
        <v>81</v>
      </c>
      <c r="F247" s="170" t="s">
        <v>180</v>
      </c>
      <c r="H247" s="171">
        <v>1</v>
      </c>
      <c r="I247" s="172"/>
      <c r="L247" s="168"/>
      <c r="M247" s="173"/>
      <c r="T247" s="174"/>
      <c r="AT247" s="169" t="s">
        <v>170</v>
      </c>
      <c r="AU247" s="169" t="s">
        <v>93</v>
      </c>
      <c r="AV247" s="13" t="s">
        <v>161</v>
      </c>
      <c r="AW247" s="13" t="s">
        <v>42</v>
      </c>
      <c r="AX247" s="13" t="s">
        <v>91</v>
      </c>
      <c r="AY247" s="169" t="s">
        <v>154</v>
      </c>
    </row>
    <row r="248" spans="2:65" s="1" customFormat="1" ht="44.25" customHeight="1">
      <c r="B248" s="34"/>
      <c r="C248" s="131" t="s">
        <v>443</v>
      </c>
      <c r="D248" s="131" t="s">
        <v>157</v>
      </c>
      <c r="E248" s="132" t="s">
        <v>852</v>
      </c>
      <c r="F248" s="133" t="s">
        <v>853</v>
      </c>
      <c r="G248" s="134" t="s">
        <v>187</v>
      </c>
      <c r="H248" s="135">
        <v>50.207999999999998</v>
      </c>
      <c r="I248" s="136"/>
      <c r="J248" s="137">
        <f>ROUND(I248*H248,2)</f>
        <v>0</v>
      </c>
      <c r="K248" s="138"/>
      <c r="L248" s="34"/>
      <c r="M248" s="139" t="s">
        <v>81</v>
      </c>
      <c r="N248" s="140" t="s">
        <v>53</v>
      </c>
      <c r="P248" s="141">
        <f>O248*H248</f>
        <v>0</v>
      </c>
      <c r="Q248" s="141">
        <v>0</v>
      </c>
      <c r="R248" s="141">
        <f>Q248*H248</f>
        <v>0</v>
      </c>
      <c r="S248" s="141">
        <v>0</v>
      </c>
      <c r="T248" s="142">
        <f>S248*H248</f>
        <v>0</v>
      </c>
      <c r="AR248" s="143" t="s">
        <v>161</v>
      </c>
      <c r="AT248" s="143" t="s">
        <v>157</v>
      </c>
      <c r="AU248" s="143" t="s">
        <v>93</v>
      </c>
      <c r="AY248" s="18" t="s">
        <v>154</v>
      </c>
      <c r="BE248" s="144">
        <f>IF(N248="základní",J248,0)</f>
        <v>0</v>
      </c>
      <c r="BF248" s="144">
        <f>IF(N248="snížená",J248,0)</f>
        <v>0</v>
      </c>
      <c r="BG248" s="144">
        <f>IF(N248="zákl. přenesená",J248,0)</f>
        <v>0</v>
      </c>
      <c r="BH248" s="144">
        <f>IF(N248="sníž. přenesená",J248,0)</f>
        <v>0</v>
      </c>
      <c r="BI248" s="144">
        <f>IF(N248="nulová",J248,0)</f>
        <v>0</v>
      </c>
      <c r="BJ248" s="18" t="s">
        <v>91</v>
      </c>
      <c r="BK248" s="144">
        <f>ROUND(I248*H248,2)</f>
        <v>0</v>
      </c>
      <c r="BL248" s="18" t="s">
        <v>161</v>
      </c>
      <c r="BM248" s="143" t="s">
        <v>854</v>
      </c>
    </row>
    <row r="249" spans="2:65" s="1" customFormat="1" ht="11.25">
      <c r="B249" s="34"/>
      <c r="D249" s="145" t="s">
        <v>163</v>
      </c>
      <c r="F249" s="146" t="s">
        <v>855</v>
      </c>
      <c r="I249" s="147"/>
      <c r="L249" s="34"/>
      <c r="M249" s="148"/>
      <c r="T249" s="55"/>
      <c r="AT249" s="18" t="s">
        <v>163</v>
      </c>
      <c r="AU249" s="18" t="s">
        <v>93</v>
      </c>
    </row>
    <row r="250" spans="2:65" s="12" customFormat="1" ht="11.25">
      <c r="B250" s="160"/>
      <c r="D250" s="161" t="s">
        <v>170</v>
      </c>
      <c r="E250" s="162" t="s">
        <v>81</v>
      </c>
      <c r="F250" s="163" t="s">
        <v>856</v>
      </c>
      <c r="H250" s="164">
        <v>60.91</v>
      </c>
      <c r="I250" s="165"/>
      <c r="L250" s="160"/>
      <c r="M250" s="166"/>
      <c r="T250" s="167"/>
      <c r="AT250" s="162" t="s">
        <v>170</v>
      </c>
      <c r="AU250" s="162" t="s">
        <v>93</v>
      </c>
      <c r="AV250" s="12" t="s">
        <v>93</v>
      </c>
      <c r="AW250" s="12" t="s">
        <v>42</v>
      </c>
      <c r="AX250" s="12" t="s">
        <v>83</v>
      </c>
      <c r="AY250" s="162" t="s">
        <v>154</v>
      </c>
    </row>
    <row r="251" spans="2:65" s="12" customFormat="1" ht="11.25">
      <c r="B251" s="160"/>
      <c r="D251" s="161" t="s">
        <v>170</v>
      </c>
      <c r="E251" s="162" t="s">
        <v>81</v>
      </c>
      <c r="F251" s="163" t="s">
        <v>857</v>
      </c>
      <c r="H251" s="164">
        <v>-9.702</v>
      </c>
      <c r="I251" s="165"/>
      <c r="L251" s="160"/>
      <c r="M251" s="166"/>
      <c r="T251" s="167"/>
      <c r="AT251" s="162" t="s">
        <v>170</v>
      </c>
      <c r="AU251" s="162" t="s">
        <v>93</v>
      </c>
      <c r="AV251" s="12" t="s">
        <v>93</v>
      </c>
      <c r="AW251" s="12" t="s">
        <v>42</v>
      </c>
      <c r="AX251" s="12" t="s">
        <v>83</v>
      </c>
      <c r="AY251" s="162" t="s">
        <v>154</v>
      </c>
    </row>
    <row r="252" spans="2:65" s="12" customFormat="1" ht="11.25">
      <c r="B252" s="160"/>
      <c r="D252" s="161" t="s">
        <v>170</v>
      </c>
      <c r="E252" s="162" t="s">
        <v>81</v>
      </c>
      <c r="F252" s="163" t="s">
        <v>858</v>
      </c>
      <c r="H252" s="164">
        <v>-1</v>
      </c>
      <c r="I252" s="165"/>
      <c r="L252" s="160"/>
      <c r="M252" s="166"/>
      <c r="T252" s="167"/>
      <c r="AT252" s="162" t="s">
        <v>170</v>
      </c>
      <c r="AU252" s="162" t="s">
        <v>93</v>
      </c>
      <c r="AV252" s="12" t="s">
        <v>93</v>
      </c>
      <c r="AW252" s="12" t="s">
        <v>42</v>
      </c>
      <c r="AX252" s="12" t="s">
        <v>83</v>
      </c>
      <c r="AY252" s="162" t="s">
        <v>154</v>
      </c>
    </row>
    <row r="253" spans="2:65" s="13" customFormat="1" ht="11.25">
      <c r="B253" s="168"/>
      <c r="D253" s="161" t="s">
        <v>170</v>
      </c>
      <c r="E253" s="169" t="s">
        <v>81</v>
      </c>
      <c r="F253" s="170" t="s">
        <v>180</v>
      </c>
      <c r="H253" s="171">
        <v>50.207999999999998</v>
      </c>
      <c r="I253" s="172"/>
      <c r="L253" s="168"/>
      <c r="M253" s="173"/>
      <c r="T253" s="174"/>
      <c r="AT253" s="169" t="s">
        <v>170</v>
      </c>
      <c r="AU253" s="169" t="s">
        <v>93</v>
      </c>
      <c r="AV253" s="13" t="s">
        <v>161</v>
      </c>
      <c r="AW253" s="13" t="s">
        <v>42</v>
      </c>
      <c r="AX253" s="13" t="s">
        <v>91</v>
      </c>
      <c r="AY253" s="169" t="s">
        <v>154</v>
      </c>
    </row>
    <row r="254" spans="2:65" s="1" customFormat="1" ht="44.25" customHeight="1">
      <c r="B254" s="34"/>
      <c r="C254" s="131" t="s">
        <v>448</v>
      </c>
      <c r="D254" s="131" t="s">
        <v>157</v>
      </c>
      <c r="E254" s="132" t="s">
        <v>859</v>
      </c>
      <c r="F254" s="133" t="s">
        <v>860</v>
      </c>
      <c r="G254" s="134" t="s">
        <v>187</v>
      </c>
      <c r="H254" s="135">
        <v>9.702</v>
      </c>
      <c r="I254" s="136"/>
      <c r="J254" s="137">
        <f>ROUND(I254*H254,2)</f>
        <v>0</v>
      </c>
      <c r="K254" s="138"/>
      <c r="L254" s="34"/>
      <c r="M254" s="139" t="s">
        <v>81</v>
      </c>
      <c r="N254" s="140" t="s">
        <v>53</v>
      </c>
      <c r="P254" s="141">
        <f>O254*H254</f>
        <v>0</v>
      </c>
      <c r="Q254" s="141">
        <v>0</v>
      </c>
      <c r="R254" s="141">
        <f>Q254*H254</f>
        <v>0</v>
      </c>
      <c r="S254" s="141">
        <v>0</v>
      </c>
      <c r="T254" s="142">
        <f>S254*H254</f>
        <v>0</v>
      </c>
      <c r="AR254" s="143" t="s">
        <v>161</v>
      </c>
      <c r="AT254" s="143" t="s">
        <v>157</v>
      </c>
      <c r="AU254" s="143" t="s">
        <v>93</v>
      </c>
      <c r="AY254" s="18" t="s">
        <v>154</v>
      </c>
      <c r="BE254" s="144">
        <f>IF(N254="základní",J254,0)</f>
        <v>0</v>
      </c>
      <c r="BF254" s="144">
        <f>IF(N254="snížená",J254,0)</f>
        <v>0</v>
      </c>
      <c r="BG254" s="144">
        <f>IF(N254="zákl. přenesená",J254,0)</f>
        <v>0</v>
      </c>
      <c r="BH254" s="144">
        <f>IF(N254="sníž. přenesená",J254,0)</f>
        <v>0</v>
      </c>
      <c r="BI254" s="144">
        <f>IF(N254="nulová",J254,0)</f>
        <v>0</v>
      </c>
      <c r="BJ254" s="18" t="s">
        <v>91</v>
      </c>
      <c r="BK254" s="144">
        <f>ROUND(I254*H254,2)</f>
        <v>0</v>
      </c>
      <c r="BL254" s="18" t="s">
        <v>161</v>
      </c>
      <c r="BM254" s="143" t="s">
        <v>861</v>
      </c>
    </row>
    <row r="255" spans="2:65" s="1" customFormat="1" ht="11.25">
      <c r="B255" s="34"/>
      <c r="D255" s="145" t="s">
        <v>163</v>
      </c>
      <c r="F255" s="146" t="s">
        <v>862</v>
      </c>
      <c r="I255" s="147"/>
      <c r="L255" s="34"/>
      <c r="M255" s="148"/>
      <c r="T255" s="55"/>
      <c r="AT255" s="18" t="s">
        <v>163</v>
      </c>
      <c r="AU255" s="18" t="s">
        <v>93</v>
      </c>
    </row>
    <row r="256" spans="2:65" s="12" customFormat="1" ht="11.25">
      <c r="B256" s="160"/>
      <c r="D256" s="161" t="s">
        <v>170</v>
      </c>
      <c r="E256" s="162" t="s">
        <v>81</v>
      </c>
      <c r="F256" s="163" t="s">
        <v>863</v>
      </c>
      <c r="H256" s="164">
        <v>9.702</v>
      </c>
      <c r="I256" s="165"/>
      <c r="L256" s="160"/>
      <c r="M256" s="166"/>
      <c r="T256" s="167"/>
      <c r="AT256" s="162" t="s">
        <v>170</v>
      </c>
      <c r="AU256" s="162" t="s">
        <v>93</v>
      </c>
      <c r="AV256" s="12" t="s">
        <v>93</v>
      </c>
      <c r="AW256" s="12" t="s">
        <v>42</v>
      </c>
      <c r="AX256" s="12" t="s">
        <v>83</v>
      </c>
      <c r="AY256" s="162" t="s">
        <v>154</v>
      </c>
    </row>
    <row r="257" spans="2:65" s="13" customFormat="1" ht="11.25">
      <c r="B257" s="168"/>
      <c r="D257" s="161" t="s">
        <v>170</v>
      </c>
      <c r="E257" s="169" t="s">
        <v>81</v>
      </c>
      <c r="F257" s="170" t="s">
        <v>180</v>
      </c>
      <c r="H257" s="171">
        <v>9.702</v>
      </c>
      <c r="I257" s="172"/>
      <c r="L257" s="168"/>
      <c r="M257" s="173"/>
      <c r="T257" s="174"/>
      <c r="AT257" s="169" t="s">
        <v>170</v>
      </c>
      <c r="AU257" s="169" t="s">
        <v>93</v>
      </c>
      <c r="AV257" s="13" t="s">
        <v>161</v>
      </c>
      <c r="AW257" s="13" t="s">
        <v>42</v>
      </c>
      <c r="AX257" s="13" t="s">
        <v>91</v>
      </c>
      <c r="AY257" s="169" t="s">
        <v>154</v>
      </c>
    </row>
    <row r="258" spans="2:65" s="11" customFormat="1" ht="22.9" customHeight="1">
      <c r="B258" s="119"/>
      <c r="D258" s="120" t="s">
        <v>82</v>
      </c>
      <c r="E258" s="129" t="s">
        <v>485</v>
      </c>
      <c r="F258" s="129" t="s">
        <v>486</v>
      </c>
      <c r="I258" s="122"/>
      <c r="J258" s="130">
        <f>BK258</f>
        <v>0</v>
      </c>
      <c r="L258" s="119"/>
      <c r="M258" s="124"/>
      <c r="P258" s="125">
        <f>SUM(P259:P260)</f>
        <v>0</v>
      </c>
      <c r="R258" s="125">
        <f>SUM(R259:R260)</f>
        <v>0</v>
      </c>
      <c r="T258" s="126">
        <f>SUM(T259:T260)</f>
        <v>0</v>
      </c>
      <c r="AR258" s="120" t="s">
        <v>91</v>
      </c>
      <c r="AT258" s="127" t="s">
        <v>82</v>
      </c>
      <c r="AU258" s="127" t="s">
        <v>91</v>
      </c>
      <c r="AY258" s="120" t="s">
        <v>154</v>
      </c>
      <c r="BK258" s="128">
        <f>SUM(BK259:BK260)</f>
        <v>0</v>
      </c>
    </row>
    <row r="259" spans="2:65" s="1" customFormat="1" ht="66.75" customHeight="1">
      <c r="B259" s="34"/>
      <c r="C259" s="131" t="s">
        <v>453</v>
      </c>
      <c r="D259" s="131" t="s">
        <v>157</v>
      </c>
      <c r="E259" s="132" t="s">
        <v>637</v>
      </c>
      <c r="F259" s="133" t="s">
        <v>638</v>
      </c>
      <c r="G259" s="134" t="s">
        <v>187</v>
      </c>
      <c r="H259" s="135">
        <v>129.35900000000001</v>
      </c>
      <c r="I259" s="136"/>
      <c r="J259" s="137">
        <f>ROUND(I259*H259,2)</f>
        <v>0</v>
      </c>
      <c r="K259" s="138"/>
      <c r="L259" s="34"/>
      <c r="M259" s="139" t="s">
        <v>81</v>
      </c>
      <c r="N259" s="140" t="s">
        <v>53</v>
      </c>
      <c r="P259" s="141">
        <f>O259*H259</f>
        <v>0</v>
      </c>
      <c r="Q259" s="141">
        <v>0</v>
      </c>
      <c r="R259" s="141">
        <f>Q259*H259</f>
        <v>0</v>
      </c>
      <c r="S259" s="141">
        <v>0</v>
      </c>
      <c r="T259" s="142">
        <f>S259*H259</f>
        <v>0</v>
      </c>
      <c r="AR259" s="143" t="s">
        <v>161</v>
      </c>
      <c r="AT259" s="143" t="s">
        <v>157</v>
      </c>
      <c r="AU259" s="143" t="s">
        <v>93</v>
      </c>
      <c r="AY259" s="18" t="s">
        <v>154</v>
      </c>
      <c r="BE259" s="144">
        <f>IF(N259="základní",J259,0)</f>
        <v>0</v>
      </c>
      <c r="BF259" s="144">
        <f>IF(N259="snížená",J259,0)</f>
        <v>0</v>
      </c>
      <c r="BG259" s="144">
        <f>IF(N259="zákl. přenesená",J259,0)</f>
        <v>0</v>
      </c>
      <c r="BH259" s="144">
        <f>IF(N259="sníž. přenesená",J259,0)</f>
        <v>0</v>
      </c>
      <c r="BI259" s="144">
        <f>IF(N259="nulová",J259,0)</f>
        <v>0</v>
      </c>
      <c r="BJ259" s="18" t="s">
        <v>91</v>
      </c>
      <c r="BK259" s="144">
        <f>ROUND(I259*H259,2)</f>
        <v>0</v>
      </c>
      <c r="BL259" s="18" t="s">
        <v>161</v>
      </c>
      <c r="BM259" s="143" t="s">
        <v>864</v>
      </c>
    </row>
    <row r="260" spans="2:65" s="1" customFormat="1" ht="11.25">
      <c r="B260" s="34"/>
      <c r="D260" s="145" t="s">
        <v>163</v>
      </c>
      <c r="F260" s="146" t="s">
        <v>640</v>
      </c>
      <c r="I260" s="147"/>
      <c r="L260" s="34"/>
      <c r="M260" s="148"/>
      <c r="T260" s="55"/>
      <c r="AT260" s="18" t="s">
        <v>163</v>
      </c>
      <c r="AU260" s="18" t="s">
        <v>93</v>
      </c>
    </row>
    <row r="261" spans="2:65" s="11" customFormat="1" ht="25.9" customHeight="1">
      <c r="B261" s="119"/>
      <c r="D261" s="120" t="s">
        <v>82</v>
      </c>
      <c r="E261" s="121" t="s">
        <v>492</v>
      </c>
      <c r="F261" s="121" t="s">
        <v>493</v>
      </c>
      <c r="I261" s="122"/>
      <c r="J261" s="123">
        <f>BK261</f>
        <v>0</v>
      </c>
      <c r="L261" s="119"/>
      <c r="M261" s="124"/>
      <c r="P261" s="125">
        <f>P262</f>
        <v>0</v>
      </c>
      <c r="R261" s="125">
        <f>R262</f>
        <v>0.51060000000000005</v>
      </c>
      <c r="T261" s="126">
        <f>T262</f>
        <v>0</v>
      </c>
      <c r="AR261" s="120" t="s">
        <v>93</v>
      </c>
      <c r="AT261" s="127" t="s">
        <v>82</v>
      </c>
      <c r="AU261" s="127" t="s">
        <v>83</v>
      </c>
      <c r="AY261" s="120" t="s">
        <v>154</v>
      </c>
      <c r="BK261" s="128">
        <f>BK262</f>
        <v>0</v>
      </c>
    </row>
    <row r="262" spans="2:65" s="11" customFormat="1" ht="22.9" customHeight="1">
      <c r="B262" s="119"/>
      <c r="D262" s="120" t="s">
        <v>82</v>
      </c>
      <c r="E262" s="129" t="s">
        <v>533</v>
      </c>
      <c r="F262" s="129" t="s">
        <v>534</v>
      </c>
      <c r="I262" s="122"/>
      <c r="J262" s="130">
        <f>BK262</f>
        <v>0</v>
      </c>
      <c r="L262" s="119"/>
      <c r="M262" s="124"/>
      <c r="P262" s="125">
        <f>SUM(P263:P278)</f>
        <v>0</v>
      </c>
      <c r="R262" s="125">
        <f>SUM(R263:R278)</f>
        <v>0.51060000000000005</v>
      </c>
      <c r="T262" s="126">
        <f>SUM(T263:T278)</f>
        <v>0</v>
      </c>
      <c r="AR262" s="120" t="s">
        <v>93</v>
      </c>
      <c r="AT262" s="127" t="s">
        <v>82</v>
      </c>
      <c r="AU262" s="127" t="s">
        <v>91</v>
      </c>
      <c r="AY262" s="120" t="s">
        <v>154</v>
      </c>
      <c r="BK262" s="128">
        <f>SUM(BK263:BK278)</f>
        <v>0</v>
      </c>
    </row>
    <row r="263" spans="2:65" s="1" customFormat="1" ht="16.5" customHeight="1">
      <c r="B263" s="34"/>
      <c r="C263" s="131" t="s">
        <v>459</v>
      </c>
      <c r="D263" s="131" t="s">
        <v>157</v>
      </c>
      <c r="E263" s="132" t="s">
        <v>536</v>
      </c>
      <c r="F263" s="133" t="s">
        <v>865</v>
      </c>
      <c r="G263" s="134" t="s">
        <v>260</v>
      </c>
      <c r="H263" s="135">
        <v>510.6</v>
      </c>
      <c r="I263" s="136"/>
      <c r="J263" s="137">
        <f>ROUND(I263*H263,2)</f>
        <v>0</v>
      </c>
      <c r="K263" s="138"/>
      <c r="L263" s="34"/>
      <c r="M263" s="139" t="s">
        <v>81</v>
      </c>
      <c r="N263" s="140" t="s">
        <v>53</v>
      </c>
      <c r="P263" s="141">
        <f>O263*H263</f>
        <v>0</v>
      </c>
      <c r="Q263" s="141">
        <v>1E-3</v>
      </c>
      <c r="R263" s="141">
        <f>Q263*H263</f>
        <v>0.51060000000000005</v>
      </c>
      <c r="S263" s="141">
        <v>0</v>
      </c>
      <c r="T263" s="142">
        <f>S263*H263</f>
        <v>0</v>
      </c>
      <c r="AR263" s="143" t="s">
        <v>251</v>
      </c>
      <c r="AT263" s="143" t="s">
        <v>157</v>
      </c>
      <c r="AU263" s="143" t="s">
        <v>93</v>
      </c>
      <c r="AY263" s="18" t="s">
        <v>154</v>
      </c>
      <c r="BE263" s="144">
        <f>IF(N263="základní",J263,0)</f>
        <v>0</v>
      </c>
      <c r="BF263" s="144">
        <f>IF(N263="snížená",J263,0)</f>
        <v>0</v>
      </c>
      <c r="BG263" s="144">
        <f>IF(N263="zákl. přenesená",J263,0)</f>
        <v>0</v>
      </c>
      <c r="BH263" s="144">
        <f>IF(N263="sníž. přenesená",J263,0)</f>
        <v>0</v>
      </c>
      <c r="BI263" s="144">
        <f>IF(N263="nulová",J263,0)</f>
        <v>0</v>
      </c>
      <c r="BJ263" s="18" t="s">
        <v>91</v>
      </c>
      <c r="BK263" s="144">
        <f>ROUND(I263*H263,2)</f>
        <v>0</v>
      </c>
      <c r="BL263" s="18" t="s">
        <v>251</v>
      </c>
      <c r="BM263" s="143" t="s">
        <v>866</v>
      </c>
    </row>
    <row r="264" spans="2:65" s="14" customFormat="1" ht="11.25">
      <c r="B264" s="178"/>
      <c r="D264" s="161" t="s">
        <v>170</v>
      </c>
      <c r="E264" s="179" t="s">
        <v>81</v>
      </c>
      <c r="F264" s="180" t="s">
        <v>792</v>
      </c>
      <c r="H264" s="179" t="s">
        <v>81</v>
      </c>
      <c r="I264" s="181"/>
      <c r="L264" s="178"/>
      <c r="M264" s="182"/>
      <c r="T264" s="183"/>
      <c r="AT264" s="179" t="s">
        <v>170</v>
      </c>
      <c r="AU264" s="179" t="s">
        <v>93</v>
      </c>
      <c r="AV264" s="14" t="s">
        <v>91</v>
      </c>
      <c r="AW264" s="14" t="s">
        <v>42</v>
      </c>
      <c r="AX264" s="14" t="s">
        <v>83</v>
      </c>
      <c r="AY264" s="179" t="s">
        <v>154</v>
      </c>
    </row>
    <row r="265" spans="2:65" s="14" customFormat="1" ht="11.25">
      <c r="B265" s="178"/>
      <c r="D265" s="161" t="s">
        <v>170</v>
      </c>
      <c r="E265" s="179" t="s">
        <v>81</v>
      </c>
      <c r="F265" s="180" t="s">
        <v>867</v>
      </c>
      <c r="H265" s="179" t="s">
        <v>81</v>
      </c>
      <c r="I265" s="181"/>
      <c r="L265" s="178"/>
      <c r="M265" s="182"/>
      <c r="T265" s="183"/>
      <c r="AT265" s="179" t="s">
        <v>170</v>
      </c>
      <c r="AU265" s="179" t="s">
        <v>93</v>
      </c>
      <c r="AV265" s="14" t="s">
        <v>91</v>
      </c>
      <c r="AW265" s="14" t="s">
        <v>42</v>
      </c>
      <c r="AX265" s="14" t="s">
        <v>83</v>
      </c>
      <c r="AY265" s="179" t="s">
        <v>154</v>
      </c>
    </row>
    <row r="266" spans="2:65" s="12" customFormat="1" ht="11.25">
      <c r="B266" s="160"/>
      <c r="D266" s="161" t="s">
        <v>170</v>
      </c>
      <c r="E266" s="162" t="s">
        <v>81</v>
      </c>
      <c r="F266" s="163" t="s">
        <v>868</v>
      </c>
      <c r="H266" s="164">
        <v>42.966000000000001</v>
      </c>
      <c r="I266" s="165"/>
      <c r="L266" s="160"/>
      <c r="M266" s="166"/>
      <c r="T266" s="167"/>
      <c r="AT266" s="162" t="s">
        <v>170</v>
      </c>
      <c r="AU266" s="162" t="s">
        <v>93</v>
      </c>
      <c r="AV266" s="12" t="s">
        <v>93</v>
      </c>
      <c r="AW266" s="12" t="s">
        <v>42</v>
      </c>
      <c r="AX266" s="12" t="s">
        <v>83</v>
      </c>
      <c r="AY266" s="162" t="s">
        <v>154</v>
      </c>
    </row>
    <row r="267" spans="2:65" s="12" customFormat="1" ht="11.25">
      <c r="B267" s="160"/>
      <c r="D267" s="161" t="s">
        <v>170</v>
      </c>
      <c r="E267" s="162" t="s">
        <v>81</v>
      </c>
      <c r="F267" s="163" t="s">
        <v>869</v>
      </c>
      <c r="H267" s="164">
        <v>26.135999999999999</v>
      </c>
      <c r="I267" s="165"/>
      <c r="L267" s="160"/>
      <c r="M267" s="166"/>
      <c r="T267" s="167"/>
      <c r="AT267" s="162" t="s">
        <v>170</v>
      </c>
      <c r="AU267" s="162" t="s">
        <v>93</v>
      </c>
      <c r="AV267" s="12" t="s">
        <v>93</v>
      </c>
      <c r="AW267" s="12" t="s">
        <v>42</v>
      </c>
      <c r="AX267" s="12" t="s">
        <v>83</v>
      </c>
      <c r="AY267" s="162" t="s">
        <v>154</v>
      </c>
    </row>
    <row r="268" spans="2:65" s="12" customFormat="1" ht="11.25">
      <c r="B268" s="160"/>
      <c r="D268" s="161" t="s">
        <v>170</v>
      </c>
      <c r="E268" s="162" t="s">
        <v>81</v>
      </c>
      <c r="F268" s="163" t="s">
        <v>870</v>
      </c>
      <c r="H268" s="164">
        <v>59.405000000000001</v>
      </c>
      <c r="I268" s="165"/>
      <c r="L268" s="160"/>
      <c r="M268" s="166"/>
      <c r="T268" s="167"/>
      <c r="AT268" s="162" t="s">
        <v>170</v>
      </c>
      <c r="AU268" s="162" t="s">
        <v>93</v>
      </c>
      <c r="AV268" s="12" t="s">
        <v>93</v>
      </c>
      <c r="AW268" s="12" t="s">
        <v>42</v>
      </c>
      <c r="AX268" s="12" t="s">
        <v>83</v>
      </c>
      <c r="AY268" s="162" t="s">
        <v>154</v>
      </c>
    </row>
    <row r="269" spans="2:65" s="12" customFormat="1" ht="11.25">
      <c r="B269" s="160"/>
      <c r="D269" s="161" t="s">
        <v>170</v>
      </c>
      <c r="E269" s="162" t="s">
        <v>81</v>
      </c>
      <c r="F269" s="163" t="s">
        <v>871</v>
      </c>
      <c r="H269" s="164">
        <v>208.65600000000001</v>
      </c>
      <c r="I269" s="165"/>
      <c r="L269" s="160"/>
      <c r="M269" s="166"/>
      <c r="T269" s="167"/>
      <c r="AT269" s="162" t="s">
        <v>170</v>
      </c>
      <c r="AU269" s="162" t="s">
        <v>93</v>
      </c>
      <c r="AV269" s="12" t="s">
        <v>93</v>
      </c>
      <c r="AW269" s="12" t="s">
        <v>42</v>
      </c>
      <c r="AX269" s="12" t="s">
        <v>83</v>
      </c>
      <c r="AY269" s="162" t="s">
        <v>154</v>
      </c>
    </row>
    <row r="270" spans="2:65" s="12" customFormat="1" ht="11.25">
      <c r="B270" s="160"/>
      <c r="D270" s="161" t="s">
        <v>170</v>
      </c>
      <c r="E270" s="162" t="s">
        <v>81</v>
      </c>
      <c r="F270" s="163" t="s">
        <v>872</v>
      </c>
      <c r="H270" s="164">
        <v>106.822</v>
      </c>
      <c r="I270" s="165"/>
      <c r="L270" s="160"/>
      <c r="M270" s="166"/>
      <c r="T270" s="167"/>
      <c r="AT270" s="162" t="s">
        <v>170</v>
      </c>
      <c r="AU270" s="162" t="s">
        <v>93</v>
      </c>
      <c r="AV270" s="12" t="s">
        <v>93</v>
      </c>
      <c r="AW270" s="12" t="s">
        <v>42</v>
      </c>
      <c r="AX270" s="12" t="s">
        <v>83</v>
      </c>
      <c r="AY270" s="162" t="s">
        <v>154</v>
      </c>
    </row>
    <row r="271" spans="2:65" s="15" customFormat="1" ht="11.25">
      <c r="B271" s="190"/>
      <c r="D271" s="161" t="s">
        <v>170</v>
      </c>
      <c r="E271" s="191" t="s">
        <v>81</v>
      </c>
      <c r="F271" s="192" t="s">
        <v>829</v>
      </c>
      <c r="H271" s="193">
        <v>443.98500000000001</v>
      </c>
      <c r="I271" s="194"/>
      <c r="L271" s="190"/>
      <c r="M271" s="195"/>
      <c r="T271" s="196"/>
      <c r="AT271" s="191" t="s">
        <v>170</v>
      </c>
      <c r="AU271" s="191" t="s">
        <v>93</v>
      </c>
      <c r="AV271" s="15" t="s">
        <v>173</v>
      </c>
      <c r="AW271" s="15" t="s">
        <v>42</v>
      </c>
      <c r="AX271" s="15" t="s">
        <v>83</v>
      </c>
      <c r="AY271" s="191" t="s">
        <v>154</v>
      </c>
    </row>
    <row r="272" spans="2:65" s="12" customFormat="1" ht="11.25">
      <c r="B272" s="160"/>
      <c r="D272" s="161" t="s">
        <v>170</v>
      </c>
      <c r="E272" s="162" t="s">
        <v>81</v>
      </c>
      <c r="F272" s="163" t="s">
        <v>873</v>
      </c>
      <c r="H272" s="164">
        <v>35.5</v>
      </c>
      <c r="I272" s="165"/>
      <c r="L272" s="160"/>
      <c r="M272" s="166"/>
      <c r="T272" s="167"/>
      <c r="AT272" s="162" t="s">
        <v>170</v>
      </c>
      <c r="AU272" s="162" t="s">
        <v>93</v>
      </c>
      <c r="AV272" s="12" t="s">
        <v>93</v>
      </c>
      <c r="AW272" s="12" t="s">
        <v>42</v>
      </c>
      <c r="AX272" s="12" t="s">
        <v>83</v>
      </c>
      <c r="AY272" s="162" t="s">
        <v>154</v>
      </c>
    </row>
    <row r="273" spans="2:65" s="12" customFormat="1" ht="11.25">
      <c r="B273" s="160"/>
      <c r="D273" s="161" t="s">
        <v>170</v>
      </c>
      <c r="E273" s="162" t="s">
        <v>81</v>
      </c>
      <c r="F273" s="163" t="s">
        <v>874</v>
      </c>
      <c r="H273" s="164">
        <v>17.8</v>
      </c>
      <c r="I273" s="165"/>
      <c r="L273" s="160"/>
      <c r="M273" s="166"/>
      <c r="T273" s="167"/>
      <c r="AT273" s="162" t="s">
        <v>170</v>
      </c>
      <c r="AU273" s="162" t="s">
        <v>93</v>
      </c>
      <c r="AV273" s="12" t="s">
        <v>93</v>
      </c>
      <c r="AW273" s="12" t="s">
        <v>42</v>
      </c>
      <c r="AX273" s="12" t="s">
        <v>83</v>
      </c>
      <c r="AY273" s="162" t="s">
        <v>154</v>
      </c>
    </row>
    <row r="274" spans="2:65" s="12" customFormat="1" ht="11.25">
      <c r="B274" s="160"/>
      <c r="D274" s="161" t="s">
        <v>170</v>
      </c>
      <c r="E274" s="162" t="s">
        <v>81</v>
      </c>
      <c r="F274" s="163" t="s">
        <v>875</v>
      </c>
      <c r="H274" s="164">
        <v>13.315</v>
      </c>
      <c r="I274" s="165"/>
      <c r="L274" s="160"/>
      <c r="M274" s="166"/>
      <c r="T274" s="167"/>
      <c r="AT274" s="162" t="s">
        <v>170</v>
      </c>
      <c r="AU274" s="162" t="s">
        <v>93</v>
      </c>
      <c r="AV274" s="12" t="s">
        <v>93</v>
      </c>
      <c r="AW274" s="12" t="s">
        <v>42</v>
      </c>
      <c r="AX274" s="12" t="s">
        <v>83</v>
      </c>
      <c r="AY274" s="162" t="s">
        <v>154</v>
      </c>
    </row>
    <row r="275" spans="2:65" s="15" customFormat="1" ht="11.25">
      <c r="B275" s="190"/>
      <c r="D275" s="161" t="s">
        <v>170</v>
      </c>
      <c r="E275" s="191" t="s">
        <v>81</v>
      </c>
      <c r="F275" s="192" t="s">
        <v>829</v>
      </c>
      <c r="H275" s="193">
        <v>66.614999999999995</v>
      </c>
      <c r="I275" s="194"/>
      <c r="L275" s="190"/>
      <c r="M275" s="195"/>
      <c r="T275" s="196"/>
      <c r="AT275" s="191" t="s">
        <v>170</v>
      </c>
      <c r="AU275" s="191" t="s">
        <v>93</v>
      </c>
      <c r="AV275" s="15" t="s">
        <v>173</v>
      </c>
      <c r="AW275" s="15" t="s">
        <v>42</v>
      </c>
      <c r="AX275" s="15" t="s">
        <v>83</v>
      </c>
      <c r="AY275" s="191" t="s">
        <v>154</v>
      </c>
    </row>
    <row r="276" spans="2:65" s="13" customFormat="1" ht="11.25">
      <c r="B276" s="168"/>
      <c r="D276" s="161" t="s">
        <v>170</v>
      </c>
      <c r="E276" s="169" t="s">
        <v>81</v>
      </c>
      <c r="F276" s="170" t="s">
        <v>180</v>
      </c>
      <c r="H276" s="171">
        <v>510.6</v>
      </c>
      <c r="I276" s="172"/>
      <c r="L276" s="168"/>
      <c r="M276" s="173"/>
      <c r="T276" s="174"/>
      <c r="AT276" s="169" t="s">
        <v>170</v>
      </c>
      <c r="AU276" s="169" t="s">
        <v>93</v>
      </c>
      <c r="AV276" s="13" t="s">
        <v>161</v>
      </c>
      <c r="AW276" s="13" t="s">
        <v>42</v>
      </c>
      <c r="AX276" s="13" t="s">
        <v>91</v>
      </c>
      <c r="AY276" s="169" t="s">
        <v>154</v>
      </c>
    </row>
    <row r="277" spans="2:65" s="1" customFormat="1" ht="55.5" customHeight="1">
      <c r="B277" s="34"/>
      <c r="C277" s="131" t="s">
        <v>464</v>
      </c>
      <c r="D277" s="131" t="s">
        <v>157</v>
      </c>
      <c r="E277" s="132" t="s">
        <v>541</v>
      </c>
      <c r="F277" s="133" t="s">
        <v>542</v>
      </c>
      <c r="G277" s="134" t="s">
        <v>187</v>
      </c>
      <c r="H277" s="135">
        <v>0.51100000000000001</v>
      </c>
      <c r="I277" s="136"/>
      <c r="J277" s="137">
        <f>ROUND(I277*H277,2)</f>
        <v>0</v>
      </c>
      <c r="K277" s="138"/>
      <c r="L277" s="34"/>
      <c r="M277" s="139" t="s">
        <v>81</v>
      </c>
      <c r="N277" s="140" t="s">
        <v>53</v>
      </c>
      <c r="P277" s="141">
        <f>O277*H277</f>
        <v>0</v>
      </c>
      <c r="Q277" s="141">
        <v>0</v>
      </c>
      <c r="R277" s="141">
        <f>Q277*H277</f>
        <v>0</v>
      </c>
      <c r="S277" s="141">
        <v>0</v>
      </c>
      <c r="T277" s="142">
        <f>S277*H277</f>
        <v>0</v>
      </c>
      <c r="AR277" s="143" t="s">
        <v>251</v>
      </c>
      <c r="AT277" s="143" t="s">
        <v>157</v>
      </c>
      <c r="AU277" s="143" t="s">
        <v>93</v>
      </c>
      <c r="AY277" s="18" t="s">
        <v>154</v>
      </c>
      <c r="BE277" s="144">
        <f>IF(N277="základní",J277,0)</f>
        <v>0</v>
      </c>
      <c r="BF277" s="144">
        <f>IF(N277="snížená",J277,0)</f>
        <v>0</v>
      </c>
      <c r="BG277" s="144">
        <f>IF(N277="zákl. přenesená",J277,0)</f>
        <v>0</v>
      </c>
      <c r="BH277" s="144">
        <f>IF(N277="sníž. přenesená",J277,0)</f>
        <v>0</v>
      </c>
      <c r="BI277" s="144">
        <f>IF(N277="nulová",J277,0)</f>
        <v>0</v>
      </c>
      <c r="BJ277" s="18" t="s">
        <v>91</v>
      </c>
      <c r="BK277" s="144">
        <f>ROUND(I277*H277,2)</f>
        <v>0</v>
      </c>
      <c r="BL277" s="18" t="s">
        <v>251</v>
      </c>
      <c r="BM277" s="143" t="s">
        <v>876</v>
      </c>
    </row>
    <row r="278" spans="2:65" s="1" customFormat="1" ht="11.25">
      <c r="B278" s="34"/>
      <c r="D278" s="145" t="s">
        <v>163</v>
      </c>
      <c r="F278" s="146" t="s">
        <v>544</v>
      </c>
      <c r="I278" s="147"/>
      <c r="L278" s="34"/>
      <c r="M278" s="148"/>
      <c r="T278" s="55"/>
      <c r="AT278" s="18" t="s">
        <v>163</v>
      </c>
      <c r="AU278" s="18" t="s">
        <v>93</v>
      </c>
    </row>
    <row r="279" spans="2:65" s="11" customFormat="1" ht="25.9" customHeight="1">
      <c r="B279" s="119"/>
      <c r="D279" s="120" t="s">
        <v>82</v>
      </c>
      <c r="E279" s="121" t="s">
        <v>587</v>
      </c>
      <c r="F279" s="121" t="s">
        <v>588</v>
      </c>
      <c r="I279" s="122"/>
      <c r="J279" s="123">
        <f>BK279</f>
        <v>0</v>
      </c>
      <c r="L279" s="119"/>
      <c r="M279" s="124"/>
      <c r="P279" s="125">
        <f>P280</f>
        <v>0</v>
      </c>
      <c r="R279" s="125">
        <f>R280</f>
        <v>0</v>
      </c>
      <c r="T279" s="126">
        <f>T280</f>
        <v>0</v>
      </c>
      <c r="AR279" s="120" t="s">
        <v>161</v>
      </c>
      <c r="AT279" s="127" t="s">
        <v>82</v>
      </c>
      <c r="AU279" s="127" t="s">
        <v>83</v>
      </c>
      <c r="AY279" s="120" t="s">
        <v>154</v>
      </c>
      <c r="BK279" s="128">
        <f>BK280</f>
        <v>0</v>
      </c>
    </row>
    <row r="280" spans="2:65" s="1" customFormat="1" ht="55.5" customHeight="1">
      <c r="B280" s="34"/>
      <c r="C280" s="131" t="s">
        <v>470</v>
      </c>
      <c r="D280" s="131" t="s">
        <v>157</v>
      </c>
      <c r="E280" s="132" t="s">
        <v>590</v>
      </c>
      <c r="F280" s="133" t="s">
        <v>591</v>
      </c>
      <c r="G280" s="134" t="s">
        <v>423</v>
      </c>
      <c r="H280" s="135">
        <v>1</v>
      </c>
      <c r="I280" s="136"/>
      <c r="J280" s="137">
        <f>ROUND(I280*H280,2)</f>
        <v>0</v>
      </c>
      <c r="K280" s="138"/>
      <c r="L280" s="34"/>
      <c r="M280" s="184" t="s">
        <v>81</v>
      </c>
      <c r="N280" s="185" t="s">
        <v>53</v>
      </c>
      <c r="O280" s="186"/>
      <c r="P280" s="187">
        <f>O280*H280</f>
        <v>0</v>
      </c>
      <c r="Q280" s="187">
        <v>0</v>
      </c>
      <c r="R280" s="187">
        <f>Q280*H280</f>
        <v>0</v>
      </c>
      <c r="S280" s="187">
        <v>0</v>
      </c>
      <c r="T280" s="188">
        <f>S280*H280</f>
        <v>0</v>
      </c>
      <c r="AR280" s="143" t="s">
        <v>592</v>
      </c>
      <c r="AT280" s="143" t="s">
        <v>157</v>
      </c>
      <c r="AU280" s="143" t="s">
        <v>91</v>
      </c>
      <c r="AY280" s="18" t="s">
        <v>154</v>
      </c>
      <c r="BE280" s="144">
        <f>IF(N280="základní",J280,0)</f>
        <v>0</v>
      </c>
      <c r="BF280" s="144">
        <f>IF(N280="snížená",J280,0)</f>
        <v>0</v>
      </c>
      <c r="BG280" s="144">
        <f>IF(N280="zákl. přenesená",J280,0)</f>
        <v>0</v>
      </c>
      <c r="BH280" s="144">
        <f>IF(N280="sníž. přenesená",J280,0)</f>
        <v>0</v>
      </c>
      <c r="BI280" s="144">
        <f>IF(N280="nulová",J280,0)</f>
        <v>0</v>
      </c>
      <c r="BJ280" s="18" t="s">
        <v>91</v>
      </c>
      <c r="BK280" s="144">
        <f>ROUND(I280*H280,2)</f>
        <v>0</v>
      </c>
      <c r="BL280" s="18" t="s">
        <v>592</v>
      </c>
      <c r="BM280" s="143" t="s">
        <v>877</v>
      </c>
    </row>
    <row r="281" spans="2:65" s="1" customFormat="1" ht="6.95" customHeight="1">
      <c r="B281" s="43"/>
      <c r="C281" s="44"/>
      <c r="D281" s="44"/>
      <c r="E281" s="44"/>
      <c r="F281" s="44"/>
      <c r="G281" s="44"/>
      <c r="H281" s="44"/>
      <c r="I281" s="44"/>
      <c r="J281" s="44"/>
      <c r="K281" s="44"/>
      <c r="L281" s="34"/>
    </row>
  </sheetData>
  <sheetProtection algorithmName="SHA-512" hashValue="ztXXaDObN6S3c5l0q4LYIg0fvIawdydHiasbXOHnB3mdk4+GB3CsfUZpvPv+jQJVQX77PnsZIsS6yBoy2yBIjA==" saltValue="js4XW8m65bEITm/8unDJ219apcbyOF+ZaSxWQAxKrroeD3lJ8IyagupIenKI6QW8hnJLiImNau0Pr/yIxfhCNw==" spinCount="100000" sheet="1" objects="1" scenarios="1" formatColumns="0" formatRows="0" autoFilter="0"/>
  <autoFilter ref="C90:K280" xr:uid="{00000000-0009-0000-0000-000003000000}"/>
  <mergeCells count="9">
    <mergeCell ref="E50:H50"/>
    <mergeCell ref="E81:H81"/>
    <mergeCell ref="E83:H83"/>
    <mergeCell ref="L2:V2"/>
    <mergeCell ref="E7:H7"/>
    <mergeCell ref="E9:H9"/>
    <mergeCell ref="E18:H18"/>
    <mergeCell ref="E27:H27"/>
    <mergeCell ref="E48:H48"/>
  </mergeCells>
  <hyperlinks>
    <hyperlink ref="F95" r:id="rId1" xr:uid="{00000000-0004-0000-0300-000000000000}"/>
    <hyperlink ref="F99" r:id="rId2" xr:uid="{00000000-0004-0000-0300-000001000000}"/>
    <hyperlink ref="F103" r:id="rId3" xr:uid="{00000000-0004-0000-0300-000002000000}"/>
    <hyperlink ref="F107" r:id="rId4" xr:uid="{00000000-0004-0000-0300-000003000000}"/>
    <hyperlink ref="F110" r:id="rId5" xr:uid="{00000000-0004-0000-0300-000004000000}"/>
    <hyperlink ref="F113" r:id="rId6" xr:uid="{00000000-0004-0000-0300-000005000000}"/>
    <hyperlink ref="F116" r:id="rId7" xr:uid="{00000000-0004-0000-0300-000006000000}"/>
    <hyperlink ref="F118" r:id="rId8" xr:uid="{00000000-0004-0000-0300-000007000000}"/>
    <hyperlink ref="F120" r:id="rId9" xr:uid="{00000000-0004-0000-0300-000008000000}"/>
    <hyperlink ref="F123" r:id="rId10" xr:uid="{00000000-0004-0000-0300-000009000000}"/>
    <hyperlink ref="F125" r:id="rId11" xr:uid="{00000000-0004-0000-0300-00000A000000}"/>
    <hyperlink ref="F128" r:id="rId12" xr:uid="{00000000-0004-0000-0300-00000B000000}"/>
    <hyperlink ref="F134" r:id="rId13" xr:uid="{00000000-0004-0000-0300-00000C000000}"/>
    <hyperlink ref="F140" r:id="rId14" xr:uid="{00000000-0004-0000-0300-00000D000000}"/>
    <hyperlink ref="F142" r:id="rId15" xr:uid="{00000000-0004-0000-0300-00000E000000}"/>
    <hyperlink ref="F150" r:id="rId16" xr:uid="{00000000-0004-0000-0300-00000F000000}"/>
    <hyperlink ref="F162" r:id="rId17" xr:uid="{00000000-0004-0000-0300-000010000000}"/>
    <hyperlink ref="F168" r:id="rId18" xr:uid="{00000000-0004-0000-0300-000011000000}"/>
    <hyperlink ref="F172" r:id="rId19" xr:uid="{00000000-0004-0000-0300-000012000000}"/>
    <hyperlink ref="F179" r:id="rId20" xr:uid="{00000000-0004-0000-0300-000013000000}"/>
    <hyperlink ref="F184" r:id="rId21" xr:uid="{00000000-0004-0000-0300-000014000000}"/>
    <hyperlink ref="F192" r:id="rId22" xr:uid="{00000000-0004-0000-0300-000015000000}"/>
    <hyperlink ref="F195" r:id="rId23" xr:uid="{00000000-0004-0000-0300-000016000000}"/>
    <hyperlink ref="F198" r:id="rId24" xr:uid="{00000000-0004-0000-0300-000017000000}"/>
    <hyperlink ref="F202" r:id="rId25" xr:uid="{00000000-0004-0000-0300-000018000000}"/>
    <hyperlink ref="F204" r:id="rId26" xr:uid="{00000000-0004-0000-0300-000019000000}"/>
    <hyperlink ref="F212" r:id="rId27" xr:uid="{00000000-0004-0000-0300-00001A000000}"/>
    <hyperlink ref="F214" r:id="rId28" xr:uid="{00000000-0004-0000-0300-00001B000000}"/>
    <hyperlink ref="F216" r:id="rId29" xr:uid="{00000000-0004-0000-0300-00001C000000}"/>
    <hyperlink ref="F218" r:id="rId30" xr:uid="{00000000-0004-0000-0300-00001D000000}"/>
    <hyperlink ref="F228" r:id="rId31" xr:uid="{00000000-0004-0000-0300-00001E000000}"/>
    <hyperlink ref="F232" r:id="rId32" xr:uid="{00000000-0004-0000-0300-00001F000000}"/>
    <hyperlink ref="F235" r:id="rId33" xr:uid="{00000000-0004-0000-0300-000020000000}"/>
    <hyperlink ref="F240" r:id="rId34" xr:uid="{00000000-0004-0000-0300-000021000000}"/>
    <hyperlink ref="F242" r:id="rId35" xr:uid="{00000000-0004-0000-0300-000022000000}"/>
    <hyperlink ref="F245" r:id="rId36" xr:uid="{00000000-0004-0000-0300-000023000000}"/>
    <hyperlink ref="F249" r:id="rId37" xr:uid="{00000000-0004-0000-0300-000024000000}"/>
    <hyperlink ref="F255" r:id="rId38" xr:uid="{00000000-0004-0000-0300-000025000000}"/>
    <hyperlink ref="F260" r:id="rId39" xr:uid="{00000000-0004-0000-0300-000026000000}"/>
    <hyperlink ref="F278" r:id="rId40" xr:uid="{00000000-0004-0000-0300-000027000000}"/>
  </hyperlinks>
  <pageMargins left="0.39370078740157483" right="0.39370078740157483" top="0.39370078740157483" bottom="0.39370078740157483" header="0" footer="0"/>
  <pageSetup paperSize="9" scale="88" fitToHeight="100" orientation="portrait" r:id="rId41"/>
  <headerFooter>
    <oddFooter>&amp;CStrana &amp;P z &amp;N</oddFooter>
  </headerFooter>
  <drawing r:id="rId4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72"/>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102</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878</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ROUND(J88,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ROUND((SUM(BE88:BE171)),  2)</f>
        <v>0</v>
      </c>
      <c r="I33" s="92">
        <v>0.21</v>
      </c>
      <c r="J33" s="91">
        <f>ROUND(((SUM(BE88:BE171))*I33),  2)</f>
        <v>0</v>
      </c>
      <c r="L33" s="34"/>
    </row>
    <row r="34" spans="2:12" s="1" customFormat="1" ht="14.45" customHeight="1">
      <c r="B34" s="34"/>
      <c r="E34" s="28" t="s">
        <v>54</v>
      </c>
      <c r="F34" s="91">
        <f>ROUND((SUM(BF88:BF171)),  2)</f>
        <v>0</v>
      </c>
      <c r="I34" s="92">
        <v>0.12</v>
      </c>
      <c r="J34" s="91">
        <f>ROUND(((SUM(BF88:BF171))*I34),  2)</f>
        <v>0</v>
      </c>
      <c r="L34" s="34"/>
    </row>
    <row r="35" spans="2:12" s="1" customFormat="1" ht="14.45" hidden="1" customHeight="1">
      <c r="B35" s="34"/>
      <c r="E35" s="28" t="s">
        <v>55</v>
      </c>
      <c r="F35" s="91">
        <f>ROUND((SUM(BG88:BG171)),  2)</f>
        <v>0</v>
      </c>
      <c r="I35" s="92">
        <v>0.21</v>
      </c>
      <c r="J35" s="91">
        <f>0</f>
        <v>0</v>
      </c>
      <c r="L35" s="34"/>
    </row>
    <row r="36" spans="2:12" s="1" customFormat="1" ht="14.45" hidden="1" customHeight="1">
      <c r="B36" s="34"/>
      <c r="E36" s="28" t="s">
        <v>56</v>
      </c>
      <c r="F36" s="91">
        <f>ROUND((SUM(BH88:BH171)),  2)</f>
        <v>0</v>
      </c>
      <c r="I36" s="92">
        <v>0.12</v>
      </c>
      <c r="J36" s="91">
        <f>0</f>
        <v>0</v>
      </c>
      <c r="L36" s="34"/>
    </row>
    <row r="37" spans="2:12" s="1" customFormat="1" ht="14.45" hidden="1" customHeight="1">
      <c r="B37" s="34"/>
      <c r="E37" s="28" t="s">
        <v>57</v>
      </c>
      <c r="F37" s="91">
        <f>ROUND((SUM(BI88:BI171)),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D1.01.100_SO 06 - Nadzemní chodník</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J88</f>
        <v>0</v>
      </c>
      <c r="L59" s="34"/>
      <c r="AU59" s="18" t="s">
        <v>125</v>
      </c>
    </row>
    <row r="60" spans="2:47" s="8" customFormat="1" ht="24.95" customHeight="1">
      <c r="B60" s="102"/>
      <c r="D60" s="103" t="s">
        <v>126</v>
      </c>
      <c r="E60" s="104"/>
      <c r="F60" s="104"/>
      <c r="G60" s="104"/>
      <c r="H60" s="104"/>
      <c r="I60" s="104"/>
      <c r="J60" s="105">
        <f>J89</f>
        <v>0</v>
      </c>
      <c r="L60" s="102"/>
    </row>
    <row r="61" spans="2:47" s="9" customFormat="1" ht="19.899999999999999" customHeight="1">
      <c r="B61" s="106"/>
      <c r="D61" s="107" t="s">
        <v>595</v>
      </c>
      <c r="E61" s="108"/>
      <c r="F61" s="108"/>
      <c r="G61" s="108"/>
      <c r="H61" s="108"/>
      <c r="I61" s="108"/>
      <c r="J61" s="109">
        <f>J90</f>
        <v>0</v>
      </c>
      <c r="L61" s="106"/>
    </row>
    <row r="62" spans="2:47" s="9" customFormat="1" ht="19.899999999999999" customHeight="1">
      <c r="B62" s="106"/>
      <c r="D62" s="107" t="s">
        <v>596</v>
      </c>
      <c r="E62" s="108"/>
      <c r="F62" s="108"/>
      <c r="G62" s="108"/>
      <c r="H62" s="108"/>
      <c r="I62" s="108"/>
      <c r="J62" s="109">
        <f>J114</f>
        <v>0</v>
      </c>
      <c r="L62" s="106"/>
    </row>
    <row r="63" spans="2:47" s="9" customFormat="1" ht="19.899999999999999" customHeight="1">
      <c r="B63" s="106"/>
      <c r="D63" s="107" t="s">
        <v>127</v>
      </c>
      <c r="E63" s="108"/>
      <c r="F63" s="108"/>
      <c r="G63" s="108"/>
      <c r="H63" s="108"/>
      <c r="I63" s="108"/>
      <c r="J63" s="109">
        <f>J131</f>
        <v>0</v>
      </c>
      <c r="L63" s="106"/>
    </row>
    <row r="64" spans="2:47" s="9" customFormat="1" ht="19.899999999999999" customHeight="1">
      <c r="B64" s="106"/>
      <c r="D64" s="107" t="s">
        <v>128</v>
      </c>
      <c r="E64" s="108"/>
      <c r="F64" s="108"/>
      <c r="G64" s="108"/>
      <c r="H64" s="108"/>
      <c r="I64" s="108"/>
      <c r="J64" s="109">
        <f>J139</f>
        <v>0</v>
      </c>
      <c r="L64" s="106"/>
    </row>
    <row r="65" spans="2:12" s="9" customFormat="1" ht="19.899999999999999" customHeight="1">
      <c r="B65" s="106"/>
      <c r="D65" s="107" t="s">
        <v>130</v>
      </c>
      <c r="E65" s="108"/>
      <c r="F65" s="108"/>
      <c r="G65" s="108"/>
      <c r="H65" s="108"/>
      <c r="I65" s="108"/>
      <c r="J65" s="109">
        <f>J154</f>
        <v>0</v>
      </c>
      <c r="L65" s="106"/>
    </row>
    <row r="66" spans="2:12" s="8" customFormat="1" ht="24.95" customHeight="1">
      <c r="B66" s="102"/>
      <c r="D66" s="103" t="s">
        <v>136</v>
      </c>
      <c r="E66" s="104"/>
      <c r="F66" s="104"/>
      <c r="G66" s="104"/>
      <c r="H66" s="104"/>
      <c r="I66" s="104"/>
      <c r="J66" s="105">
        <f>J157</f>
        <v>0</v>
      </c>
      <c r="L66" s="102"/>
    </row>
    <row r="67" spans="2:12" s="9" customFormat="1" ht="19.899999999999999" customHeight="1">
      <c r="B67" s="106"/>
      <c r="D67" s="107" t="s">
        <v>137</v>
      </c>
      <c r="E67" s="108"/>
      <c r="F67" s="108"/>
      <c r="G67" s="108"/>
      <c r="H67" s="108"/>
      <c r="I67" s="108"/>
      <c r="J67" s="109">
        <f>J158</f>
        <v>0</v>
      </c>
      <c r="L67" s="106"/>
    </row>
    <row r="68" spans="2:12" s="8" customFormat="1" ht="24.95" customHeight="1">
      <c r="B68" s="102"/>
      <c r="D68" s="103" t="s">
        <v>138</v>
      </c>
      <c r="E68" s="104"/>
      <c r="F68" s="104"/>
      <c r="G68" s="104"/>
      <c r="H68" s="104"/>
      <c r="I68" s="104"/>
      <c r="J68" s="105">
        <f>J170</f>
        <v>0</v>
      </c>
      <c r="L68" s="102"/>
    </row>
    <row r="69" spans="2:12" s="1" customFormat="1" ht="21.75" customHeight="1">
      <c r="B69" s="34"/>
      <c r="L69" s="34"/>
    </row>
    <row r="70" spans="2:12" s="1" customFormat="1" ht="6.95" customHeight="1">
      <c r="B70" s="43"/>
      <c r="C70" s="44"/>
      <c r="D70" s="44"/>
      <c r="E70" s="44"/>
      <c r="F70" s="44"/>
      <c r="G70" s="44"/>
      <c r="H70" s="44"/>
      <c r="I70" s="44"/>
      <c r="J70" s="44"/>
      <c r="K70" s="44"/>
      <c r="L70" s="34"/>
    </row>
    <row r="74" spans="2:12" s="1" customFormat="1" ht="6.95" customHeight="1">
      <c r="B74" s="45"/>
      <c r="C74" s="46"/>
      <c r="D74" s="46"/>
      <c r="E74" s="46"/>
      <c r="F74" s="46"/>
      <c r="G74" s="46"/>
      <c r="H74" s="46"/>
      <c r="I74" s="46"/>
      <c r="J74" s="46"/>
      <c r="K74" s="46"/>
      <c r="L74" s="34"/>
    </row>
    <row r="75" spans="2:12" s="1" customFormat="1" ht="24.95" customHeight="1">
      <c r="B75" s="34"/>
      <c r="C75" s="22" t="s">
        <v>139</v>
      </c>
      <c r="L75" s="34"/>
    </row>
    <row r="76" spans="2:12" s="1" customFormat="1" ht="6.95" customHeight="1">
      <c r="B76" s="34"/>
      <c r="L76" s="34"/>
    </row>
    <row r="77" spans="2:12" s="1" customFormat="1" ht="12" customHeight="1">
      <c r="B77" s="34"/>
      <c r="C77" s="28" t="s">
        <v>16</v>
      </c>
      <c r="L77" s="34"/>
    </row>
    <row r="78" spans="2:12" s="1" customFormat="1" ht="26.25" customHeight="1">
      <c r="B78" s="34"/>
      <c r="E78" s="327" t="str">
        <f>E7</f>
        <v>Modernizace přístupu do Polikliniky / Část III. - nový přístup do Polikliniky</v>
      </c>
      <c r="F78" s="328"/>
      <c r="G78" s="328"/>
      <c r="H78" s="328"/>
      <c r="L78" s="34"/>
    </row>
    <row r="79" spans="2:12" s="1" customFormat="1" ht="12" customHeight="1">
      <c r="B79" s="34"/>
      <c r="C79" s="28" t="s">
        <v>120</v>
      </c>
      <c r="L79" s="34"/>
    </row>
    <row r="80" spans="2:12" s="1" customFormat="1" ht="16.5" customHeight="1">
      <c r="B80" s="34"/>
      <c r="E80" s="290" t="str">
        <f>E9</f>
        <v>D1.01.100_SO 06 - Nadzemní chodník</v>
      </c>
      <c r="F80" s="329"/>
      <c r="G80" s="329"/>
      <c r="H80" s="329"/>
      <c r="L80" s="34"/>
    </row>
    <row r="81" spans="2:65" s="1" customFormat="1" ht="6.95" customHeight="1">
      <c r="B81" s="34"/>
      <c r="L81" s="34"/>
    </row>
    <row r="82" spans="2:65" s="1" customFormat="1" ht="12" customHeight="1">
      <c r="B82" s="34"/>
      <c r="C82" s="28" t="s">
        <v>22</v>
      </c>
      <c r="F82" s="26" t="str">
        <f>F12</f>
        <v>Nemocnice Česká Lípa</v>
      </c>
      <c r="I82" s="28" t="s">
        <v>24</v>
      </c>
      <c r="J82" s="51" t="str">
        <f>IF(J12="","",J12)</f>
        <v>31. 8. 2024</v>
      </c>
      <c r="L82" s="34"/>
    </row>
    <row r="83" spans="2:65" s="1" customFormat="1" ht="6.95" customHeight="1">
      <c r="B83" s="34"/>
      <c r="L83" s="34"/>
    </row>
    <row r="84" spans="2:65" s="1" customFormat="1" ht="15.2" customHeight="1">
      <c r="B84" s="34"/>
      <c r="C84" s="28" t="s">
        <v>30</v>
      </c>
      <c r="F84" s="26" t="str">
        <f>E15</f>
        <v xml:space="preserve">Nemocnice s poliklinikou Česká Lípa, a.s. </v>
      </c>
      <c r="I84" s="28" t="s">
        <v>38</v>
      </c>
      <c r="J84" s="32" t="str">
        <f>E21</f>
        <v>STORING spol. s r.o.</v>
      </c>
      <c r="L84" s="34"/>
    </row>
    <row r="85" spans="2:65" s="1" customFormat="1" ht="15.2" customHeight="1">
      <c r="B85" s="34"/>
      <c r="C85" s="28" t="s">
        <v>36</v>
      </c>
      <c r="F85" s="26" t="str">
        <f>IF(E18="","",E18)</f>
        <v>Vyplň údaj</v>
      </c>
      <c r="I85" s="28" t="s">
        <v>43</v>
      </c>
      <c r="J85" s="32" t="str">
        <f>E24</f>
        <v xml:space="preserve">STORING spol. s ro. </v>
      </c>
      <c r="L85" s="34"/>
    </row>
    <row r="86" spans="2:65" s="1" customFormat="1" ht="10.35" customHeight="1">
      <c r="B86" s="34"/>
      <c r="L86" s="34"/>
    </row>
    <row r="87" spans="2:65" s="10" customFormat="1" ht="29.25" customHeight="1">
      <c r="B87" s="110"/>
      <c r="C87" s="111" t="s">
        <v>140</v>
      </c>
      <c r="D87" s="112" t="s">
        <v>67</v>
      </c>
      <c r="E87" s="112" t="s">
        <v>63</v>
      </c>
      <c r="F87" s="112" t="s">
        <v>64</v>
      </c>
      <c r="G87" s="112" t="s">
        <v>141</v>
      </c>
      <c r="H87" s="112" t="s">
        <v>142</v>
      </c>
      <c r="I87" s="112" t="s">
        <v>143</v>
      </c>
      <c r="J87" s="113" t="s">
        <v>124</v>
      </c>
      <c r="K87" s="114" t="s">
        <v>144</v>
      </c>
      <c r="L87" s="110"/>
      <c r="M87" s="58" t="s">
        <v>81</v>
      </c>
      <c r="N87" s="59" t="s">
        <v>52</v>
      </c>
      <c r="O87" s="59" t="s">
        <v>145</v>
      </c>
      <c r="P87" s="59" t="s">
        <v>146</v>
      </c>
      <c r="Q87" s="59" t="s">
        <v>147</v>
      </c>
      <c r="R87" s="59" t="s">
        <v>148</v>
      </c>
      <c r="S87" s="59" t="s">
        <v>149</v>
      </c>
      <c r="T87" s="60" t="s">
        <v>150</v>
      </c>
    </row>
    <row r="88" spans="2:65" s="1" customFormat="1" ht="22.9" customHeight="1">
      <c r="B88" s="34"/>
      <c r="C88" s="63" t="s">
        <v>151</v>
      </c>
      <c r="J88" s="115">
        <f>BK88</f>
        <v>0</v>
      </c>
      <c r="L88" s="34"/>
      <c r="M88" s="61"/>
      <c r="N88" s="52"/>
      <c r="O88" s="52"/>
      <c r="P88" s="116">
        <f>P89+P157+P170</f>
        <v>0</v>
      </c>
      <c r="Q88" s="52"/>
      <c r="R88" s="116">
        <f>R89+R157+R170</f>
        <v>84.828299030000011</v>
      </c>
      <c r="S88" s="52"/>
      <c r="T88" s="117">
        <f>T89+T157+T170</f>
        <v>0</v>
      </c>
      <c r="AT88" s="18" t="s">
        <v>82</v>
      </c>
      <c r="AU88" s="18" t="s">
        <v>125</v>
      </c>
      <c r="BK88" s="118">
        <f>BK89+BK157+BK170</f>
        <v>0</v>
      </c>
    </row>
    <row r="89" spans="2:65" s="11" customFormat="1" ht="25.9" customHeight="1">
      <c r="B89" s="119"/>
      <c r="D89" s="120" t="s">
        <v>82</v>
      </c>
      <c r="E89" s="121" t="s">
        <v>152</v>
      </c>
      <c r="F89" s="121" t="s">
        <v>153</v>
      </c>
      <c r="I89" s="122"/>
      <c r="J89" s="123">
        <f>BK89</f>
        <v>0</v>
      </c>
      <c r="L89" s="119"/>
      <c r="M89" s="124"/>
      <c r="P89" s="125">
        <f>P90+P114+P131+P139+P154</f>
        <v>0</v>
      </c>
      <c r="R89" s="125">
        <f>R90+R114+R131+R139+R154</f>
        <v>69.961699030000005</v>
      </c>
      <c r="T89" s="126">
        <f>T90+T114+T131+T139+T154</f>
        <v>0</v>
      </c>
      <c r="AR89" s="120" t="s">
        <v>91</v>
      </c>
      <c r="AT89" s="127" t="s">
        <v>82</v>
      </c>
      <c r="AU89" s="127" t="s">
        <v>83</v>
      </c>
      <c r="AY89" s="120" t="s">
        <v>154</v>
      </c>
      <c r="BK89" s="128">
        <f>BK90+BK114+BK131+BK139+BK154</f>
        <v>0</v>
      </c>
    </row>
    <row r="90" spans="2:65" s="11" customFormat="1" ht="22.9" customHeight="1">
      <c r="B90" s="119"/>
      <c r="D90" s="120" t="s">
        <v>82</v>
      </c>
      <c r="E90" s="129" t="s">
        <v>91</v>
      </c>
      <c r="F90" s="129" t="s">
        <v>597</v>
      </c>
      <c r="I90" s="122"/>
      <c r="J90" s="130">
        <f>BK90</f>
        <v>0</v>
      </c>
      <c r="L90" s="119"/>
      <c r="M90" s="124"/>
      <c r="P90" s="125">
        <f>SUM(P91:P113)</f>
        <v>0</v>
      </c>
      <c r="R90" s="125">
        <f>SUM(R91:R113)</f>
        <v>0.34720000000000001</v>
      </c>
      <c r="T90" s="126">
        <f>SUM(T91:T113)</f>
        <v>0</v>
      </c>
      <c r="AR90" s="120" t="s">
        <v>91</v>
      </c>
      <c r="AT90" s="127" t="s">
        <v>82</v>
      </c>
      <c r="AU90" s="127" t="s">
        <v>91</v>
      </c>
      <c r="AY90" s="120" t="s">
        <v>154</v>
      </c>
      <c r="BK90" s="128">
        <f>SUM(BK91:BK113)</f>
        <v>0</v>
      </c>
    </row>
    <row r="91" spans="2:65" s="1" customFormat="1" ht="90" customHeight="1">
      <c r="B91" s="34"/>
      <c r="C91" s="131" t="s">
        <v>91</v>
      </c>
      <c r="D91" s="131" t="s">
        <v>157</v>
      </c>
      <c r="E91" s="132" t="s">
        <v>879</v>
      </c>
      <c r="F91" s="133" t="s">
        <v>880</v>
      </c>
      <c r="G91" s="134" t="s">
        <v>160</v>
      </c>
      <c r="H91" s="135">
        <v>40</v>
      </c>
      <c r="I91" s="136"/>
      <c r="J91" s="137">
        <f>ROUND(I91*H91,2)</f>
        <v>0</v>
      </c>
      <c r="K91" s="138"/>
      <c r="L91" s="34"/>
      <c r="M91" s="139" t="s">
        <v>81</v>
      </c>
      <c r="N91" s="140" t="s">
        <v>53</v>
      </c>
      <c r="P91" s="141">
        <f>O91*H91</f>
        <v>0</v>
      </c>
      <c r="Q91" s="141">
        <v>8.6800000000000002E-3</v>
      </c>
      <c r="R91" s="141">
        <f>Q91*H91</f>
        <v>0.34720000000000001</v>
      </c>
      <c r="S91" s="141">
        <v>0</v>
      </c>
      <c r="T91" s="142">
        <f>S91*H91</f>
        <v>0</v>
      </c>
      <c r="AR91" s="143" t="s">
        <v>161</v>
      </c>
      <c r="AT91" s="143" t="s">
        <v>157</v>
      </c>
      <c r="AU91" s="143" t="s">
        <v>93</v>
      </c>
      <c r="AY91" s="18" t="s">
        <v>154</v>
      </c>
      <c r="BE91" s="144">
        <f>IF(N91="základní",J91,0)</f>
        <v>0</v>
      </c>
      <c r="BF91" s="144">
        <f>IF(N91="snížená",J91,0)</f>
        <v>0</v>
      </c>
      <c r="BG91" s="144">
        <f>IF(N91="zákl. přenesená",J91,0)</f>
        <v>0</v>
      </c>
      <c r="BH91" s="144">
        <f>IF(N91="sníž. přenesená",J91,0)</f>
        <v>0</v>
      </c>
      <c r="BI91" s="144">
        <f>IF(N91="nulová",J91,0)</f>
        <v>0</v>
      </c>
      <c r="BJ91" s="18" t="s">
        <v>91</v>
      </c>
      <c r="BK91" s="144">
        <f>ROUND(I91*H91,2)</f>
        <v>0</v>
      </c>
      <c r="BL91" s="18" t="s">
        <v>161</v>
      </c>
      <c r="BM91" s="143" t="s">
        <v>881</v>
      </c>
    </row>
    <row r="92" spans="2:65" s="1" customFormat="1" ht="11.25">
      <c r="B92" s="34"/>
      <c r="D92" s="145" t="s">
        <v>163</v>
      </c>
      <c r="F92" s="146" t="s">
        <v>882</v>
      </c>
      <c r="I92" s="147"/>
      <c r="L92" s="34"/>
      <c r="M92" s="148"/>
      <c r="T92" s="55"/>
      <c r="AT92" s="18" t="s">
        <v>163</v>
      </c>
      <c r="AU92" s="18" t="s">
        <v>93</v>
      </c>
    </row>
    <row r="93" spans="2:65" s="1" customFormat="1" ht="49.15" customHeight="1">
      <c r="B93" s="34"/>
      <c r="C93" s="131" t="s">
        <v>93</v>
      </c>
      <c r="D93" s="131" t="s">
        <v>157</v>
      </c>
      <c r="E93" s="132" t="s">
        <v>883</v>
      </c>
      <c r="F93" s="133" t="s">
        <v>884</v>
      </c>
      <c r="G93" s="134" t="s">
        <v>176</v>
      </c>
      <c r="H93" s="135">
        <v>23.76</v>
      </c>
      <c r="I93" s="136"/>
      <c r="J93" s="137">
        <f>ROUND(I93*H93,2)</f>
        <v>0</v>
      </c>
      <c r="K93" s="138"/>
      <c r="L93" s="34"/>
      <c r="M93" s="139" t="s">
        <v>81</v>
      </c>
      <c r="N93" s="140" t="s">
        <v>53</v>
      </c>
      <c r="P93" s="141">
        <f>O93*H93</f>
        <v>0</v>
      </c>
      <c r="Q93" s="141">
        <v>0</v>
      </c>
      <c r="R93" s="141">
        <f>Q93*H93</f>
        <v>0</v>
      </c>
      <c r="S93" s="141">
        <v>0</v>
      </c>
      <c r="T93" s="142">
        <f>S93*H93</f>
        <v>0</v>
      </c>
      <c r="AR93" s="143" t="s">
        <v>161</v>
      </c>
      <c r="AT93" s="143" t="s">
        <v>157</v>
      </c>
      <c r="AU93" s="143" t="s">
        <v>93</v>
      </c>
      <c r="AY93" s="18" t="s">
        <v>154</v>
      </c>
      <c r="BE93" s="144">
        <f>IF(N93="základní",J93,0)</f>
        <v>0</v>
      </c>
      <c r="BF93" s="144">
        <f>IF(N93="snížená",J93,0)</f>
        <v>0</v>
      </c>
      <c r="BG93" s="144">
        <f>IF(N93="zákl. přenesená",J93,0)</f>
        <v>0</v>
      </c>
      <c r="BH93" s="144">
        <f>IF(N93="sníž. přenesená",J93,0)</f>
        <v>0</v>
      </c>
      <c r="BI93" s="144">
        <f>IF(N93="nulová",J93,0)</f>
        <v>0</v>
      </c>
      <c r="BJ93" s="18" t="s">
        <v>91</v>
      </c>
      <c r="BK93" s="144">
        <f>ROUND(I93*H93,2)</f>
        <v>0</v>
      </c>
      <c r="BL93" s="18" t="s">
        <v>161</v>
      </c>
      <c r="BM93" s="143" t="s">
        <v>885</v>
      </c>
    </row>
    <row r="94" spans="2:65" s="1" customFormat="1" ht="11.25">
      <c r="B94" s="34"/>
      <c r="D94" s="145" t="s">
        <v>163</v>
      </c>
      <c r="F94" s="146" t="s">
        <v>886</v>
      </c>
      <c r="I94" s="147"/>
      <c r="L94" s="34"/>
      <c r="M94" s="148"/>
      <c r="T94" s="55"/>
      <c r="AT94" s="18" t="s">
        <v>163</v>
      </c>
      <c r="AU94" s="18" t="s">
        <v>93</v>
      </c>
    </row>
    <row r="95" spans="2:65" s="14" customFormat="1" ht="11.25">
      <c r="B95" s="178"/>
      <c r="D95" s="161" t="s">
        <v>170</v>
      </c>
      <c r="E95" s="179" t="s">
        <v>81</v>
      </c>
      <c r="F95" s="180" t="s">
        <v>887</v>
      </c>
      <c r="H95" s="179" t="s">
        <v>81</v>
      </c>
      <c r="I95" s="181"/>
      <c r="L95" s="178"/>
      <c r="M95" s="182"/>
      <c r="T95" s="183"/>
      <c r="AT95" s="179" t="s">
        <v>170</v>
      </c>
      <c r="AU95" s="179" t="s">
        <v>93</v>
      </c>
      <c r="AV95" s="14" t="s">
        <v>91</v>
      </c>
      <c r="AW95" s="14" t="s">
        <v>42</v>
      </c>
      <c r="AX95" s="14" t="s">
        <v>83</v>
      </c>
      <c r="AY95" s="179" t="s">
        <v>154</v>
      </c>
    </row>
    <row r="96" spans="2:65" s="12" customFormat="1" ht="11.25">
      <c r="B96" s="160"/>
      <c r="D96" s="161" t="s">
        <v>170</v>
      </c>
      <c r="E96" s="162" t="s">
        <v>81</v>
      </c>
      <c r="F96" s="163" t="s">
        <v>888</v>
      </c>
      <c r="H96" s="164">
        <v>23.76</v>
      </c>
      <c r="I96" s="165"/>
      <c r="L96" s="160"/>
      <c r="M96" s="166"/>
      <c r="T96" s="167"/>
      <c r="AT96" s="162" t="s">
        <v>170</v>
      </c>
      <c r="AU96" s="162" t="s">
        <v>93</v>
      </c>
      <c r="AV96" s="12" t="s">
        <v>93</v>
      </c>
      <c r="AW96" s="12" t="s">
        <v>42</v>
      </c>
      <c r="AX96" s="12" t="s">
        <v>91</v>
      </c>
      <c r="AY96" s="162" t="s">
        <v>154</v>
      </c>
    </row>
    <row r="97" spans="2:65" s="1" customFormat="1" ht="44.25" customHeight="1">
      <c r="B97" s="34"/>
      <c r="C97" s="131" t="s">
        <v>173</v>
      </c>
      <c r="D97" s="131" t="s">
        <v>157</v>
      </c>
      <c r="E97" s="132" t="s">
        <v>889</v>
      </c>
      <c r="F97" s="133" t="s">
        <v>890</v>
      </c>
      <c r="G97" s="134" t="s">
        <v>176</v>
      </c>
      <c r="H97" s="135">
        <v>2.0670000000000002</v>
      </c>
      <c r="I97" s="136"/>
      <c r="J97" s="137">
        <f>ROUND(I97*H97,2)</f>
        <v>0</v>
      </c>
      <c r="K97" s="138"/>
      <c r="L97" s="34"/>
      <c r="M97" s="139" t="s">
        <v>81</v>
      </c>
      <c r="N97" s="140" t="s">
        <v>53</v>
      </c>
      <c r="P97" s="141">
        <f>O97*H97</f>
        <v>0</v>
      </c>
      <c r="Q97" s="141">
        <v>0</v>
      </c>
      <c r="R97" s="141">
        <f>Q97*H97</f>
        <v>0</v>
      </c>
      <c r="S97" s="141">
        <v>0</v>
      </c>
      <c r="T97" s="142">
        <f>S97*H97</f>
        <v>0</v>
      </c>
      <c r="AR97" s="143" t="s">
        <v>161</v>
      </c>
      <c r="AT97" s="143" t="s">
        <v>157</v>
      </c>
      <c r="AU97" s="143" t="s">
        <v>93</v>
      </c>
      <c r="AY97" s="18" t="s">
        <v>154</v>
      </c>
      <c r="BE97" s="144">
        <f>IF(N97="základní",J97,0)</f>
        <v>0</v>
      </c>
      <c r="BF97" s="144">
        <f>IF(N97="snížená",J97,0)</f>
        <v>0</v>
      </c>
      <c r="BG97" s="144">
        <f>IF(N97="zákl. přenesená",J97,0)</f>
        <v>0</v>
      </c>
      <c r="BH97" s="144">
        <f>IF(N97="sníž. přenesená",J97,0)</f>
        <v>0</v>
      </c>
      <c r="BI97" s="144">
        <f>IF(N97="nulová",J97,0)</f>
        <v>0</v>
      </c>
      <c r="BJ97" s="18" t="s">
        <v>91</v>
      </c>
      <c r="BK97" s="144">
        <f>ROUND(I97*H97,2)</f>
        <v>0</v>
      </c>
      <c r="BL97" s="18" t="s">
        <v>161</v>
      </c>
      <c r="BM97" s="143" t="s">
        <v>891</v>
      </c>
    </row>
    <row r="98" spans="2:65" s="1" customFormat="1" ht="11.25">
      <c r="B98" s="34"/>
      <c r="D98" s="145" t="s">
        <v>163</v>
      </c>
      <c r="F98" s="146" t="s">
        <v>892</v>
      </c>
      <c r="I98" s="147"/>
      <c r="L98" s="34"/>
      <c r="M98" s="148"/>
      <c r="T98" s="55"/>
      <c r="AT98" s="18" t="s">
        <v>163</v>
      </c>
      <c r="AU98" s="18" t="s">
        <v>93</v>
      </c>
    </row>
    <row r="99" spans="2:65" s="14" customFormat="1" ht="11.25">
      <c r="B99" s="178"/>
      <c r="D99" s="161" t="s">
        <v>170</v>
      </c>
      <c r="E99" s="179" t="s">
        <v>81</v>
      </c>
      <c r="F99" s="180" t="s">
        <v>887</v>
      </c>
      <c r="H99" s="179" t="s">
        <v>81</v>
      </c>
      <c r="I99" s="181"/>
      <c r="L99" s="178"/>
      <c r="M99" s="182"/>
      <c r="T99" s="183"/>
      <c r="AT99" s="179" t="s">
        <v>170</v>
      </c>
      <c r="AU99" s="179" t="s">
        <v>93</v>
      </c>
      <c r="AV99" s="14" t="s">
        <v>91</v>
      </c>
      <c r="AW99" s="14" t="s">
        <v>42</v>
      </c>
      <c r="AX99" s="14" t="s">
        <v>83</v>
      </c>
      <c r="AY99" s="179" t="s">
        <v>154</v>
      </c>
    </row>
    <row r="100" spans="2:65" s="12" customFormat="1" ht="11.25">
      <c r="B100" s="160"/>
      <c r="D100" s="161" t="s">
        <v>170</v>
      </c>
      <c r="E100" s="162" t="s">
        <v>81</v>
      </c>
      <c r="F100" s="163" t="s">
        <v>893</v>
      </c>
      <c r="H100" s="164">
        <v>2.0670000000000002</v>
      </c>
      <c r="I100" s="165"/>
      <c r="L100" s="160"/>
      <c r="M100" s="166"/>
      <c r="T100" s="167"/>
      <c r="AT100" s="162" t="s">
        <v>170</v>
      </c>
      <c r="AU100" s="162" t="s">
        <v>93</v>
      </c>
      <c r="AV100" s="12" t="s">
        <v>93</v>
      </c>
      <c r="AW100" s="12" t="s">
        <v>42</v>
      </c>
      <c r="AX100" s="12" t="s">
        <v>91</v>
      </c>
      <c r="AY100" s="162" t="s">
        <v>154</v>
      </c>
    </row>
    <row r="101" spans="2:65" s="1" customFormat="1" ht="44.25" customHeight="1">
      <c r="B101" s="34"/>
      <c r="C101" s="131" t="s">
        <v>161</v>
      </c>
      <c r="D101" s="131" t="s">
        <v>157</v>
      </c>
      <c r="E101" s="132" t="s">
        <v>684</v>
      </c>
      <c r="F101" s="133" t="s">
        <v>685</v>
      </c>
      <c r="G101" s="134" t="s">
        <v>176</v>
      </c>
      <c r="H101" s="135">
        <v>24</v>
      </c>
      <c r="I101" s="136"/>
      <c r="J101" s="137">
        <f>ROUND(I101*H101,2)</f>
        <v>0</v>
      </c>
      <c r="K101" s="138"/>
      <c r="L101" s="34"/>
      <c r="M101" s="139" t="s">
        <v>81</v>
      </c>
      <c r="N101" s="140" t="s">
        <v>53</v>
      </c>
      <c r="P101" s="141">
        <f>O101*H101</f>
        <v>0</v>
      </c>
      <c r="Q101" s="141">
        <v>0</v>
      </c>
      <c r="R101" s="141">
        <f>Q101*H101</f>
        <v>0</v>
      </c>
      <c r="S101" s="141">
        <v>0</v>
      </c>
      <c r="T101" s="142">
        <f>S101*H101</f>
        <v>0</v>
      </c>
      <c r="AR101" s="143" t="s">
        <v>161</v>
      </c>
      <c r="AT101" s="143" t="s">
        <v>157</v>
      </c>
      <c r="AU101" s="143" t="s">
        <v>93</v>
      </c>
      <c r="AY101" s="18" t="s">
        <v>154</v>
      </c>
      <c r="BE101" s="144">
        <f>IF(N101="základní",J101,0)</f>
        <v>0</v>
      </c>
      <c r="BF101" s="144">
        <f>IF(N101="snížená",J101,0)</f>
        <v>0</v>
      </c>
      <c r="BG101" s="144">
        <f>IF(N101="zákl. přenesená",J101,0)</f>
        <v>0</v>
      </c>
      <c r="BH101" s="144">
        <f>IF(N101="sníž. přenesená",J101,0)</f>
        <v>0</v>
      </c>
      <c r="BI101" s="144">
        <f>IF(N101="nulová",J101,0)</f>
        <v>0</v>
      </c>
      <c r="BJ101" s="18" t="s">
        <v>91</v>
      </c>
      <c r="BK101" s="144">
        <f>ROUND(I101*H101,2)</f>
        <v>0</v>
      </c>
      <c r="BL101" s="18" t="s">
        <v>161</v>
      </c>
      <c r="BM101" s="143" t="s">
        <v>894</v>
      </c>
    </row>
    <row r="102" spans="2:65" s="1" customFormat="1" ht="11.25">
      <c r="B102" s="34"/>
      <c r="D102" s="145" t="s">
        <v>163</v>
      </c>
      <c r="F102" s="146" t="s">
        <v>687</v>
      </c>
      <c r="I102" s="147"/>
      <c r="L102" s="34"/>
      <c r="M102" s="148"/>
      <c r="T102" s="55"/>
      <c r="AT102" s="18" t="s">
        <v>163</v>
      </c>
      <c r="AU102" s="18" t="s">
        <v>93</v>
      </c>
    </row>
    <row r="103" spans="2:65" s="12" customFormat="1" ht="11.25">
      <c r="B103" s="160"/>
      <c r="D103" s="161" t="s">
        <v>170</v>
      </c>
      <c r="E103" s="162" t="s">
        <v>81</v>
      </c>
      <c r="F103" s="163" t="s">
        <v>895</v>
      </c>
      <c r="H103" s="164">
        <v>24</v>
      </c>
      <c r="I103" s="165"/>
      <c r="L103" s="160"/>
      <c r="M103" s="166"/>
      <c r="T103" s="167"/>
      <c r="AT103" s="162" t="s">
        <v>170</v>
      </c>
      <c r="AU103" s="162" t="s">
        <v>93</v>
      </c>
      <c r="AV103" s="12" t="s">
        <v>93</v>
      </c>
      <c r="AW103" s="12" t="s">
        <v>42</v>
      </c>
      <c r="AX103" s="12" t="s">
        <v>91</v>
      </c>
      <c r="AY103" s="162" t="s">
        <v>154</v>
      </c>
    </row>
    <row r="104" spans="2:65" s="1" customFormat="1" ht="37.9" customHeight="1">
      <c r="B104" s="34"/>
      <c r="C104" s="131" t="s">
        <v>191</v>
      </c>
      <c r="D104" s="131" t="s">
        <v>157</v>
      </c>
      <c r="E104" s="132" t="s">
        <v>689</v>
      </c>
      <c r="F104" s="133" t="s">
        <v>690</v>
      </c>
      <c r="G104" s="134" t="s">
        <v>176</v>
      </c>
      <c r="H104" s="135">
        <v>24</v>
      </c>
      <c r="I104" s="136"/>
      <c r="J104" s="137">
        <f>ROUND(I104*H104,2)</f>
        <v>0</v>
      </c>
      <c r="K104" s="138"/>
      <c r="L104" s="34"/>
      <c r="M104" s="139" t="s">
        <v>81</v>
      </c>
      <c r="N104" s="140" t="s">
        <v>53</v>
      </c>
      <c r="P104" s="141">
        <f>O104*H104</f>
        <v>0</v>
      </c>
      <c r="Q104" s="141">
        <v>0</v>
      </c>
      <c r="R104" s="141">
        <f>Q104*H104</f>
        <v>0</v>
      </c>
      <c r="S104" s="141">
        <v>0</v>
      </c>
      <c r="T104" s="142">
        <f>S104*H104</f>
        <v>0</v>
      </c>
      <c r="AR104" s="143" t="s">
        <v>161</v>
      </c>
      <c r="AT104" s="143" t="s">
        <v>157</v>
      </c>
      <c r="AU104" s="143" t="s">
        <v>93</v>
      </c>
      <c r="AY104" s="18" t="s">
        <v>154</v>
      </c>
      <c r="BE104" s="144">
        <f>IF(N104="základní",J104,0)</f>
        <v>0</v>
      </c>
      <c r="BF104" s="144">
        <f>IF(N104="snížená",J104,0)</f>
        <v>0</v>
      </c>
      <c r="BG104" s="144">
        <f>IF(N104="zákl. přenesená",J104,0)</f>
        <v>0</v>
      </c>
      <c r="BH104" s="144">
        <f>IF(N104="sníž. přenesená",J104,0)</f>
        <v>0</v>
      </c>
      <c r="BI104" s="144">
        <f>IF(N104="nulová",J104,0)</f>
        <v>0</v>
      </c>
      <c r="BJ104" s="18" t="s">
        <v>91</v>
      </c>
      <c r="BK104" s="144">
        <f>ROUND(I104*H104,2)</f>
        <v>0</v>
      </c>
      <c r="BL104" s="18" t="s">
        <v>161</v>
      </c>
      <c r="BM104" s="143" t="s">
        <v>896</v>
      </c>
    </row>
    <row r="105" spans="2:65" s="1" customFormat="1" ht="11.25">
      <c r="B105" s="34"/>
      <c r="D105" s="145" t="s">
        <v>163</v>
      </c>
      <c r="F105" s="146" t="s">
        <v>692</v>
      </c>
      <c r="I105" s="147"/>
      <c r="L105" s="34"/>
      <c r="M105" s="148"/>
      <c r="T105" s="55"/>
      <c r="AT105" s="18" t="s">
        <v>163</v>
      </c>
      <c r="AU105" s="18" t="s">
        <v>93</v>
      </c>
    </row>
    <row r="106" spans="2:65" s="1" customFormat="1" ht="62.65" customHeight="1">
      <c r="B106" s="34"/>
      <c r="C106" s="131" t="s">
        <v>155</v>
      </c>
      <c r="D106" s="131" t="s">
        <v>157</v>
      </c>
      <c r="E106" s="132" t="s">
        <v>606</v>
      </c>
      <c r="F106" s="133" t="s">
        <v>607</v>
      </c>
      <c r="G106" s="134" t="s">
        <v>176</v>
      </c>
      <c r="H106" s="135">
        <v>25.827000000000002</v>
      </c>
      <c r="I106" s="136"/>
      <c r="J106" s="137">
        <f>ROUND(I106*H106,2)</f>
        <v>0</v>
      </c>
      <c r="K106" s="138"/>
      <c r="L106" s="34"/>
      <c r="M106" s="139" t="s">
        <v>81</v>
      </c>
      <c r="N106" s="140" t="s">
        <v>53</v>
      </c>
      <c r="P106" s="141">
        <f>O106*H106</f>
        <v>0</v>
      </c>
      <c r="Q106" s="141">
        <v>0</v>
      </c>
      <c r="R106" s="141">
        <f>Q106*H106</f>
        <v>0</v>
      </c>
      <c r="S106" s="141">
        <v>0</v>
      </c>
      <c r="T106" s="142">
        <f>S106*H106</f>
        <v>0</v>
      </c>
      <c r="AR106" s="143" t="s">
        <v>161</v>
      </c>
      <c r="AT106" s="143" t="s">
        <v>157</v>
      </c>
      <c r="AU106" s="143" t="s">
        <v>93</v>
      </c>
      <c r="AY106" s="18" t="s">
        <v>154</v>
      </c>
      <c r="BE106" s="144">
        <f>IF(N106="základní",J106,0)</f>
        <v>0</v>
      </c>
      <c r="BF106" s="144">
        <f>IF(N106="snížená",J106,0)</f>
        <v>0</v>
      </c>
      <c r="BG106" s="144">
        <f>IF(N106="zákl. přenesená",J106,0)</f>
        <v>0</v>
      </c>
      <c r="BH106" s="144">
        <f>IF(N106="sníž. přenesená",J106,0)</f>
        <v>0</v>
      </c>
      <c r="BI106" s="144">
        <f>IF(N106="nulová",J106,0)</f>
        <v>0</v>
      </c>
      <c r="BJ106" s="18" t="s">
        <v>91</v>
      </c>
      <c r="BK106" s="144">
        <f>ROUND(I106*H106,2)</f>
        <v>0</v>
      </c>
      <c r="BL106" s="18" t="s">
        <v>161</v>
      </c>
      <c r="BM106" s="143" t="s">
        <v>897</v>
      </c>
    </row>
    <row r="107" spans="2:65" s="1" customFormat="1" ht="11.25">
      <c r="B107" s="34"/>
      <c r="D107" s="145" t="s">
        <v>163</v>
      </c>
      <c r="F107" s="146" t="s">
        <v>609</v>
      </c>
      <c r="I107" s="147"/>
      <c r="L107" s="34"/>
      <c r="M107" s="148"/>
      <c r="T107" s="55"/>
      <c r="AT107" s="18" t="s">
        <v>163</v>
      </c>
      <c r="AU107" s="18" t="s">
        <v>93</v>
      </c>
    </row>
    <row r="108" spans="2:65" s="12" customFormat="1" ht="11.25">
      <c r="B108" s="160"/>
      <c r="D108" s="161" t="s">
        <v>170</v>
      </c>
      <c r="E108" s="162" t="s">
        <v>81</v>
      </c>
      <c r="F108" s="163" t="s">
        <v>898</v>
      </c>
      <c r="H108" s="164">
        <v>25.827000000000002</v>
      </c>
      <c r="I108" s="165"/>
      <c r="L108" s="160"/>
      <c r="M108" s="166"/>
      <c r="T108" s="167"/>
      <c r="AT108" s="162" t="s">
        <v>170</v>
      </c>
      <c r="AU108" s="162" t="s">
        <v>93</v>
      </c>
      <c r="AV108" s="12" t="s">
        <v>93</v>
      </c>
      <c r="AW108" s="12" t="s">
        <v>42</v>
      </c>
      <c r="AX108" s="12" t="s">
        <v>91</v>
      </c>
      <c r="AY108" s="162" t="s">
        <v>154</v>
      </c>
    </row>
    <row r="109" spans="2:65" s="1" customFormat="1" ht="37.9" customHeight="1">
      <c r="B109" s="34"/>
      <c r="C109" s="131" t="s">
        <v>203</v>
      </c>
      <c r="D109" s="131" t="s">
        <v>157</v>
      </c>
      <c r="E109" s="132" t="s">
        <v>610</v>
      </c>
      <c r="F109" s="133" t="s">
        <v>611</v>
      </c>
      <c r="G109" s="134" t="s">
        <v>176</v>
      </c>
      <c r="H109" s="135">
        <v>51.654000000000003</v>
      </c>
      <c r="I109" s="136"/>
      <c r="J109" s="137">
        <f>ROUND(I109*H109,2)</f>
        <v>0</v>
      </c>
      <c r="K109" s="138"/>
      <c r="L109" s="34"/>
      <c r="M109" s="139" t="s">
        <v>81</v>
      </c>
      <c r="N109" s="140" t="s">
        <v>53</v>
      </c>
      <c r="P109" s="141">
        <f>O109*H109</f>
        <v>0</v>
      </c>
      <c r="Q109" s="141">
        <v>0</v>
      </c>
      <c r="R109" s="141">
        <f>Q109*H109</f>
        <v>0</v>
      </c>
      <c r="S109" s="141">
        <v>0</v>
      </c>
      <c r="T109" s="142">
        <f>S109*H109</f>
        <v>0</v>
      </c>
      <c r="AR109" s="143" t="s">
        <v>161</v>
      </c>
      <c r="AT109" s="143" t="s">
        <v>157</v>
      </c>
      <c r="AU109" s="143" t="s">
        <v>93</v>
      </c>
      <c r="AY109" s="18" t="s">
        <v>154</v>
      </c>
      <c r="BE109" s="144">
        <f>IF(N109="základní",J109,0)</f>
        <v>0</v>
      </c>
      <c r="BF109" s="144">
        <f>IF(N109="snížená",J109,0)</f>
        <v>0</v>
      </c>
      <c r="BG109" s="144">
        <f>IF(N109="zákl. přenesená",J109,0)</f>
        <v>0</v>
      </c>
      <c r="BH109" s="144">
        <f>IF(N109="sníž. přenesená",J109,0)</f>
        <v>0</v>
      </c>
      <c r="BI109" s="144">
        <f>IF(N109="nulová",J109,0)</f>
        <v>0</v>
      </c>
      <c r="BJ109" s="18" t="s">
        <v>91</v>
      </c>
      <c r="BK109" s="144">
        <f>ROUND(I109*H109,2)</f>
        <v>0</v>
      </c>
      <c r="BL109" s="18" t="s">
        <v>161</v>
      </c>
      <c r="BM109" s="143" t="s">
        <v>899</v>
      </c>
    </row>
    <row r="110" spans="2:65" s="1" customFormat="1" ht="11.25">
      <c r="B110" s="34"/>
      <c r="D110" s="145" t="s">
        <v>163</v>
      </c>
      <c r="F110" s="146" t="s">
        <v>613</v>
      </c>
      <c r="I110" s="147"/>
      <c r="L110" s="34"/>
      <c r="M110" s="148"/>
      <c r="T110" s="55"/>
      <c r="AT110" s="18" t="s">
        <v>163</v>
      </c>
      <c r="AU110" s="18" t="s">
        <v>93</v>
      </c>
    </row>
    <row r="111" spans="2:65" s="12" customFormat="1" ht="11.25">
      <c r="B111" s="160"/>
      <c r="D111" s="161" t="s">
        <v>170</v>
      </c>
      <c r="E111" s="162" t="s">
        <v>81</v>
      </c>
      <c r="F111" s="163" t="s">
        <v>900</v>
      </c>
      <c r="H111" s="164">
        <v>51.654000000000003</v>
      </c>
      <c r="I111" s="165"/>
      <c r="L111" s="160"/>
      <c r="M111" s="166"/>
      <c r="T111" s="167"/>
      <c r="AT111" s="162" t="s">
        <v>170</v>
      </c>
      <c r="AU111" s="162" t="s">
        <v>93</v>
      </c>
      <c r="AV111" s="12" t="s">
        <v>93</v>
      </c>
      <c r="AW111" s="12" t="s">
        <v>42</v>
      </c>
      <c r="AX111" s="12" t="s">
        <v>91</v>
      </c>
      <c r="AY111" s="162" t="s">
        <v>154</v>
      </c>
    </row>
    <row r="112" spans="2:65" s="1" customFormat="1" ht="44.25" customHeight="1">
      <c r="B112" s="34"/>
      <c r="C112" s="131" t="s">
        <v>168</v>
      </c>
      <c r="D112" s="131" t="s">
        <v>157</v>
      </c>
      <c r="E112" s="132" t="s">
        <v>699</v>
      </c>
      <c r="F112" s="133" t="s">
        <v>700</v>
      </c>
      <c r="G112" s="134" t="s">
        <v>176</v>
      </c>
      <c r="H112" s="135">
        <v>24</v>
      </c>
      <c r="I112" s="136"/>
      <c r="J112" s="137">
        <f>ROUND(I112*H112,2)</f>
        <v>0</v>
      </c>
      <c r="K112" s="138"/>
      <c r="L112" s="34"/>
      <c r="M112" s="139" t="s">
        <v>81</v>
      </c>
      <c r="N112" s="140" t="s">
        <v>53</v>
      </c>
      <c r="P112" s="141">
        <f>O112*H112</f>
        <v>0</v>
      </c>
      <c r="Q112" s="141">
        <v>0</v>
      </c>
      <c r="R112" s="141">
        <f>Q112*H112</f>
        <v>0</v>
      </c>
      <c r="S112" s="141">
        <v>0</v>
      </c>
      <c r="T112" s="142">
        <f>S112*H112</f>
        <v>0</v>
      </c>
      <c r="AR112" s="143" t="s">
        <v>161</v>
      </c>
      <c r="AT112" s="143" t="s">
        <v>157</v>
      </c>
      <c r="AU112" s="143" t="s">
        <v>93</v>
      </c>
      <c r="AY112" s="18" t="s">
        <v>154</v>
      </c>
      <c r="BE112" s="144">
        <f>IF(N112="základní",J112,0)</f>
        <v>0</v>
      </c>
      <c r="BF112" s="144">
        <f>IF(N112="snížená",J112,0)</f>
        <v>0</v>
      </c>
      <c r="BG112" s="144">
        <f>IF(N112="zákl. přenesená",J112,0)</f>
        <v>0</v>
      </c>
      <c r="BH112" s="144">
        <f>IF(N112="sníž. přenesená",J112,0)</f>
        <v>0</v>
      </c>
      <c r="BI112" s="144">
        <f>IF(N112="nulová",J112,0)</f>
        <v>0</v>
      </c>
      <c r="BJ112" s="18" t="s">
        <v>91</v>
      </c>
      <c r="BK112" s="144">
        <f>ROUND(I112*H112,2)</f>
        <v>0</v>
      </c>
      <c r="BL112" s="18" t="s">
        <v>161</v>
      </c>
      <c r="BM112" s="143" t="s">
        <v>901</v>
      </c>
    </row>
    <row r="113" spans="2:65" s="1" customFormat="1" ht="11.25">
      <c r="B113" s="34"/>
      <c r="D113" s="145" t="s">
        <v>163</v>
      </c>
      <c r="F113" s="146" t="s">
        <v>702</v>
      </c>
      <c r="I113" s="147"/>
      <c r="L113" s="34"/>
      <c r="M113" s="148"/>
      <c r="T113" s="55"/>
      <c r="AT113" s="18" t="s">
        <v>163</v>
      </c>
      <c r="AU113" s="18" t="s">
        <v>93</v>
      </c>
    </row>
    <row r="114" spans="2:65" s="11" customFormat="1" ht="22.9" customHeight="1">
      <c r="B114" s="119"/>
      <c r="D114" s="120" t="s">
        <v>82</v>
      </c>
      <c r="E114" s="129" t="s">
        <v>93</v>
      </c>
      <c r="F114" s="129" t="s">
        <v>615</v>
      </c>
      <c r="I114" s="122"/>
      <c r="J114" s="130">
        <f>BK114</f>
        <v>0</v>
      </c>
      <c r="L114" s="119"/>
      <c r="M114" s="124"/>
      <c r="P114" s="125">
        <f>SUM(P115:P130)</f>
        <v>0</v>
      </c>
      <c r="R114" s="125">
        <f>SUM(R115:R130)</f>
        <v>66.358966159999994</v>
      </c>
      <c r="T114" s="126">
        <f>SUM(T115:T130)</f>
        <v>0</v>
      </c>
      <c r="AR114" s="120" t="s">
        <v>91</v>
      </c>
      <c r="AT114" s="127" t="s">
        <v>82</v>
      </c>
      <c r="AU114" s="127" t="s">
        <v>91</v>
      </c>
      <c r="AY114" s="120" t="s">
        <v>154</v>
      </c>
      <c r="BK114" s="128">
        <f>SUM(BK115:BK130)</f>
        <v>0</v>
      </c>
    </row>
    <row r="115" spans="2:65" s="1" customFormat="1" ht="33" customHeight="1">
      <c r="B115" s="34"/>
      <c r="C115" s="131" t="s">
        <v>197</v>
      </c>
      <c r="D115" s="131" t="s">
        <v>157</v>
      </c>
      <c r="E115" s="132" t="s">
        <v>902</v>
      </c>
      <c r="F115" s="133" t="s">
        <v>903</v>
      </c>
      <c r="G115" s="134" t="s">
        <v>176</v>
      </c>
      <c r="H115" s="135">
        <v>2.5840000000000001</v>
      </c>
      <c r="I115" s="136"/>
      <c r="J115" s="137">
        <f>ROUND(I115*H115,2)</f>
        <v>0</v>
      </c>
      <c r="K115" s="138"/>
      <c r="L115" s="34"/>
      <c r="M115" s="139" t="s">
        <v>81</v>
      </c>
      <c r="N115" s="140" t="s">
        <v>53</v>
      </c>
      <c r="P115" s="141">
        <f>O115*H115</f>
        <v>0</v>
      </c>
      <c r="Q115" s="141">
        <v>2.5018699999999998</v>
      </c>
      <c r="R115" s="141">
        <f>Q115*H115</f>
        <v>6.4648320799999999</v>
      </c>
      <c r="S115" s="141">
        <v>0</v>
      </c>
      <c r="T115" s="142">
        <f>S115*H115</f>
        <v>0</v>
      </c>
      <c r="AR115" s="143" t="s">
        <v>161</v>
      </c>
      <c r="AT115" s="143" t="s">
        <v>157</v>
      </c>
      <c r="AU115" s="143" t="s">
        <v>93</v>
      </c>
      <c r="AY115" s="18" t="s">
        <v>154</v>
      </c>
      <c r="BE115" s="144">
        <f>IF(N115="základní",J115,0)</f>
        <v>0</v>
      </c>
      <c r="BF115" s="144">
        <f>IF(N115="snížená",J115,0)</f>
        <v>0</v>
      </c>
      <c r="BG115" s="144">
        <f>IF(N115="zákl. přenesená",J115,0)</f>
        <v>0</v>
      </c>
      <c r="BH115" s="144">
        <f>IF(N115="sníž. přenesená",J115,0)</f>
        <v>0</v>
      </c>
      <c r="BI115" s="144">
        <f>IF(N115="nulová",J115,0)</f>
        <v>0</v>
      </c>
      <c r="BJ115" s="18" t="s">
        <v>91</v>
      </c>
      <c r="BK115" s="144">
        <f>ROUND(I115*H115,2)</f>
        <v>0</v>
      </c>
      <c r="BL115" s="18" t="s">
        <v>161</v>
      </c>
      <c r="BM115" s="143" t="s">
        <v>904</v>
      </c>
    </row>
    <row r="116" spans="2:65" s="1" customFormat="1" ht="11.25">
      <c r="B116" s="34"/>
      <c r="D116" s="145" t="s">
        <v>163</v>
      </c>
      <c r="F116" s="146" t="s">
        <v>905</v>
      </c>
      <c r="I116" s="147"/>
      <c r="L116" s="34"/>
      <c r="M116" s="148"/>
      <c r="T116" s="55"/>
      <c r="AT116" s="18" t="s">
        <v>163</v>
      </c>
      <c r="AU116" s="18" t="s">
        <v>93</v>
      </c>
    </row>
    <row r="117" spans="2:65" s="14" customFormat="1" ht="11.25">
      <c r="B117" s="178"/>
      <c r="D117" s="161" t="s">
        <v>170</v>
      </c>
      <c r="E117" s="179" t="s">
        <v>81</v>
      </c>
      <c r="F117" s="180" t="s">
        <v>887</v>
      </c>
      <c r="H117" s="179" t="s">
        <v>81</v>
      </c>
      <c r="I117" s="181"/>
      <c r="L117" s="178"/>
      <c r="M117" s="182"/>
      <c r="T117" s="183"/>
      <c r="AT117" s="179" t="s">
        <v>170</v>
      </c>
      <c r="AU117" s="179" t="s">
        <v>93</v>
      </c>
      <c r="AV117" s="14" t="s">
        <v>91</v>
      </c>
      <c r="AW117" s="14" t="s">
        <v>42</v>
      </c>
      <c r="AX117" s="14" t="s">
        <v>83</v>
      </c>
      <c r="AY117" s="179" t="s">
        <v>154</v>
      </c>
    </row>
    <row r="118" spans="2:65" s="12" customFormat="1" ht="11.25">
      <c r="B118" s="160"/>
      <c r="D118" s="161" t="s">
        <v>170</v>
      </c>
      <c r="E118" s="162" t="s">
        <v>81</v>
      </c>
      <c r="F118" s="163" t="s">
        <v>906</v>
      </c>
      <c r="H118" s="164">
        <v>2.5840000000000001</v>
      </c>
      <c r="I118" s="165"/>
      <c r="L118" s="160"/>
      <c r="M118" s="166"/>
      <c r="T118" s="167"/>
      <c r="AT118" s="162" t="s">
        <v>170</v>
      </c>
      <c r="AU118" s="162" t="s">
        <v>93</v>
      </c>
      <c r="AV118" s="12" t="s">
        <v>93</v>
      </c>
      <c r="AW118" s="12" t="s">
        <v>42</v>
      </c>
      <c r="AX118" s="12" t="s">
        <v>91</v>
      </c>
      <c r="AY118" s="162" t="s">
        <v>154</v>
      </c>
    </row>
    <row r="119" spans="2:65" s="1" customFormat="1" ht="24.2" customHeight="1">
      <c r="B119" s="34"/>
      <c r="C119" s="131" t="s">
        <v>218</v>
      </c>
      <c r="D119" s="131" t="s">
        <v>157</v>
      </c>
      <c r="E119" s="132" t="s">
        <v>907</v>
      </c>
      <c r="F119" s="133" t="s">
        <v>908</v>
      </c>
      <c r="G119" s="134" t="s">
        <v>187</v>
      </c>
      <c r="H119" s="135">
        <v>3.9E-2</v>
      </c>
      <c r="I119" s="136"/>
      <c r="J119" s="137">
        <f>ROUND(I119*H119,2)</f>
        <v>0</v>
      </c>
      <c r="K119" s="138"/>
      <c r="L119" s="34"/>
      <c r="M119" s="139" t="s">
        <v>81</v>
      </c>
      <c r="N119" s="140" t="s">
        <v>53</v>
      </c>
      <c r="P119" s="141">
        <f>O119*H119</f>
        <v>0</v>
      </c>
      <c r="Q119" s="141">
        <v>1.0606199999999999</v>
      </c>
      <c r="R119" s="141">
        <f>Q119*H119</f>
        <v>4.1364179999999993E-2</v>
      </c>
      <c r="S119" s="141">
        <v>0</v>
      </c>
      <c r="T119" s="142">
        <f>S119*H119</f>
        <v>0</v>
      </c>
      <c r="AR119" s="143" t="s">
        <v>161</v>
      </c>
      <c r="AT119" s="143" t="s">
        <v>157</v>
      </c>
      <c r="AU119" s="143" t="s">
        <v>93</v>
      </c>
      <c r="AY119" s="18" t="s">
        <v>154</v>
      </c>
      <c r="BE119" s="144">
        <f>IF(N119="základní",J119,0)</f>
        <v>0</v>
      </c>
      <c r="BF119" s="144">
        <f>IF(N119="snížená",J119,0)</f>
        <v>0</v>
      </c>
      <c r="BG119" s="144">
        <f>IF(N119="zákl. přenesená",J119,0)</f>
        <v>0</v>
      </c>
      <c r="BH119" s="144">
        <f>IF(N119="sníž. přenesená",J119,0)</f>
        <v>0</v>
      </c>
      <c r="BI119" s="144">
        <f>IF(N119="nulová",J119,0)</f>
        <v>0</v>
      </c>
      <c r="BJ119" s="18" t="s">
        <v>91</v>
      </c>
      <c r="BK119" s="144">
        <f>ROUND(I119*H119,2)</f>
        <v>0</v>
      </c>
      <c r="BL119" s="18" t="s">
        <v>161</v>
      </c>
      <c r="BM119" s="143" t="s">
        <v>909</v>
      </c>
    </row>
    <row r="120" spans="2:65" s="1" customFormat="1" ht="11.25">
      <c r="B120" s="34"/>
      <c r="D120" s="145" t="s">
        <v>163</v>
      </c>
      <c r="F120" s="146" t="s">
        <v>910</v>
      </c>
      <c r="I120" s="147"/>
      <c r="L120" s="34"/>
      <c r="M120" s="148"/>
      <c r="T120" s="55"/>
      <c r="AT120" s="18" t="s">
        <v>163</v>
      </c>
      <c r="AU120" s="18" t="s">
        <v>93</v>
      </c>
    </row>
    <row r="121" spans="2:65" s="14" customFormat="1" ht="11.25">
      <c r="B121" s="178"/>
      <c r="D121" s="161" t="s">
        <v>170</v>
      </c>
      <c r="E121" s="179" t="s">
        <v>81</v>
      </c>
      <c r="F121" s="180" t="s">
        <v>911</v>
      </c>
      <c r="H121" s="179" t="s">
        <v>81</v>
      </c>
      <c r="I121" s="181"/>
      <c r="L121" s="178"/>
      <c r="M121" s="182"/>
      <c r="T121" s="183"/>
      <c r="AT121" s="179" t="s">
        <v>170</v>
      </c>
      <c r="AU121" s="179" t="s">
        <v>93</v>
      </c>
      <c r="AV121" s="14" t="s">
        <v>91</v>
      </c>
      <c r="AW121" s="14" t="s">
        <v>42</v>
      </c>
      <c r="AX121" s="14" t="s">
        <v>83</v>
      </c>
      <c r="AY121" s="179" t="s">
        <v>154</v>
      </c>
    </row>
    <row r="122" spans="2:65" s="12" customFormat="1" ht="11.25">
      <c r="B122" s="160"/>
      <c r="D122" s="161" t="s">
        <v>170</v>
      </c>
      <c r="E122" s="162" t="s">
        <v>81</v>
      </c>
      <c r="F122" s="163" t="s">
        <v>912</v>
      </c>
      <c r="H122" s="164">
        <v>3.9E-2</v>
      </c>
      <c r="I122" s="165"/>
      <c r="L122" s="160"/>
      <c r="M122" s="166"/>
      <c r="T122" s="167"/>
      <c r="AT122" s="162" t="s">
        <v>170</v>
      </c>
      <c r="AU122" s="162" t="s">
        <v>93</v>
      </c>
      <c r="AV122" s="12" t="s">
        <v>93</v>
      </c>
      <c r="AW122" s="12" t="s">
        <v>42</v>
      </c>
      <c r="AX122" s="12" t="s">
        <v>91</v>
      </c>
      <c r="AY122" s="162" t="s">
        <v>154</v>
      </c>
    </row>
    <row r="123" spans="2:65" s="1" customFormat="1" ht="33" customHeight="1">
      <c r="B123" s="34"/>
      <c r="C123" s="131" t="s">
        <v>224</v>
      </c>
      <c r="D123" s="131" t="s">
        <v>157</v>
      </c>
      <c r="E123" s="132" t="s">
        <v>913</v>
      </c>
      <c r="F123" s="133" t="s">
        <v>914</v>
      </c>
      <c r="G123" s="134" t="s">
        <v>176</v>
      </c>
      <c r="H123" s="135">
        <v>23.76</v>
      </c>
      <c r="I123" s="136"/>
      <c r="J123" s="137">
        <f>ROUND(I123*H123,2)</f>
        <v>0</v>
      </c>
      <c r="K123" s="138"/>
      <c r="L123" s="34"/>
      <c r="M123" s="139" t="s">
        <v>81</v>
      </c>
      <c r="N123" s="140" t="s">
        <v>53</v>
      </c>
      <c r="P123" s="141">
        <f>O123*H123</f>
        <v>0</v>
      </c>
      <c r="Q123" s="141">
        <v>2.5018699999999998</v>
      </c>
      <c r="R123" s="141">
        <f>Q123*H123</f>
        <v>59.444431199999997</v>
      </c>
      <c r="S123" s="141">
        <v>0</v>
      </c>
      <c r="T123" s="142">
        <f>S123*H123</f>
        <v>0</v>
      </c>
      <c r="AR123" s="143" t="s">
        <v>161</v>
      </c>
      <c r="AT123" s="143" t="s">
        <v>157</v>
      </c>
      <c r="AU123" s="143" t="s">
        <v>93</v>
      </c>
      <c r="AY123" s="18" t="s">
        <v>154</v>
      </c>
      <c r="BE123" s="144">
        <f>IF(N123="základní",J123,0)</f>
        <v>0</v>
      </c>
      <c r="BF123" s="144">
        <f>IF(N123="snížená",J123,0)</f>
        <v>0</v>
      </c>
      <c r="BG123" s="144">
        <f>IF(N123="zákl. přenesená",J123,0)</f>
        <v>0</v>
      </c>
      <c r="BH123" s="144">
        <f>IF(N123="sníž. přenesená",J123,0)</f>
        <v>0</v>
      </c>
      <c r="BI123" s="144">
        <f>IF(N123="nulová",J123,0)</f>
        <v>0</v>
      </c>
      <c r="BJ123" s="18" t="s">
        <v>91</v>
      </c>
      <c r="BK123" s="144">
        <f>ROUND(I123*H123,2)</f>
        <v>0</v>
      </c>
      <c r="BL123" s="18" t="s">
        <v>161</v>
      </c>
      <c r="BM123" s="143" t="s">
        <v>915</v>
      </c>
    </row>
    <row r="124" spans="2:65" s="1" customFormat="1" ht="11.25">
      <c r="B124" s="34"/>
      <c r="D124" s="145" t="s">
        <v>163</v>
      </c>
      <c r="F124" s="146" t="s">
        <v>916</v>
      </c>
      <c r="I124" s="147"/>
      <c r="L124" s="34"/>
      <c r="M124" s="148"/>
      <c r="T124" s="55"/>
      <c r="AT124" s="18" t="s">
        <v>163</v>
      </c>
      <c r="AU124" s="18" t="s">
        <v>93</v>
      </c>
    </row>
    <row r="125" spans="2:65" s="14" customFormat="1" ht="11.25">
      <c r="B125" s="178"/>
      <c r="D125" s="161" t="s">
        <v>170</v>
      </c>
      <c r="E125" s="179" t="s">
        <v>81</v>
      </c>
      <c r="F125" s="180" t="s">
        <v>887</v>
      </c>
      <c r="H125" s="179" t="s">
        <v>81</v>
      </c>
      <c r="I125" s="181"/>
      <c r="L125" s="178"/>
      <c r="M125" s="182"/>
      <c r="T125" s="183"/>
      <c r="AT125" s="179" t="s">
        <v>170</v>
      </c>
      <c r="AU125" s="179" t="s">
        <v>93</v>
      </c>
      <c r="AV125" s="14" t="s">
        <v>91</v>
      </c>
      <c r="AW125" s="14" t="s">
        <v>42</v>
      </c>
      <c r="AX125" s="14" t="s">
        <v>83</v>
      </c>
      <c r="AY125" s="179" t="s">
        <v>154</v>
      </c>
    </row>
    <row r="126" spans="2:65" s="12" customFormat="1" ht="11.25">
      <c r="B126" s="160"/>
      <c r="D126" s="161" t="s">
        <v>170</v>
      </c>
      <c r="E126" s="162" t="s">
        <v>81</v>
      </c>
      <c r="F126" s="163" t="s">
        <v>888</v>
      </c>
      <c r="H126" s="164">
        <v>23.76</v>
      </c>
      <c r="I126" s="165"/>
      <c r="L126" s="160"/>
      <c r="M126" s="166"/>
      <c r="T126" s="167"/>
      <c r="AT126" s="162" t="s">
        <v>170</v>
      </c>
      <c r="AU126" s="162" t="s">
        <v>93</v>
      </c>
      <c r="AV126" s="12" t="s">
        <v>93</v>
      </c>
      <c r="AW126" s="12" t="s">
        <v>42</v>
      </c>
      <c r="AX126" s="12" t="s">
        <v>91</v>
      </c>
      <c r="AY126" s="162" t="s">
        <v>154</v>
      </c>
    </row>
    <row r="127" spans="2:65" s="1" customFormat="1" ht="21.75" customHeight="1">
      <c r="B127" s="34"/>
      <c r="C127" s="131" t="s">
        <v>8</v>
      </c>
      <c r="D127" s="131" t="s">
        <v>157</v>
      </c>
      <c r="E127" s="132" t="s">
        <v>917</v>
      </c>
      <c r="F127" s="133" t="s">
        <v>918</v>
      </c>
      <c r="G127" s="134" t="s">
        <v>187</v>
      </c>
      <c r="H127" s="135">
        <v>0.38500000000000001</v>
      </c>
      <c r="I127" s="136"/>
      <c r="J127" s="137">
        <f>ROUND(I127*H127,2)</f>
        <v>0</v>
      </c>
      <c r="K127" s="138"/>
      <c r="L127" s="34"/>
      <c r="M127" s="139" t="s">
        <v>81</v>
      </c>
      <c r="N127" s="140" t="s">
        <v>53</v>
      </c>
      <c r="P127" s="141">
        <f>O127*H127</f>
        <v>0</v>
      </c>
      <c r="Q127" s="141">
        <v>1.0606199999999999</v>
      </c>
      <c r="R127" s="141">
        <f>Q127*H127</f>
        <v>0.40833869999999994</v>
      </c>
      <c r="S127" s="141">
        <v>0</v>
      </c>
      <c r="T127" s="142">
        <f>S127*H127</f>
        <v>0</v>
      </c>
      <c r="AR127" s="143" t="s">
        <v>161</v>
      </c>
      <c r="AT127" s="143" t="s">
        <v>157</v>
      </c>
      <c r="AU127" s="143" t="s">
        <v>93</v>
      </c>
      <c r="AY127" s="18" t="s">
        <v>154</v>
      </c>
      <c r="BE127" s="144">
        <f>IF(N127="základní",J127,0)</f>
        <v>0</v>
      </c>
      <c r="BF127" s="144">
        <f>IF(N127="snížená",J127,0)</f>
        <v>0</v>
      </c>
      <c r="BG127" s="144">
        <f>IF(N127="zákl. přenesená",J127,0)</f>
        <v>0</v>
      </c>
      <c r="BH127" s="144">
        <f>IF(N127="sníž. přenesená",J127,0)</f>
        <v>0</v>
      </c>
      <c r="BI127" s="144">
        <f>IF(N127="nulová",J127,0)</f>
        <v>0</v>
      </c>
      <c r="BJ127" s="18" t="s">
        <v>91</v>
      </c>
      <c r="BK127" s="144">
        <f>ROUND(I127*H127,2)</f>
        <v>0</v>
      </c>
      <c r="BL127" s="18" t="s">
        <v>161</v>
      </c>
      <c r="BM127" s="143" t="s">
        <v>919</v>
      </c>
    </row>
    <row r="128" spans="2:65" s="1" customFormat="1" ht="11.25">
      <c r="B128" s="34"/>
      <c r="D128" s="145" t="s">
        <v>163</v>
      </c>
      <c r="F128" s="146" t="s">
        <v>920</v>
      </c>
      <c r="I128" s="147"/>
      <c r="L128" s="34"/>
      <c r="M128" s="148"/>
      <c r="T128" s="55"/>
      <c r="AT128" s="18" t="s">
        <v>163</v>
      </c>
      <c r="AU128" s="18" t="s">
        <v>93</v>
      </c>
    </row>
    <row r="129" spans="2:65" s="14" customFormat="1" ht="11.25">
      <c r="B129" s="178"/>
      <c r="D129" s="161" t="s">
        <v>170</v>
      </c>
      <c r="E129" s="179" t="s">
        <v>81</v>
      </c>
      <c r="F129" s="180" t="s">
        <v>911</v>
      </c>
      <c r="H129" s="179" t="s">
        <v>81</v>
      </c>
      <c r="I129" s="181"/>
      <c r="L129" s="178"/>
      <c r="M129" s="182"/>
      <c r="T129" s="183"/>
      <c r="AT129" s="179" t="s">
        <v>170</v>
      </c>
      <c r="AU129" s="179" t="s">
        <v>93</v>
      </c>
      <c r="AV129" s="14" t="s">
        <v>91</v>
      </c>
      <c r="AW129" s="14" t="s">
        <v>42</v>
      </c>
      <c r="AX129" s="14" t="s">
        <v>83</v>
      </c>
      <c r="AY129" s="179" t="s">
        <v>154</v>
      </c>
    </row>
    <row r="130" spans="2:65" s="12" customFormat="1" ht="11.25">
      <c r="B130" s="160"/>
      <c r="D130" s="161" t="s">
        <v>170</v>
      </c>
      <c r="E130" s="162" t="s">
        <v>81</v>
      </c>
      <c r="F130" s="163" t="s">
        <v>921</v>
      </c>
      <c r="H130" s="164">
        <v>0.38500000000000001</v>
      </c>
      <c r="I130" s="165"/>
      <c r="L130" s="160"/>
      <c r="M130" s="166"/>
      <c r="T130" s="167"/>
      <c r="AT130" s="162" t="s">
        <v>170</v>
      </c>
      <c r="AU130" s="162" t="s">
        <v>93</v>
      </c>
      <c r="AV130" s="12" t="s">
        <v>93</v>
      </c>
      <c r="AW130" s="12" t="s">
        <v>42</v>
      </c>
      <c r="AX130" s="12" t="s">
        <v>91</v>
      </c>
      <c r="AY130" s="162" t="s">
        <v>154</v>
      </c>
    </row>
    <row r="131" spans="2:65" s="11" customFormat="1" ht="22.9" customHeight="1">
      <c r="B131" s="119"/>
      <c r="D131" s="120" t="s">
        <v>82</v>
      </c>
      <c r="E131" s="129" t="s">
        <v>155</v>
      </c>
      <c r="F131" s="129" t="s">
        <v>156</v>
      </c>
      <c r="I131" s="122"/>
      <c r="J131" s="130">
        <f>BK131</f>
        <v>0</v>
      </c>
      <c r="L131" s="119"/>
      <c r="M131" s="124"/>
      <c r="P131" s="125">
        <f>SUM(P132:P138)</f>
        <v>0</v>
      </c>
      <c r="R131" s="125">
        <f>SUM(R132:R138)</f>
        <v>3.2549328699999998</v>
      </c>
      <c r="T131" s="126">
        <f>SUM(T132:T138)</f>
        <v>0</v>
      </c>
      <c r="AR131" s="120" t="s">
        <v>91</v>
      </c>
      <c r="AT131" s="127" t="s">
        <v>82</v>
      </c>
      <c r="AU131" s="127" t="s">
        <v>91</v>
      </c>
      <c r="AY131" s="120" t="s">
        <v>154</v>
      </c>
      <c r="BK131" s="128">
        <f>SUM(BK132:BK138)</f>
        <v>0</v>
      </c>
    </row>
    <row r="132" spans="2:65" s="1" customFormat="1" ht="33" customHeight="1">
      <c r="B132" s="34"/>
      <c r="C132" s="131" t="s">
        <v>234</v>
      </c>
      <c r="D132" s="131" t="s">
        <v>157</v>
      </c>
      <c r="E132" s="132" t="s">
        <v>922</v>
      </c>
      <c r="F132" s="133" t="s">
        <v>923</v>
      </c>
      <c r="G132" s="134" t="s">
        <v>176</v>
      </c>
      <c r="H132" s="135">
        <v>1.3009999999999999</v>
      </c>
      <c r="I132" s="136"/>
      <c r="J132" s="137">
        <f>ROUND(I132*H132,2)</f>
        <v>0</v>
      </c>
      <c r="K132" s="138"/>
      <c r="L132" s="34"/>
      <c r="M132" s="139" t="s">
        <v>81</v>
      </c>
      <c r="N132" s="140" t="s">
        <v>53</v>
      </c>
      <c r="P132" s="141">
        <f>O132*H132</f>
        <v>0</v>
      </c>
      <c r="Q132" s="141">
        <v>2.5018699999999998</v>
      </c>
      <c r="R132" s="141">
        <f>Q132*H132</f>
        <v>3.2549328699999998</v>
      </c>
      <c r="S132" s="141">
        <v>0</v>
      </c>
      <c r="T132" s="142">
        <f>S132*H132</f>
        <v>0</v>
      </c>
      <c r="AR132" s="143" t="s">
        <v>161</v>
      </c>
      <c r="AT132" s="143" t="s">
        <v>157</v>
      </c>
      <c r="AU132" s="143" t="s">
        <v>93</v>
      </c>
      <c r="AY132" s="18" t="s">
        <v>154</v>
      </c>
      <c r="BE132" s="144">
        <f>IF(N132="základní",J132,0)</f>
        <v>0</v>
      </c>
      <c r="BF132" s="144">
        <f>IF(N132="snížená",J132,0)</f>
        <v>0</v>
      </c>
      <c r="BG132" s="144">
        <f>IF(N132="zákl. přenesená",J132,0)</f>
        <v>0</v>
      </c>
      <c r="BH132" s="144">
        <f>IF(N132="sníž. přenesená",J132,0)</f>
        <v>0</v>
      </c>
      <c r="BI132" s="144">
        <f>IF(N132="nulová",J132,0)</f>
        <v>0</v>
      </c>
      <c r="BJ132" s="18" t="s">
        <v>91</v>
      </c>
      <c r="BK132" s="144">
        <f>ROUND(I132*H132,2)</f>
        <v>0</v>
      </c>
      <c r="BL132" s="18" t="s">
        <v>161</v>
      </c>
      <c r="BM132" s="143" t="s">
        <v>924</v>
      </c>
    </row>
    <row r="133" spans="2:65" s="1" customFormat="1" ht="11.25">
      <c r="B133" s="34"/>
      <c r="D133" s="145" t="s">
        <v>163</v>
      </c>
      <c r="F133" s="146" t="s">
        <v>925</v>
      </c>
      <c r="I133" s="147"/>
      <c r="L133" s="34"/>
      <c r="M133" s="148"/>
      <c r="T133" s="55"/>
      <c r="AT133" s="18" t="s">
        <v>163</v>
      </c>
      <c r="AU133" s="18" t="s">
        <v>93</v>
      </c>
    </row>
    <row r="134" spans="2:65" s="14" customFormat="1" ht="11.25">
      <c r="B134" s="178"/>
      <c r="D134" s="161" t="s">
        <v>170</v>
      </c>
      <c r="E134" s="179" t="s">
        <v>81</v>
      </c>
      <c r="F134" s="180" t="s">
        <v>887</v>
      </c>
      <c r="H134" s="179" t="s">
        <v>81</v>
      </c>
      <c r="I134" s="181"/>
      <c r="L134" s="178"/>
      <c r="M134" s="182"/>
      <c r="T134" s="183"/>
      <c r="AT134" s="179" t="s">
        <v>170</v>
      </c>
      <c r="AU134" s="179" t="s">
        <v>93</v>
      </c>
      <c r="AV134" s="14" t="s">
        <v>91</v>
      </c>
      <c r="AW134" s="14" t="s">
        <v>42</v>
      </c>
      <c r="AX134" s="14" t="s">
        <v>83</v>
      </c>
      <c r="AY134" s="179" t="s">
        <v>154</v>
      </c>
    </row>
    <row r="135" spans="2:65" s="14" customFormat="1" ht="11.25">
      <c r="B135" s="178"/>
      <c r="D135" s="161" t="s">
        <v>170</v>
      </c>
      <c r="E135" s="179" t="s">
        <v>81</v>
      </c>
      <c r="F135" s="180" t="s">
        <v>926</v>
      </c>
      <c r="H135" s="179" t="s">
        <v>81</v>
      </c>
      <c r="I135" s="181"/>
      <c r="L135" s="178"/>
      <c r="M135" s="182"/>
      <c r="T135" s="183"/>
      <c r="AT135" s="179" t="s">
        <v>170</v>
      </c>
      <c r="AU135" s="179" t="s">
        <v>93</v>
      </c>
      <c r="AV135" s="14" t="s">
        <v>91</v>
      </c>
      <c r="AW135" s="14" t="s">
        <v>42</v>
      </c>
      <c r="AX135" s="14" t="s">
        <v>83</v>
      </c>
      <c r="AY135" s="179" t="s">
        <v>154</v>
      </c>
    </row>
    <row r="136" spans="2:65" s="12" customFormat="1" ht="11.25">
      <c r="B136" s="160"/>
      <c r="D136" s="161" t="s">
        <v>170</v>
      </c>
      <c r="E136" s="162" t="s">
        <v>81</v>
      </c>
      <c r="F136" s="163" t="s">
        <v>927</v>
      </c>
      <c r="H136" s="164">
        <v>0.151</v>
      </c>
      <c r="I136" s="165"/>
      <c r="L136" s="160"/>
      <c r="M136" s="166"/>
      <c r="T136" s="167"/>
      <c r="AT136" s="162" t="s">
        <v>170</v>
      </c>
      <c r="AU136" s="162" t="s">
        <v>93</v>
      </c>
      <c r="AV136" s="12" t="s">
        <v>93</v>
      </c>
      <c r="AW136" s="12" t="s">
        <v>42</v>
      </c>
      <c r="AX136" s="12" t="s">
        <v>83</v>
      </c>
      <c r="AY136" s="162" t="s">
        <v>154</v>
      </c>
    </row>
    <row r="137" spans="2:65" s="12" customFormat="1" ht="11.25">
      <c r="B137" s="160"/>
      <c r="D137" s="161" t="s">
        <v>170</v>
      </c>
      <c r="E137" s="162" t="s">
        <v>81</v>
      </c>
      <c r="F137" s="163" t="s">
        <v>928</v>
      </c>
      <c r="H137" s="164">
        <v>1.1499999999999999</v>
      </c>
      <c r="I137" s="165"/>
      <c r="L137" s="160"/>
      <c r="M137" s="166"/>
      <c r="T137" s="167"/>
      <c r="AT137" s="162" t="s">
        <v>170</v>
      </c>
      <c r="AU137" s="162" t="s">
        <v>93</v>
      </c>
      <c r="AV137" s="12" t="s">
        <v>93</v>
      </c>
      <c r="AW137" s="12" t="s">
        <v>42</v>
      </c>
      <c r="AX137" s="12" t="s">
        <v>83</v>
      </c>
      <c r="AY137" s="162" t="s">
        <v>154</v>
      </c>
    </row>
    <row r="138" spans="2:65" s="13" customFormat="1" ht="11.25">
      <c r="B138" s="168"/>
      <c r="D138" s="161" t="s">
        <v>170</v>
      </c>
      <c r="E138" s="169" t="s">
        <v>81</v>
      </c>
      <c r="F138" s="170" t="s">
        <v>180</v>
      </c>
      <c r="H138" s="171">
        <v>1.3009999999999999</v>
      </c>
      <c r="I138" s="172"/>
      <c r="L138" s="168"/>
      <c r="M138" s="173"/>
      <c r="T138" s="174"/>
      <c r="AT138" s="169" t="s">
        <v>170</v>
      </c>
      <c r="AU138" s="169" t="s">
        <v>93</v>
      </c>
      <c r="AV138" s="13" t="s">
        <v>161</v>
      </c>
      <c r="AW138" s="13" t="s">
        <v>42</v>
      </c>
      <c r="AX138" s="13" t="s">
        <v>91</v>
      </c>
      <c r="AY138" s="169" t="s">
        <v>154</v>
      </c>
    </row>
    <row r="139" spans="2:65" s="11" customFormat="1" ht="22.9" customHeight="1">
      <c r="B139" s="119"/>
      <c r="D139" s="120" t="s">
        <v>82</v>
      </c>
      <c r="E139" s="129" t="s">
        <v>197</v>
      </c>
      <c r="F139" s="129" t="s">
        <v>198</v>
      </c>
      <c r="I139" s="122"/>
      <c r="J139" s="130">
        <f>BK139</f>
        <v>0</v>
      </c>
      <c r="L139" s="119"/>
      <c r="M139" s="124"/>
      <c r="P139" s="125">
        <f>SUM(P140:P153)</f>
        <v>0</v>
      </c>
      <c r="R139" s="125">
        <f>SUM(R140:R153)</f>
        <v>6.0000000000000006E-4</v>
      </c>
      <c r="T139" s="126">
        <f>SUM(T140:T153)</f>
        <v>0</v>
      </c>
      <c r="AR139" s="120" t="s">
        <v>91</v>
      </c>
      <c r="AT139" s="127" t="s">
        <v>82</v>
      </c>
      <c r="AU139" s="127" t="s">
        <v>91</v>
      </c>
      <c r="AY139" s="120" t="s">
        <v>154</v>
      </c>
      <c r="BK139" s="128">
        <f>SUM(BK140:BK153)</f>
        <v>0</v>
      </c>
    </row>
    <row r="140" spans="2:65" s="1" customFormat="1" ht="24.2" customHeight="1">
      <c r="B140" s="34"/>
      <c r="C140" s="131" t="s">
        <v>240</v>
      </c>
      <c r="D140" s="131" t="s">
        <v>157</v>
      </c>
      <c r="E140" s="132" t="s">
        <v>628</v>
      </c>
      <c r="F140" s="133" t="s">
        <v>629</v>
      </c>
      <c r="G140" s="134" t="s">
        <v>237</v>
      </c>
      <c r="H140" s="135">
        <v>8</v>
      </c>
      <c r="I140" s="136"/>
      <c r="J140" s="137">
        <f>ROUND(I140*H140,2)</f>
        <v>0</v>
      </c>
      <c r="K140" s="138"/>
      <c r="L140" s="34"/>
      <c r="M140" s="139" t="s">
        <v>81</v>
      </c>
      <c r="N140" s="140" t="s">
        <v>53</v>
      </c>
      <c r="P140" s="141">
        <f>O140*H140</f>
        <v>0</v>
      </c>
      <c r="Q140" s="141">
        <v>1.0000000000000001E-5</v>
      </c>
      <c r="R140" s="141">
        <f>Q140*H140</f>
        <v>8.0000000000000007E-5</v>
      </c>
      <c r="S140" s="141">
        <v>0</v>
      </c>
      <c r="T140" s="142">
        <f>S140*H140</f>
        <v>0</v>
      </c>
      <c r="AR140" s="143" t="s">
        <v>161</v>
      </c>
      <c r="AT140" s="143" t="s">
        <v>157</v>
      </c>
      <c r="AU140" s="143" t="s">
        <v>93</v>
      </c>
      <c r="AY140" s="18" t="s">
        <v>154</v>
      </c>
      <c r="BE140" s="144">
        <f>IF(N140="základní",J140,0)</f>
        <v>0</v>
      </c>
      <c r="BF140" s="144">
        <f>IF(N140="snížená",J140,0)</f>
        <v>0</v>
      </c>
      <c r="BG140" s="144">
        <f>IF(N140="zákl. přenesená",J140,0)</f>
        <v>0</v>
      </c>
      <c r="BH140" s="144">
        <f>IF(N140="sníž. přenesená",J140,0)</f>
        <v>0</v>
      </c>
      <c r="BI140" s="144">
        <f>IF(N140="nulová",J140,0)</f>
        <v>0</v>
      </c>
      <c r="BJ140" s="18" t="s">
        <v>91</v>
      </c>
      <c r="BK140" s="144">
        <f>ROUND(I140*H140,2)</f>
        <v>0</v>
      </c>
      <c r="BL140" s="18" t="s">
        <v>161</v>
      </c>
      <c r="BM140" s="143" t="s">
        <v>929</v>
      </c>
    </row>
    <row r="141" spans="2:65" s="14" customFormat="1" ht="11.25">
      <c r="B141" s="178"/>
      <c r="D141" s="161" t="s">
        <v>170</v>
      </c>
      <c r="E141" s="179" t="s">
        <v>81</v>
      </c>
      <c r="F141" s="180" t="s">
        <v>631</v>
      </c>
      <c r="H141" s="179" t="s">
        <v>81</v>
      </c>
      <c r="I141" s="181"/>
      <c r="L141" s="178"/>
      <c r="M141" s="182"/>
      <c r="T141" s="183"/>
      <c r="AT141" s="179" t="s">
        <v>170</v>
      </c>
      <c r="AU141" s="179" t="s">
        <v>93</v>
      </c>
      <c r="AV141" s="14" t="s">
        <v>91</v>
      </c>
      <c r="AW141" s="14" t="s">
        <v>42</v>
      </c>
      <c r="AX141" s="14" t="s">
        <v>83</v>
      </c>
      <c r="AY141" s="179" t="s">
        <v>154</v>
      </c>
    </row>
    <row r="142" spans="2:65" s="12" customFormat="1" ht="11.25">
      <c r="B142" s="160"/>
      <c r="D142" s="161" t="s">
        <v>170</v>
      </c>
      <c r="E142" s="162" t="s">
        <v>81</v>
      </c>
      <c r="F142" s="163" t="s">
        <v>930</v>
      </c>
      <c r="H142" s="164">
        <v>8</v>
      </c>
      <c r="I142" s="165"/>
      <c r="L142" s="160"/>
      <c r="M142" s="166"/>
      <c r="T142" s="167"/>
      <c r="AT142" s="162" t="s">
        <v>170</v>
      </c>
      <c r="AU142" s="162" t="s">
        <v>93</v>
      </c>
      <c r="AV142" s="12" t="s">
        <v>93</v>
      </c>
      <c r="AW142" s="12" t="s">
        <v>42</v>
      </c>
      <c r="AX142" s="12" t="s">
        <v>91</v>
      </c>
      <c r="AY142" s="162" t="s">
        <v>154</v>
      </c>
    </row>
    <row r="143" spans="2:65" s="1" customFormat="1" ht="24.2" customHeight="1">
      <c r="B143" s="34"/>
      <c r="C143" s="131" t="s">
        <v>245</v>
      </c>
      <c r="D143" s="131" t="s">
        <v>157</v>
      </c>
      <c r="E143" s="132" t="s">
        <v>633</v>
      </c>
      <c r="F143" s="133" t="s">
        <v>242</v>
      </c>
      <c r="G143" s="134" t="s">
        <v>237</v>
      </c>
      <c r="H143" s="135">
        <v>4</v>
      </c>
      <c r="I143" s="136"/>
      <c r="J143" s="137">
        <f>ROUND(I143*H143,2)</f>
        <v>0</v>
      </c>
      <c r="K143" s="138"/>
      <c r="L143" s="34"/>
      <c r="M143" s="139" t="s">
        <v>81</v>
      </c>
      <c r="N143" s="140" t="s">
        <v>53</v>
      </c>
      <c r="P143" s="141">
        <f>O143*H143</f>
        <v>0</v>
      </c>
      <c r="Q143" s="141">
        <v>1.0000000000000001E-5</v>
      </c>
      <c r="R143" s="141">
        <f>Q143*H143</f>
        <v>4.0000000000000003E-5</v>
      </c>
      <c r="S143" s="141">
        <v>0</v>
      </c>
      <c r="T143" s="142">
        <f>S143*H143</f>
        <v>0</v>
      </c>
      <c r="AR143" s="143" t="s">
        <v>161</v>
      </c>
      <c r="AT143" s="143" t="s">
        <v>157</v>
      </c>
      <c r="AU143" s="143" t="s">
        <v>93</v>
      </c>
      <c r="AY143" s="18" t="s">
        <v>154</v>
      </c>
      <c r="BE143" s="144">
        <f>IF(N143="základní",J143,0)</f>
        <v>0</v>
      </c>
      <c r="BF143" s="144">
        <f>IF(N143="snížená",J143,0)</f>
        <v>0</v>
      </c>
      <c r="BG143" s="144">
        <f>IF(N143="zákl. přenesená",J143,0)</f>
        <v>0</v>
      </c>
      <c r="BH143" s="144">
        <f>IF(N143="sníž. přenesená",J143,0)</f>
        <v>0</v>
      </c>
      <c r="BI143" s="144">
        <f>IF(N143="nulová",J143,0)</f>
        <v>0</v>
      </c>
      <c r="BJ143" s="18" t="s">
        <v>91</v>
      </c>
      <c r="BK143" s="144">
        <f>ROUND(I143*H143,2)</f>
        <v>0</v>
      </c>
      <c r="BL143" s="18" t="s">
        <v>161</v>
      </c>
      <c r="BM143" s="143" t="s">
        <v>931</v>
      </c>
    </row>
    <row r="144" spans="2:65" s="14" customFormat="1" ht="11.25">
      <c r="B144" s="178"/>
      <c r="D144" s="161" t="s">
        <v>170</v>
      </c>
      <c r="E144" s="179" t="s">
        <v>81</v>
      </c>
      <c r="F144" s="180" t="s">
        <v>631</v>
      </c>
      <c r="H144" s="179" t="s">
        <v>81</v>
      </c>
      <c r="I144" s="181"/>
      <c r="L144" s="178"/>
      <c r="M144" s="182"/>
      <c r="T144" s="183"/>
      <c r="AT144" s="179" t="s">
        <v>170</v>
      </c>
      <c r="AU144" s="179" t="s">
        <v>93</v>
      </c>
      <c r="AV144" s="14" t="s">
        <v>91</v>
      </c>
      <c r="AW144" s="14" t="s">
        <v>42</v>
      </c>
      <c r="AX144" s="14" t="s">
        <v>83</v>
      </c>
      <c r="AY144" s="179" t="s">
        <v>154</v>
      </c>
    </row>
    <row r="145" spans="2:65" s="12" customFormat="1" ht="11.25">
      <c r="B145" s="160"/>
      <c r="D145" s="161" t="s">
        <v>170</v>
      </c>
      <c r="E145" s="162" t="s">
        <v>81</v>
      </c>
      <c r="F145" s="163" t="s">
        <v>635</v>
      </c>
      <c r="H145" s="164">
        <v>4</v>
      </c>
      <c r="I145" s="165"/>
      <c r="L145" s="160"/>
      <c r="M145" s="166"/>
      <c r="T145" s="167"/>
      <c r="AT145" s="162" t="s">
        <v>170</v>
      </c>
      <c r="AU145" s="162" t="s">
        <v>93</v>
      </c>
      <c r="AV145" s="12" t="s">
        <v>93</v>
      </c>
      <c r="AW145" s="12" t="s">
        <v>42</v>
      </c>
      <c r="AX145" s="12" t="s">
        <v>91</v>
      </c>
      <c r="AY145" s="162" t="s">
        <v>154</v>
      </c>
    </row>
    <row r="146" spans="2:65" s="1" customFormat="1" ht="24.2" customHeight="1">
      <c r="B146" s="34"/>
      <c r="C146" s="131" t="s">
        <v>251</v>
      </c>
      <c r="D146" s="131" t="s">
        <v>157</v>
      </c>
      <c r="E146" s="132" t="s">
        <v>932</v>
      </c>
      <c r="F146" s="133" t="s">
        <v>933</v>
      </c>
      <c r="G146" s="134" t="s">
        <v>237</v>
      </c>
      <c r="H146" s="135">
        <v>4</v>
      </c>
      <c r="I146" s="136"/>
      <c r="J146" s="137">
        <f>ROUND(I146*H146,2)</f>
        <v>0</v>
      </c>
      <c r="K146" s="138"/>
      <c r="L146" s="34"/>
      <c r="M146" s="139" t="s">
        <v>81</v>
      </c>
      <c r="N146" s="140" t="s">
        <v>53</v>
      </c>
      <c r="P146" s="141">
        <f>O146*H146</f>
        <v>0</v>
      </c>
      <c r="Q146" s="141">
        <v>1.0000000000000001E-5</v>
      </c>
      <c r="R146" s="141">
        <f>Q146*H146</f>
        <v>4.0000000000000003E-5</v>
      </c>
      <c r="S146" s="141">
        <v>0</v>
      </c>
      <c r="T146" s="142">
        <f>S146*H146</f>
        <v>0</v>
      </c>
      <c r="AR146" s="143" t="s">
        <v>161</v>
      </c>
      <c r="AT146" s="143" t="s">
        <v>157</v>
      </c>
      <c r="AU146" s="143" t="s">
        <v>93</v>
      </c>
      <c r="AY146" s="18" t="s">
        <v>154</v>
      </c>
      <c r="BE146" s="144">
        <f>IF(N146="základní",J146,0)</f>
        <v>0</v>
      </c>
      <c r="BF146" s="144">
        <f>IF(N146="snížená",J146,0)</f>
        <v>0</v>
      </c>
      <c r="BG146" s="144">
        <f>IF(N146="zákl. přenesená",J146,0)</f>
        <v>0</v>
      </c>
      <c r="BH146" s="144">
        <f>IF(N146="sníž. přenesená",J146,0)</f>
        <v>0</v>
      </c>
      <c r="BI146" s="144">
        <f>IF(N146="nulová",J146,0)</f>
        <v>0</v>
      </c>
      <c r="BJ146" s="18" t="s">
        <v>91</v>
      </c>
      <c r="BK146" s="144">
        <f>ROUND(I146*H146,2)</f>
        <v>0</v>
      </c>
      <c r="BL146" s="18" t="s">
        <v>161</v>
      </c>
      <c r="BM146" s="143" t="s">
        <v>934</v>
      </c>
    </row>
    <row r="147" spans="2:65" s="14" customFormat="1" ht="11.25">
      <c r="B147" s="178"/>
      <c r="D147" s="161" t="s">
        <v>170</v>
      </c>
      <c r="E147" s="179" t="s">
        <v>81</v>
      </c>
      <c r="F147" s="180" t="s">
        <v>631</v>
      </c>
      <c r="H147" s="179" t="s">
        <v>81</v>
      </c>
      <c r="I147" s="181"/>
      <c r="L147" s="178"/>
      <c r="M147" s="182"/>
      <c r="T147" s="183"/>
      <c r="AT147" s="179" t="s">
        <v>170</v>
      </c>
      <c r="AU147" s="179" t="s">
        <v>93</v>
      </c>
      <c r="AV147" s="14" t="s">
        <v>91</v>
      </c>
      <c r="AW147" s="14" t="s">
        <v>42</v>
      </c>
      <c r="AX147" s="14" t="s">
        <v>83</v>
      </c>
      <c r="AY147" s="179" t="s">
        <v>154</v>
      </c>
    </row>
    <row r="148" spans="2:65" s="12" customFormat="1" ht="11.25">
      <c r="B148" s="160"/>
      <c r="D148" s="161" t="s">
        <v>170</v>
      </c>
      <c r="E148" s="162" t="s">
        <v>81</v>
      </c>
      <c r="F148" s="163" t="s">
        <v>935</v>
      </c>
      <c r="H148" s="164">
        <v>4</v>
      </c>
      <c r="I148" s="165"/>
      <c r="L148" s="160"/>
      <c r="M148" s="166"/>
      <c r="T148" s="167"/>
      <c r="AT148" s="162" t="s">
        <v>170</v>
      </c>
      <c r="AU148" s="162" t="s">
        <v>93</v>
      </c>
      <c r="AV148" s="12" t="s">
        <v>93</v>
      </c>
      <c r="AW148" s="12" t="s">
        <v>42</v>
      </c>
      <c r="AX148" s="12" t="s">
        <v>91</v>
      </c>
      <c r="AY148" s="162" t="s">
        <v>154</v>
      </c>
    </row>
    <row r="149" spans="2:65" s="1" customFormat="1" ht="24.2" customHeight="1">
      <c r="B149" s="34"/>
      <c r="C149" s="131" t="s">
        <v>257</v>
      </c>
      <c r="D149" s="131" t="s">
        <v>157</v>
      </c>
      <c r="E149" s="132" t="s">
        <v>936</v>
      </c>
      <c r="F149" s="133" t="s">
        <v>937</v>
      </c>
      <c r="G149" s="134" t="s">
        <v>237</v>
      </c>
      <c r="H149" s="135">
        <v>44</v>
      </c>
      <c r="I149" s="136"/>
      <c r="J149" s="137">
        <f>ROUND(I149*H149,2)</f>
        <v>0</v>
      </c>
      <c r="K149" s="138"/>
      <c r="L149" s="34"/>
      <c r="M149" s="139" t="s">
        <v>81</v>
      </c>
      <c r="N149" s="140" t="s">
        <v>53</v>
      </c>
      <c r="P149" s="141">
        <f>O149*H149</f>
        <v>0</v>
      </c>
      <c r="Q149" s="141">
        <v>1.0000000000000001E-5</v>
      </c>
      <c r="R149" s="141">
        <f>Q149*H149</f>
        <v>4.4000000000000002E-4</v>
      </c>
      <c r="S149" s="141">
        <v>0</v>
      </c>
      <c r="T149" s="142">
        <f>S149*H149</f>
        <v>0</v>
      </c>
      <c r="AR149" s="143" t="s">
        <v>161</v>
      </c>
      <c r="AT149" s="143" t="s">
        <v>157</v>
      </c>
      <c r="AU149" s="143" t="s">
        <v>93</v>
      </c>
      <c r="AY149" s="18" t="s">
        <v>154</v>
      </c>
      <c r="BE149" s="144">
        <f>IF(N149="základní",J149,0)</f>
        <v>0</v>
      </c>
      <c r="BF149" s="144">
        <f>IF(N149="snížená",J149,0)</f>
        <v>0</v>
      </c>
      <c r="BG149" s="144">
        <f>IF(N149="zákl. přenesená",J149,0)</f>
        <v>0</v>
      </c>
      <c r="BH149" s="144">
        <f>IF(N149="sníž. přenesená",J149,0)</f>
        <v>0</v>
      </c>
      <c r="BI149" s="144">
        <f>IF(N149="nulová",J149,0)</f>
        <v>0</v>
      </c>
      <c r="BJ149" s="18" t="s">
        <v>91</v>
      </c>
      <c r="BK149" s="144">
        <f>ROUND(I149*H149,2)</f>
        <v>0</v>
      </c>
      <c r="BL149" s="18" t="s">
        <v>161</v>
      </c>
      <c r="BM149" s="143" t="s">
        <v>938</v>
      </c>
    </row>
    <row r="150" spans="2:65" s="14" customFormat="1" ht="11.25">
      <c r="B150" s="178"/>
      <c r="D150" s="161" t="s">
        <v>170</v>
      </c>
      <c r="E150" s="179" t="s">
        <v>81</v>
      </c>
      <c r="F150" s="180" t="s">
        <v>631</v>
      </c>
      <c r="H150" s="179" t="s">
        <v>81</v>
      </c>
      <c r="I150" s="181"/>
      <c r="L150" s="178"/>
      <c r="M150" s="182"/>
      <c r="T150" s="183"/>
      <c r="AT150" s="179" t="s">
        <v>170</v>
      </c>
      <c r="AU150" s="179" t="s">
        <v>93</v>
      </c>
      <c r="AV150" s="14" t="s">
        <v>91</v>
      </c>
      <c r="AW150" s="14" t="s">
        <v>42</v>
      </c>
      <c r="AX150" s="14" t="s">
        <v>83</v>
      </c>
      <c r="AY150" s="179" t="s">
        <v>154</v>
      </c>
    </row>
    <row r="151" spans="2:65" s="12" customFormat="1" ht="11.25">
      <c r="B151" s="160"/>
      <c r="D151" s="161" t="s">
        <v>170</v>
      </c>
      <c r="E151" s="162" t="s">
        <v>81</v>
      </c>
      <c r="F151" s="163" t="s">
        <v>939</v>
      </c>
      <c r="H151" s="164">
        <v>44</v>
      </c>
      <c r="I151" s="165"/>
      <c r="L151" s="160"/>
      <c r="M151" s="166"/>
      <c r="T151" s="167"/>
      <c r="AT151" s="162" t="s">
        <v>170</v>
      </c>
      <c r="AU151" s="162" t="s">
        <v>93</v>
      </c>
      <c r="AV151" s="12" t="s">
        <v>93</v>
      </c>
      <c r="AW151" s="12" t="s">
        <v>42</v>
      </c>
      <c r="AX151" s="12" t="s">
        <v>91</v>
      </c>
      <c r="AY151" s="162" t="s">
        <v>154</v>
      </c>
    </row>
    <row r="152" spans="2:65" s="1" customFormat="1" ht="16.5" customHeight="1">
      <c r="B152" s="34"/>
      <c r="C152" s="131" t="s">
        <v>264</v>
      </c>
      <c r="D152" s="131" t="s">
        <v>157</v>
      </c>
      <c r="E152" s="132" t="s">
        <v>432</v>
      </c>
      <c r="F152" s="133" t="s">
        <v>841</v>
      </c>
      <c r="G152" s="134" t="s">
        <v>160</v>
      </c>
      <c r="H152" s="135">
        <v>40</v>
      </c>
      <c r="I152" s="136"/>
      <c r="J152" s="137">
        <f>ROUND(I152*H152,2)</f>
        <v>0</v>
      </c>
      <c r="K152" s="138"/>
      <c r="L152" s="34"/>
      <c r="M152" s="139" t="s">
        <v>81</v>
      </c>
      <c r="N152" s="140" t="s">
        <v>53</v>
      </c>
      <c r="P152" s="141">
        <f>O152*H152</f>
        <v>0</v>
      </c>
      <c r="Q152" s="141">
        <v>0</v>
      </c>
      <c r="R152" s="141">
        <f>Q152*H152</f>
        <v>0</v>
      </c>
      <c r="S152" s="141">
        <v>0</v>
      </c>
      <c r="T152" s="142">
        <f>S152*H152</f>
        <v>0</v>
      </c>
      <c r="AR152" s="143" t="s">
        <v>161</v>
      </c>
      <c r="AT152" s="143" t="s">
        <v>157</v>
      </c>
      <c r="AU152" s="143" t="s">
        <v>93</v>
      </c>
      <c r="AY152" s="18" t="s">
        <v>154</v>
      </c>
      <c r="BE152" s="144">
        <f>IF(N152="základní",J152,0)</f>
        <v>0</v>
      </c>
      <c r="BF152" s="144">
        <f>IF(N152="snížená",J152,0)</f>
        <v>0</v>
      </c>
      <c r="BG152" s="144">
        <f>IF(N152="zákl. přenesená",J152,0)</f>
        <v>0</v>
      </c>
      <c r="BH152" s="144">
        <f>IF(N152="sníž. přenesená",J152,0)</f>
        <v>0</v>
      </c>
      <c r="BI152" s="144">
        <f>IF(N152="nulová",J152,0)</f>
        <v>0</v>
      </c>
      <c r="BJ152" s="18" t="s">
        <v>91</v>
      </c>
      <c r="BK152" s="144">
        <f>ROUND(I152*H152,2)</f>
        <v>0</v>
      </c>
      <c r="BL152" s="18" t="s">
        <v>161</v>
      </c>
      <c r="BM152" s="143" t="s">
        <v>940</v>
      </c>
    </row>
    <row r="153" spans="2:65" s="1" customFormat="1" ht="16.5" customHeight="1">
      <c r="B153" s="34"/>
      <c r="C153" s="131" t="s">
        <v>270</v>
      </c>
      <c r="D153" s="131" t="s">
        <v>157</v>
      </c>
      <c r="E153" s="132" t="s">
        <v>436</v>
      </c>
      <c r="F153" s="133" t="s">
        <v>437</v>
      </c>
      <c r="G153" s="134" t="s">
        <v>438</v>
      </c>
      <c r="H153" s="135">
        <v>20</v>
      </c>
      <c r="I153" s="136"/>
      <c r="J153" s="137">
        <f>ROUND(I153*H153,2)</f>
        <v>0</v>
      </c>
      <c r="K153" s="138"/>
      <c r="L153" s="34"/>
      <c r="M153" s="139" t="s">
        <v>81</v>
      </c>
      <c r="N153" s="140" t="s">
        <v>53</v>
      </c>
      <c r="P153" s="141">
        <f>O153*H153</f>
        <v>0</v>
      </c>
      <c r="Q153" s="141">
        <v>0</v>
      </c>
      <c r="R153" s="141">
        <f>Q153*H153</f>
        <v>0</v>
      </c>
      <c r="S153" s="141">
        <v>0</v>
      </c>
      <c r="T153" s="142">
        <f>S153*H153</f>
        <v>0</v>
      </c>
      <c r="AR153" s="143" t="s">
        <v>439</v>
      </c>
      <c r="AT153" s="143" t="s">
        <v>157</v>
      </c>
      <c r="AU153" s="143" t="s">
        <v>93</v>
      </c>
      <c r="AY153" s="18" t="s">
        <v>154</v>
      </c>
      <c r="BE153" s="144">
        <f>IF(N153="základní",J153,0)</f>
        <v>0</v>
      </c>
      <c r="BF153" s="144">
        <f>IF(N153="snížená",J153,0)</f>
        <v>0</v>
      </c>
      <c r="BG153" s="144">
        <f>IF(N153="zákl. přenesená",J153,0)</f>
        <v>0</v>
      </c>
      <c r="BH153" s="144">
        <f>IF(N153="sníž. přenesená",J153,0)</f>
        <v>0</v>
      </c>
      <c r="BI153" s="144">
        <f>IF(N153="nulová",J153,0)</f>
        <v>0</v>
      </c>
      <c r="BJ153" s="18" t="s">
        <v>91</v>
      </c>
      <c r="BK153" s="144">
        <f>ROUND(I153*H153,2)</f>
        <v>0</v>
      </c>
      <c r="BL153" s="18" t="s">
        <v>439</v>
      </c>
      <c r="BM153" s="143" t="s">
        <v>941</v>
      </c>
    </row>
    <row r="154" spans="2:65" s="11" customFormat="1" ht="22.9" customHeight="1">
      <c r="B154" s="119"/>
      <c r="D154" s="120" t="s">
        <v>82</v>
      </c>
      <c r="E154" s="129" t="s">
        <v>485</v>
      </c>
      <c r="F154" s="129" t="s">
        <v>486</v>
      </c>
      <c r="I154" s="122"/>
      <c r="J154" s="130">
        <f>BK154</f>
        <v>0</v>
      </c>
      <c r="L154" s="119"/>
      <c r="M154" s="124"/>
      <c r="P154" s="125">
        <f>SUM(P155:P156)</f>
        <v>0</v>
      </c>
      <c r="R154" s="125">
        <f>SUM(R155:R156)</f>
        <v>0</v>
      </c>
      <c r="T154" s="126">
        <f>SUM(T155:T156)</f>
        <v>0</v>
      </c>
      <c r="AR154" s="120" t="s">
        <v>91</v>
      </c>
      <c r="AT154" s="127" t="s">
        <v>82</v>
      </c>
      <c r="AU154" s="127" t="s">
        <v>91</v>
      </c>
      <c r="AY154" s="120" t="s">
        <v>154</v>
      </c>
      <c r="BK154" s="128">
        <f>SUM(BK155:BK156)</f>
        <v>0</v>
      </c>
    </row>
    <row r="155" spans="2:65" s="1" customFormat="1" ht="66.75" customHeight="1">
      <c r="B155" s="34"/>
      <c r="C155" s="131" t="s">
        <v>277</v>
      </c>
      <c r="D155" s="131" t="s">
        <v>157</v>
      </c>
      <c r="E155" s="132" t="s">
        <v>637</v>
      </c>
      <c r="F155" s="133" t="s">
        <v>638</v>
      </c>
      <c r="G155" s="134" t="s">
        <v>187</v>
      </c>
      <c r="H155" s="135">
        <v>69.962000000000003</v>
      </c>
      <c r="I155" s="136"/>
      <c r="J155" s="137">
        <f>ROUND(I155*H155,2)</f>
        <v>0</v>
      </c>
      <c r="K155" s="138"/>
      <c r="L155" s="34"/>
      <c r="M155" s="139" t="s">
        <v>81</v>
      </c>
      <c r="N155" s="140" t="s">
        <v>53</v>
      </c>
      <c r="P155" s="141">
        <f>O155*H155</f>
        <v>0</v>
      </c>
      <c r="Q155" s="141">
        <v>0</v>
      </c>
      <c r="R155" s="141">
        <f>Q155*H155</f>
        <v>0</v>
      </c>
      <c r="S155" s="141">
        <v>0</v>
      </c>
      <c r="T155" s="142">
        <f>S155*H155</f>
        <v>0</v>
      </c>
      <c r="AR155" s="143" t="s">
        <v>161</v>
      </c>
      <c r="AT155" s="143" t="s">
        <v>157</v>
      </c>
      <c r="AU155" s="143" t="s">
        <v>93</v>
      </c>
      <c r="AY155" s="18" t="s">
        <v>154</v>
      </c>
      <c r="BE155" s="144">
        <f>IF(N155="základní",J155,0)</f>
        <v>0</v>
      </c>
      <c r="BF155" s="144">
        <f>IF(N155="snížená",J155,0)</f>
        <v>0</v>
      </c>
      <c r="BG155" s="144">
        <f>IF(N155="zákl. přenesená",J155,0)</f>
        <v>0</v>
      </c>
      <c r="BH155" s="144">
        <f>IF(N155="sníž. přenesená",J155,0)</f>
        <v>0</v>
      </c>
      <c r="BI155" s="144">
        <f>IF(N155="nulová",J155,0)</f>
        <v>0</v>
      </c>
      <c r="BJ155" s="18" t="s">
        <v>91</v>
      </c>
      <c r="BK155" s="144">
        <f>ROUND(I155*H155,2)</f>
        <v>0</v>
      </c>
      <c r="BL155" s="18" t="s">
        <v>161</v>
      </c>
      <c r="BM155" s="143" t="s">
        <v>942</v>
      </c>
    </row>
    <row r="156" spans="2:65" s="1" customFormat="1" ht="11.25">
      <c r="B156" s="34"/>
      <c r="D156" s="145" t="s">
        <v>163</v>
      </c>
      <c r="F156" s="146" t="s">
        <v>640</v>
      </c>
      <c r="I156" s="147"/>
      <c r="L156" s="34"/>
      <c r="M156" s="148"/>
      <c r="T156" s="55"/>
      <c r="AT156" s="18" t="s">
        <v>163</v>
      </c>
      <c r="AU156" s="18" t="s">
        <v>93</v>
      </c>
    </row>
    <row r="157" spans="2:65" s="11" customFormat="1" ht="25.9" customHeight="1">
      <c r="B157" s="119"/>
      <c r="D157" s="120" t="s">
        <v>82</v>
      </c>
      <c r="E157" s="121" t="s">
        <v>165</v>
      </c>
      <c r="F157" s="121" t="s">
        <v>573</v>
      </c>
      <c r="I157" s="122"/>
      <c r="J157" s="123">
        <f>BK157</f>
        <v>0</v>
      </c>
      <c r="L157" s="119"/>
      <c r="M157" s="124"/>
      <c r="P157" s="125">
        <f>P158</f>
        <v>0</v>
      </c>
      <c r="R157" s="125">
        <f>R158</f>
        <v>14.866600000000002</v>
      </c>
      <c r="T157" s="126">
        <f>T158</f>
        <v>0</v>
      </c>
      <c r="AR157" s="120" t="s">
        <v>173</v>
      </c>
      <c r="AT157" s="127" t="s">
        <v>82</v>
      </c>
      <c r="AU157" s="127" t="s">
        <v>83</v>
      </c>
      <c r="AY157" s="120" t="s">
        <v>154</v>
      </c>
      <c r="BK157" s="128">
        <f>BK158</f>
        <v>0</v>
      </c>
    </row>
    <row r="158" spans="2:65" s="11" customFormat="1" ht="22.9" customHeight="1">
      <c r="B158" s="119"/>
      <c r="D158" s="120" t="s">
        <v>82</v>
      </c>
      <c r="E158" s="129" t="s">
        <v>574</v>
      </c>
      <c r="F158" s="129" t="s">
        <v>575</v>
      </c>
      <c r="I158" s="122"/>
      <c r="J158" s="130">
        <f>BK158</f>
        <v>0</v>
      </c>
      <c r="L158" s="119"/>
      <c r="M158" s="124"/>
      <c r="P158" s="125">
        <f>SUM(P159:P169)</f>
        <v>0</v>
      </c>
      <c r="R158" s="125">
        <f>SUM(R159:R169)</f>
        <v>14.866600000000002</v>
      </c>
      <c r="T158" s="126">
        <f>SUM(T159:T169)</f>
        <v>0</v>
      </c>
      <c r="AR158" s="120" t="s">
        <v>173</v>
      </c>
      <c r="AT158" s="127" t="s">
        <v>82</v>
      </c>
      <c r="AU158" s="127" t="s">
        <v>91</v>
      </c>
      <c r="AY158" s="120" t="s">
        <v>154</v>
      </c>
      <c r="BK158" s="128">
        <f>SUM(BK159:BK169)</f>
        <v>0</v>
      </c>
    </row>
    <row r="159" spans="2:65" s="1" customFormat="1" ht="24.2" customHeight="1">
      <c r="B159" s="34"/>
      <c r="C159" s="131" t="s">
        <v>7</v>
      </c>
      <c r="D159" s="131" t="s">
        <v>157</v>
      </c>
      <c r="E159" s="132" t="s">
        <v>577</v>
      </c>
      <c r="F159" s="133" t="s">
        <v>943</v>
      </c>
      <c r="G159" s="134" t="s">
        <v>260</v>
      </c>
      <c r="H159" s="135">
        <v>11609.5</v>
      </c>
      <c r="I159" s="136"/>
      <c r="J159" s="137">
        <f>ROUND(I159*H159,2)</f>
        <v>0</v>
      </c>
      <c r="K159" s="138"/>
      <c r="L159" s="34"/>
      <c r="M159" s="139" t="s">
        <v>81</v>
      </c>
      <c r="N159" s="140" t="s">
        <v>53</v>
      </c>
      <c r="P159" s="141">
        <f>O159*H159</f>
        <v>0</v>
      </c>
      <c r="Q159" s="141">
        <v>1E-3</v>
      </c>
      <c r="R159" s="141">
        <f>Q159*H159</f>
        <v>11.609500000000001</v>
      </c>
      <c r="S159" s="141">
        <v>0</v>
      </c>
      <c r="T159" s="142">
        <f>S159*H159</f>
        <v>0</v>
      </c>
      <c r="AR159" s="143" t="s">
        <v>251</v>
      </c>
      <c r="AT159" s="143" t="s">
        <v>157</v>
      </c>
      <c r="AU159" s="143" t="s">
        <v>93</v>
      </c>
      <c r="AY159" s="18" t="s">
        <v>154</v>
      </c>
      <c r="BE159" s="144">
        <f>IF(N159="základní",J159,0)</f>
        <v>0</v>
      </c>
      <c r="BF159" s="144">
        <f>IF(N159="snížená",J159,0)</f>
        <v>0</v>
      </c>
      <c r="BG159" s="144">
        <f>IF(N159="zákl. přenesená",J159,0)</f>
        <v>0</v>
      </c>
      <c r="BH159" s="144">
        <f>IF(N159="sníž. přenesená",J159,0)</f>
        <v>0</v>
      </c>
      <c r="BI159" s="144">
        <f>IF(N159="nulová",J159,0)</f>
        <v>0</v>
      </c>
      <c r="BJ159" s="18" t="s">
        <v>91</v>
      </c>
      <c r="BK159" s="144">
        <f>ROUND(I159*H159,2)</f>
        <v>0</v>
      </c>
      <c r="BL159" s="18" t="s">
        <v>251</v>
      </c>
      <c r="BM159" s="143" t="s">
        <v>944</v>
      </c>
    </row>
    <row r="160" spans="2:65" s="14" customFormat="1" ht="11.25">
      <c r="B160" s="178"/>
      <c r="D160" s="161" t="s">
        <v>170</v>
      </c>
      <c r="E160" s="179" t="s">
        <v>81</v>
      </c>
      <c r="F160" s="180" t="s">
        <v>945</v>
      </c>
      <c r="H160" s="179" t="s">
        <v>81</v>
      </c>
      <c r="I160" s="181"/>
      <c r="L160" s="178"/>
      <c r="M160" s="182"/>
      <c r="T160" s="183"/>
      <c r="AT160" s="179" t="s">
        <v>170</v>
      </c>
      <c r="AU160" s="179" t="s">
        <v>93</v>
      </c>
      <c r="AV160" s="14" t="s">
        <v>91</v>
      </c>
      <c r="AW160" s="14" t="s">
        <v>42</v>
      </c>
      <c r="AX160" s="14" t="s">
        <v>83</v>
      </c>
      <c r="AY160" s="179" t="s">
        <v>154</v>
      </c>
    </row>
    <row r="161" spans="2:65" s="12" customFormat="1" ht="22.5">
      <c r="B161" s="160"/>
      <c r="D161" s="161" t="s">
        <v>170</v>
      </c>
      <c r="E161" s="162" t="s">
        <v>81</v>
      </c>
      <c r="F161" s="163" t="s">
        <v>946</v>
      </c>
      <c r="H161" s="164">
        <v>6528.1</v>
      </c>
      <c r="I161" s="165"/>
      <c r="L161" s="160"/>
      <c r="M161" s="166"/>
      <c r="T161" s="167"/>
      <c r="AT161" s="162" t="s">
        <v>170</v>
      </c>
      <c r="AU161" s="162" t="s">
        <v>93</v>
      </c>
      <c r="AV161" s="12" t="s">
        <v>93</v>
      </c>
      <c r="AW161" s="12" t="s">
        <v>42</v>
      </c>
      <c r="AX161" s="12" t="s">
        <v>83</v>
      </c>
      <c r="AY161" s="162" t="s">
        <v>154</v>
      </c>
    </row>
    <row r="162" spans="2:65" s="12" customFormat="1" ht="11.25">
      <c r="B162" s="160"/>
      <c r="D162" s="161" t="s">
        <v>170</v>
      </c>
      <c r="E162" s="162" t="s">
        <v>81</v>
      </c>
      <c r="F162" s="163" t="s">
        <v>947</v>
      </c>
      <c r="H162" s="164">
        <v>2759.5</v>
      </c>
      <c r="I162" s="165"/>
      <c r="L162" s="160"/>
      <c r="M162" s="166"/>
      <c r="T162" s="167"/>
      <c r="AT162" s="162" t="s">
        <v>170</v>
      </c>
      <c r="AU162" s="162" t="s">
        <v>93</v>
      </c>
      <c r="AV162" s="12" t="s">
        <v>93</v>
      </c>
      <c r="AW162" s="12" t="s">
        <v>42</v>
      </c>
      <c r="AX162" s="12" t="s">
        <v>83</v>
      </c>
      <c r="AY162" s="162" t="s">
        <v>154</v>
      </c>
    </row>
    <row r="163" spans="2:65" s="15" customFormat="1" ht="11.25">
      <c r="B163" s="190"/>
      <c r="D163" s="161" t="s">
        <v>170</v>
      </c>
      <c r="E163" s="191" t="s">
        <v>81</v>
      </c>
      <c r="F163" s="192" t="s">
        <v>829</v>
      </c>
      <c r="H163" s="193">
        <v>9287.6</v>
      </c>
      <c r="I163" s="194"/>
      <c r="L163" s="190"/>
      <c r="M163" s="195"/>
      <c r="T163" s="196"/>
      <c r="AT163" s="191" t="s">
        <v>170</v>
      </c>
      <c r="AU163" s="191" t="s">
        <v>93</v>
      </c>
      <c r="AV163" s="15" t="s">
        <v>173</v>
      </c>
      <c r="AW163" s="15" t="s">
        <v>42</v>
      </c>
      <c r="AX163" s="15" t="s">
        <v>83</v>
      </c>
      <c r="AY163" s="191" t="s">
        <v>154</v>
      </c>
    </row>
    <row r="164" spans="2:65" s="12" customFormat="1" ht="11.25">
      <c r="B164" s="160"/>
      <c r="D164" s="161" t="s">
        <v>170</v>
      </c>
      <c r="E164" s="162" t="s">
        <v>81</v>
      </c>
      <c r="F164" s="163" t="s">
        <v>948</v>
      </c>
      <c r="H164" s="164">
        <v>1114.5</v>
      </c>
      <c r="I164" s="165"/>
      <c r="L164" s="160"/>
      <c r="M164" s="166"/>
      <c r="T164" s="167"/>
      <c r="AT164" s="162" t="s">
        <v>170</v>
      </c>
      <c r="AU164" s="162" t="s">
        <v>93</v>
      </c>
      <c r="AV164" s="12" t="s">
        <v>93</v>
      </c>
      <c r="AW164" s="12" t="s">
        <v>42</v>
      </c>
      <c r="AX164" s="12" t="s">
        <v>83</v>
      </c>
      <c r="AY164" s="162" t="s">
        <v>154</v>
      </c>
    </row>
    <row r="165" spans="2:65" s="12" customFormat="1" ht="11.25">
      <c r="B165" s="160"/>
      <c r="D165" s="161" t="s">
        <v>170</v>
      </c>
      <c r="E165" s="162" t="s">
        <v>81</v>
      </c>
      <c r="F165" s="163" t="s">
        <v>949</v>
      </c>
      <c r="H165" s="164">
        <v>557.29999999999995</v>
      </c>
      <c r="I165" s="165"/>
      <c r="L165" s="160"/>
      <c r="M165" s="166"/>
      <c r="T165" s="167"/>
      <c r="AT165" s="162" t="s">
        <v>170</v>
      </c>
      <c r="AU165" s="162" t="s">
        <v>93</v>
      </c>
      <c r="AV165" s="12" t="s">
        <v>93</v>
      </c>
      <c r="AW165" s="12" t="s">
        <v>42</v>
      </c>
      <c r="AX165" s="12" t="s">
        <v>83</v>
      </c>
      <c r="AY165" s="162" t="s">
        <v>154</v>
      </c>
    </row>
    <row r="166" spans="2:65" s="12" customFormat="1" ht="22.5">
      <c r="B166" s="160"/>
      <c r="D166" s="161" t="s">
        <v>170</v>
      </c>
      <c r="E166" s="162" t="s">
        <v>81</v>
      </c>
      <c r="F166" s="163" t="s">
        <v>950</v>
      </c>
      <c r="H166" s="164">
        <v>650.1</v>
      </c>
      <c r="I166" s="165"/>
      <c r="L166" s="160"/>
      <c r="M166" s="166"/>
      <c r="T166" s="167"/>
      <c r="AT166" s="162" t="s">
        <v>170</v>
      </c>
      <c r="AU166" s="162" t="s">
        <v>93</v>
      </c>
      <c r="AV166" s="12" t="s">
        <v>93</v>
      </c>
      <c r="AW166" s="12" t="s">
        <v>42</v>
      </c>
      <c r="AX166" s="12" t="s">
        <v>83</v>
      </c>
      <c r="AY166" s="162" t="s">
        <v>154</v>
      </c>
    </row>
    <row r="167" spans="2:65" s="13" customFormat="1" ht="11.25">
      <c r="B167" s="168"/>
      <c r="D167" s="161" t="s">
        <v>170</v>
      </c>
      <c r="E167" s="169" t="s">
        <v>81</v>
      </c>
      <c r="F167" s="170" t="s">
        <v>180</v>
      </c>
      <c r="H167" s="171">
        <v>11609.5</v>
      </c>
      <c r="I167" s="172"/>
      <c r="L167" s="168"/>
      <c r="M167" s="173"/>
      <c r="T167" s="174"/>
      <c r="AT167" s="169" t="s">
        <v>170</v>
      </c>
      <c r="AU167" s="169" t="s">
        <v>93</v>
      </c>
      <c r="AV167" s="13" t="s">
        <v>161</v>
      </c>
      <c r="AW167" s="13" t="s">
        <v>42</v>
      </c>
      <c r="AX167" s="13" t="s">
        <v>91</v>
      </c>
      <c r="AY167" s="169" t="s">
        <v>154</v>
      </c>
    </row>
    <row r="168" spans="2:65" s="1" customFormat="1" ht="24.2" customHeight="1">
      <c r="B168" s="34"/>
      <c r="C168" s="131" t="s">
        <v>290</v>
      </c>
      <c r="D168" s="131" t="s">
        <v>157</v>
      </c>
      <c r="E168" s="132" t="s">
        <v>583</v>
      </c>
      <c r="F168" s="133" t="s">
        <v>951</v>
      </c>
      <c r="G168" s="134" t="s">
        <v>117</v>
      </c>
      <c r="H168" s="135">
        <v>93.06</v>
      </c>
      <c r="I168" s="136"/>
      <c r="J168" s="137">
        <f>ROUND(I168*H168,2)</f>
        <v>0</v>
      </c>
      <c r="K168" s="138"/>
      <c r="L168" s="34"/>
      <c r="M168" s="139" t="s">
        <v>81</v>
      </c>
      <c r="N168" s="140" t="s">
        <v>53</v>
      </c>
      <c r="P168" s="141">
        <f>O168*H168</f>
        <v>0</v>
      </c>
      <c r="Q168" s="141">
        <v>3.5000000000000003E-2</v>
      </c>
      <c r="R168" s="141">
        <f>Q168*H168</f>
        <v>3.2571000000000003</v>
      </c>
      <c r="S168" s="141">
        <v>0</v>
      </c>
      <c r="T168" s="142">
        <f>S168*H168</f>
        <v>0</v>
      </c>
      <c r="AR168" s="143" t="s">
        <v>251</v>
      </c>
      <c r="AT168" s="143" t="s">
        <v>157</v>
      </c>
      <c r="AU168" s="143" t="s">
        <v>93</v>
      </c>
      <c r="AY168" s="18" t="s">
        <v>154</v>
      </c>
      <c r="BE168" s="144">
        <f>IF(N168="základní",J168,0)</f>
        <v>0</v>
      </c>
      <c r="BF168" s="144">
        <f>IF(N168="snížená",J168,0)</f>
        <v>0</v>
      </c>
      <c r="BG168" s="144">
        <f>IF(N168="zákl. přenesená",J168,0)</f>
        <v>0</v>
      </c>
      <c r="BH168" s="144">
        <f>IF(N168="sníž. přenesená",J168,0)</f>
        <v>0</v>
      </c>
      <c r="BI168" s="144">
        <f>IF(N168="nulová",J168,0)</f>
        <v>0</v>
      </c>
      <c r="BJ168" s="18" t="s">
        <v>91</v>
      </c>
      <c r="BK168" s="144">
        <f>ROUND(I168*H168,2)</f>
        <v>0</v>
      </c>
      <c r="BL168" s="18" t="s">
        <v>251</v>
      </c>
      <c r="BM168" s="143" t="s">
        <v>952</v>
      </c>
    </row>
    <row r="169" spans="2:65" s="12" customFormat="1" ht="11.25">
      <c r="B169" s="160"/>
      <c r="D169" s="161" t="s">
        <v>170</v>
      </c>
      <c r="E169" s="162" t="s">
        <v>81</v>
      </c>
      <c r="F169" s="163" t="s">
        <v>953</v>
      </c>
      <c r="H169" s="164">
        <v>93.06</v>
      </c>
      <c r="I169" s="165"/>
      <c r="L169" s="160"/>
      <c r="M169" s="166"/>
      <c r="T169" s="167"/>
      <c r="AT169" s="162" t="s">
        <v>170</v>
      </c>
      <c r="AU169" s="162" t="s">
        <v>93</v>
      </c>
      <c r="AV169" s="12" t="s">
        <v>93</v>
      </c>
      <c r="AW169" s="12" t="s">
        <v>42</v>
      </c>
      <c r="AX169" s="12" t="s">
        <v>91</v>
      </c>
      <c r="AY169" s="162" t="s">
        <v>154</v>
      </c>
    </row>
    <row r="170" spans="2:65" s="11" customFormat="1" ht="25.9" customHeight="1">
      <c r="B170" s="119"/>
      <c r="D170" s="120" t="s">
        <v>82</v>
      </c>
      <c r="E170" s="121" t="s">
        <v>587</v>
      </c>
      <c r="F170" s="121" t="s">
        <v>588</v>
      </c>
      <c r="I170" s="122"/>
      <c r="J170" s="123">
        <f>BK170</f>
        <v>0</v>
      </c>
      <c r="L170" s="119"/>
      <c r="M170" s="124"/>
      <c r="P170" s="125">
        <f>P171</f>
        <v>0</v>
      </c>
      <c r="R170" s="125">
        <f>R171</f>
        <v>0</v>
      </c>
      <c r="T170" s="126">
        <f>T171</f>
        <v>0</v>
      </c>
      <c r="AR170" s="120" t="s">
        <v>161</v>
      </c>
      <c r="AT170" s="127" t="s">
        <v>82</v>
      </c>
      <c r="AU170" s="127" t="s">
        <v>83</v>
      </c>
      <c r="AY170" s="120" t="s">
        <v>154</v>
      </c>
      <c r="BK170" s="128">
        <f>BK171</f>
        <v>0</v>
      </c>
    </row>
    <row r="171" spans="2:65" s="1" customFormat="1" ht="55.5" customHeight="1">
      <c r="B171" s="34"/>
      <c r="C171" s="131" t="s">
        <v>296</v>
      </c>
      <c r="D171" s="131" t="s">
        <v>157</v>
      </c>
      <c r="E171" s="132" t="s">
        <v>590</v>
      </c>
      <c r="F171" s="133" t="s">
        <v>591</v>
      </c>
      <c r="G171" s="134" t="s">
        <v>423</v>
      </c>
      <c r="H171" s="135">
        <v>1</v>
      </c>
      <c r="I171" s="136"/>
      <c r="J171" s="137">
        <f>ROUND(I171*H171,2)</f>
        <v>0</v>
      </c>
      <c r="K171" s="138"/>
      <c r="L171" s="34"/>
      <c r="M171" s="184" t="s">
        <v>81</v>
      </c>
      <c r="N171" s="185" t="s">
        <v>53</v>
      </c>
      <c r="O171" s="186"/>
      <c r="P171" s="187">
        <f>O171*H171</f>
        <v>0</v>
      </c>
      <c r="Q171" s="187">
        <v>0</v>
      </c>
      <c r="R171" s="187">
        <f>Q171*H171</f>
        <v>0</v>
      </c>
      <c r="S171" s="187">
        <v>0</v>
      </c>
      <c r="T171" s="188">
        <f>S171*H171</f>
        <v>0</v>
      </c>
      <c r="AR171" s="143" t="s">
        <v>592</v>
      </c>
      <c r="AT171" s="143" t="s">
        <v>157</v>
      </c>
      <c r="AU171" s="143" t="s">
        <v>91</v>
      </c>
      <c r="AY171" s="18" t="s">
        <v>154</v>
      </c>
      <c r="BE171" s="144">
        <f>IF(N171="základní",J171,0)</f>
        <v>0</v>
      </c>
      <c r="BF171" s="144">
        <f>IF(N171="snížená",J171,0)</f>
        <v>0</v>
      </c>
      <c r="BG171" s="144">
        <f>IF(N171="zákl. přenesená",J171,0)</f>
        <v>0</v>
      </c>
      <c r="BH171" s="144">
        <f>IF(N171="sníž. přenesená",J171,0)</f>
        <v>0</v>
      </c>
      <c r="BI171" s="144">
        <f>IF(N171="nulová",J171,0)</f>
        <v>0</v>
      </c>
      <c r="BJ171" s="18" t="s">
        <v>91</v>
      </c>
      <c r="BK171" s="144">
        <f>ROUND(I171*H171,2)</f>
        <v>0</v>
      </c>
      <c r="BL171" s="18" t="s">
        <v>592</v>
      </c>
      <c r="BM171" s="143" t="s">
        <v>954</v>
      </c>
    </row>
    <row r="172" spans="2:65" s="1" customFormat="1" ht="6.95" customHeight="1">
      <c r="B172" s="43"/>
      <c r="C172" s="44"/>
      <c r="D172" s="44"/>
      <c r="E172" s="44"/>
      <c r="F172" s="44"/>
      <c r="G172" s="44"/>
      <c r="H172" s="44"/>
      <c r="I172" s="44"/>
      <c r="J172" s="44"/>
      <c r="K172" s="44"/>
      <c r="L172" s="34"/>
    </row>
  </sheetData>
  <sheetProtection algorithmName="SHA-512" hashValue="VfVsa1bCI7RRDFwt/7H9HIxCRlEzJQC2GaRmiAufq0AxBzrnlGATaLuXCOfdWJQCWEBLMNnHKHKHpkBy0XLrXA==" saltValue="37A3vl4DaA1iPFm5a6i8CoUmkLfy+IOZHB/UCjXDOv1Cqh8waiUMrq3ZXJFM+SkLTeB/Nfy058+t9ZSft1i/yw==" spinCount="100000" sheet="1" objects="1" scenarios="1" formatColumns="0" formatRows="0" autoFilter="0"/>
  <autoFilter ref="C87:K171" xr:uid="{00000000-0009-0000-0000-000004000000}"/>
  <mergeCells count="9">
    <mergeCell ref="E50:H50"/>
    <mergeCell ref="E78:H78"/>
    <mergeCell ref="E80:H80"/>
    <mergeCell ref="L2:V2"/>
    <mergeCell ref="E7:H7"/>
    <mergeCell ref="E9:H9"/>
    <mergeCell ref="E18:H18"/>
    <mergeCell ref="E27:H27"/>
    <mergeCell ref="E48:H48"/>
  </mergeCells>
  <hyperlinks>
    <hyperlink ref="F92" r:id="rId1" xr:uid="{00000000-0004-0000-0400-000000000000}"/>
    <hyperlink ref="F94" r:id="rId2" xr:uid="{00000000-0004-0000-0400-000001000000}"/>
    <hyperlink ref="F98" r:id="rId3" xr:uid="{00000000-0004-0000-0400-000002000000}"/>
    <hyperlink ref="F102" r:id="rId4" xr:uid="{00000000-0004-0000-0400-000003000000}"/>
    <hyperlink ref="F105" r:id="rId5" xr:uid="{00000000-0004-0000-0400-000004000000}"/>
    <hyperlink ref="F107" r:id="rId6" xr:uid="{00000000-0004-0000-0400-000005000000}"/>
    <hyperlink ref="F110" r:id="rId7" xr:uid="{00000000-0004-0000-0400-000006000000}"/>
    <hyperlink ref="F113" r:id="rId8" xr:uid="{00000000-0004-0000-0400-000007000000}"/>
    <hyperlink ref="F116" r:id="rId9" xr:uid="{00000000-0004-0000-0400-000008000000}"/>
    <hyperlink ref="F120" r:id="rId10" xr:uid="{00000000-0004-0000-0400-000009000000}"/>
    <hyperlink ref="F124" r:id="rId11" xr:uid="{00000000-0004-0000-0400-00000A000000}"/>
    <hyperlink ref="F128" r:id="rId12" xr:uid="{00000000-0004-0000-0400-00000B000000}"/>
    <hyperlink ref="F133" r:id="rId13" xr:uid="{00000000-0004-0000-0400-00000C000000}"/>
    <hyperlink ref="F156" r:id="rId14" xr:uid="{00000000-0004-0000-0400-00000D000000}"/>
  </hyperlinks>
  <pageMargins left="0.39370078740157483" right="0.39370078740157483" top="0.39370078740157483" bottom="0.39370078740157483" header="0" footer="0"/>
  <pageSetup paperSize="9" scale="88" fitToHeight="100" orientation="portrait" r:id="rId15"/>
  <headerFooter>
    <oddFooter>&amp;CStrana &amp;P z &amp;N</oddFooter>
  </headerFooter>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55"/>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105</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955</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ROUND(J83,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ROUND((SUM(BE83:BE154)),  2)</f>
        <v>0</v>
      </c>
      <c r="I33" s="92">
        <v>0.21</v>
      </c>
      <c r="J33" s="91">
        <f>ROUND(((SUM(BE83:BE154))*I33),  2)</f>
        <v>0</v>
      </c>
      <c r="L33" s="34"/>
    </row>
    <row r="34" spans="2:12" s="1" customFormat="1" ht="14.45" customHeight="1">
      <c r="B34" s="34"/>
      <c r="E34" s="28" t="s">
        <v>54</v>
      </c>
      <c r="F34" s="91">
        <f>ROUND((SUM(BF83:BF154)),  2)</f>
        <v>0</v>
      </c>
      <c r="I34" s="92">
        <v>0.12</v>
      </c>
      <c r="J34" s="91">
        <f>ROUND(((SUM(BF83:BF154))*I34),  2)</f>
        <v>0</v>
      </c>
      <c r="L34" s="34"/>
    </row>
    <row r="35" spans="2:12" s="1" customFormat="1" ht="14.45" hidden="1" customHeight="1">
      <c r="B35" s="34"/>
      <c r="E35" s="28" t="s">
        <v>55</v>
      </c>
      <c r="F35" s="91">
        <f>ROUND((SUM(BG83:BG154)),  2)</f>
        <v>0</v>
      </c>
      <c r="I35" s="92">
        <v>0.21</v>
      </c>
      <c r="J35" s="91">
        <f>0</f>
        <v>0</v>
      </c>
      <c r="L35" s="34"/>
    </row>
    <row r="36" spans="2:12" s="1" customFormat="1" ht="14.45" hidden="1" customHeight="1">
      <c r="B36" s="34"/>
      <c r="E36" s="28" t="s">
        <v>56</v>
      </c>
      <c r="F36" s="91">
        <f>ROUND((SUM(BH83:BH154)),  2)</f>
        <v>0</v>
      </c>
      <c r="I36" s="92">
        <v>0.12</v>
      </c>
      <c r="J36" s="91">
        <f>0</f>
        <v>0</v>
      </c>
      <c r="L36" s="34"/>
    </row>
    <row r="37" spans="2:12" s="1" customFormat="1" ht="14.45" hidden="1" customHeight="1">
      <c r="B37" s="34"/>
      <c r="E37" s="28" t="s">
        <v>57</v>
      </c>
      <c r="F37" s="91">
        <f>ROUND((SUM(BI83:BI154)),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D1.04.700 - Silnoproudá a slaboproudá elektrotechnika</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J83</f>
        <v>0</v>
      </c>
      <c r="L59" s="34"/>
      <c r="AU59" s="18" t="s">
        <v>125</v>
      </c>
    </row>
    <row r="60" spans="2:47" s="8" customFormat="1" ht="24.95" customHeight="1">
      <c r="B60" s="102"/>
      <c r="D60" s="103" t="s">
        <v>956</v>
      </c>
      <c r="E60" s="104"/>
      <c r="F60" s="104"/>
      <c r="G60" s="104"/>
      <c r="H60" s="104"/>
      <c r="I60" s="104"/>
      <c r="J60" s="105">
        <f>J84</f>
        <v>0</v>
      </c>
      <c r="L60" s="102"/>
    </row>
    <row r="61" spans="2:47" s="8" customFormat="1" ht="24.95" customHeight="1">
      <c r="B61" s="102"/>
      <c r="D61" s="103" t="s">
        <v>957</v>
      </c>
      <c r="E61" s="104"/>
      <c r="F61" s="104"/>
      <c r="G61" s="104"/>
      <c r="H61" s="104"/>
      <c r="I61" s="104"/>
      <c r="J61" s="105">
        <f>J92</f>
        <v>0</v>
      </c>
      <c r="L61" s="102"/>
    </row>
    <row r="62" spans="2:47" s="8" customFormat="1" ht="24.95" customHeight="1">
      <c r="B62" s="102"/>
      <c r="D62" s="103" t="s">
        <v>958</v>
      </c>
      <c r="E62" s="104"/>
      <c r="F62" s="104"/>
      <c r="G62" s="104"/>
      <c r="H62" s="104"/>
      <c r="I62" s="104"/>
      <c r="J62" s="105">
        <f>J128</f>
        <v>0</v>
      </c>
      <c r="L62" s="102"/>
    </row>
    <row r="63" spans="2:47" s="8" customFormat="1" ht="24.95" customHeight="1">
      <c r="B63" s="102"/>
      <c r="D63" s="103" t="s">
        <v>959</v>
      </c>
      <c r="E63" s="104"/>
      <c r="F63" s="104"/>
      <c r="G63" s="104"/>
      <c r="H63" s="104"/>
      <c r="I63" s="104"/>
      <c r="J63" s="105">
        <f>J146</f>
        <v>0</v>
      </c>
      <c r="L63" s="102"/>
    </row>
    <row r="64" spans="2:47" s="1" customFormat="1" ht="21.75" customHeight="1">
      <c r="B64" s="34"/>
      <c r="L64" s="34"/>
    </row>
    <row r="65" spans="2:12" s="1" customFormat="1" ht="6.95" customHeight="1">
      <c r="B65" s="43"/>
      <c r="C65" s="44"/>
      <c r="D65" s="44"/>
      <c r="E65" s="44"/>
      <c r="F65" s="44"/>
      <c r="G65" s="44"/>
      <c r="H65" s="44"/>
      <c r="I65" s="44"/>
      <c r="J65" s="44"/>
      <c r="K65" s="44"/>
      <c r="L65" s="34"/>
    </row>
    <row r="69" spans="2:12" s="1" customFormat="1" ht="6.95" customHeight="1">
      <c r="B69" s="45"/>
      <c r="C69" s="46"/>
      <c r="D69" s="46"/>
      <c r="E69" s="46"/>
      <c r="F69" s="46"/>
      <c r="G69" s="46"/>
      <c r="H69" s="46"/>
      <c r="I69" s="46"/>
      <c r="J69" s="46"/>
      <c r="K69" s="46"/>
      <c r="L69" s="34"/>
    </row>
    <row r="70" spans="2:12" s="1" customFormat="1" ht="24.95" customHeight="1">
      <c r="B70" s="34"/>
      <c r="C70" s="22" t="s">
        <v>139</v>
      </c>
      <c r="L70" s="34"/>
    </row>
    <row r="71" spans="2:12" s="1" customFormat="1" ht="6.95" customHeight="1">
      <c r="B71" s="34"/>
      <c r="L71" s="34"/>
    </row>
    <row r="72" spans="2:12" s="1" customFormat="1" ht="12" customHeight="1">
      <c r="B72" s="34"/>
      <c r="C72" s="28" t="s">
        <v>16</v>
      </c>
      <c r="L72" s="34"/>
    </row>
    <row r="73" spans="2:12" s="1" customFormat="1" ht="26.25" customHeight="1">
      <c r="B73" s="34"/>
      <c r="E73" s="327" t="str">
        <f>E7</f>
        <v>Modernizace přístupu do Polikliniky / Část III. - nový přístup do Polikliniky</v>
      </c>
      <c r="F73" s="328"/>
      <c r="G73" s="328"/>
      <c r="H73" s="328"/>
      <c r="L73" s="34"/>
    </row>
    <row r="74" spans="2:12" s="1" customFormat="1" ht="12" customHeight="1">
      <c r="B74" s="34"/>
      <c r="C74" s="28" t="s">
        <v>120</v>
      </c>
      <c r="L74" s="34"/>
    </row>
    <row r="75" spans="2:12" s="1" customFormat="1" ht="16.5" customHeight="1">
      <c r="B75" s="34"/>
      <c r="E75" s="290" t="str">
        <f>E9</f>
        <v>D1.04.700 - Silnoproudá a slaboproudá elektrotechnika</v>
      </c>
      <c r="F75" s="329"/>
      <c r="G75" s="329"/>
      <c r="H75" s="329"/>
      <c r="L75" s="34"/>
    </row>
    <row r="76" spans="2:12" s="1" customFormat="1" ht="6.95" customHeight="1">
      <c r="B76" s="34"/>
      <c r="L76" s="34"/>
    </row>
    <row r="77" spans="2:12" s="1" customFormat="1" ht="12" customHeight="1">
      <c r="B77" s="34"/>
      <c r="C77" s="28" t="s">
        <v>22</v>
      </c>
      <c r="F77" s="26" t="str">
        <f>F12</f>
        <v>Nemocnice Česká Lípa</v>
      </c>
      <c r="I77" s="28" t="s">
        <v>24</v>
      </c>
      <c r="J77" s="51" t="str">
        <f>IF(J12="","",J12)</f>
        <v>31. 8. 2024</v>
      </c>
      <c r="L77" s="34"/>
    </row>
    <row r="78" spans="2:12" s="1" customFormat="1" ht="6.95" customHeight="1">
      <c r="B78" s="34"/>
      <c r="L78" s="34"/>
    </row>
    <row r="79" spans="2:12" s="1" customFormat="1" ht="15.2" customHeight="1">
      <c r="B79" s="34"/>
      <c r="C79" s="28" t="s">
        <v>30</v>
      </c>
      <c r="F79" s="26" t="str">
        <f>E15</f>
        <v xml:space="preserve">Nemocnice s poliklinikou Česká Lípa, a.s. </v>
      </c>
      <c r="I79" s="28" t="s">
        <v>38</v>
      </c>
      <c r="J79" s="32" t="str">
        <f>E21</f>
        <v>STORING spol. s r.o.</v>
      </c>
      <c r="L79" s="34"/>
    </row>
    <row r="80" spans="2:12" s="1" customFormat="1" ht="15.2" customHeight="1">
      <c r="B80" s="34"/>
      <c r="C80" s="28" t="s">
        <v>36</v>
      </c>
      <c r="F80" s="26" t="str">
        <f>IF(E18="","",E18)</f>
        <v>Vyplň údaj</v>
      </c>
      <c r="I80" s="28" t="s">
        <v>43</v>
      </c>
      <c r="J80" s="32" t="str">
        <f>E24</f>
        <v xml:space="preserve">STORING spol. s ro. </v>
      </c>
      <c r="L80" s="34"/>
    </row>
    <row r="81" spans="2:65" s="1" customFormat="1" ht="10.35" customHeight="1">
      <c r="B81" s="34"/>
      <c r="L81" s="34"/>
    </row>
    <row r="82" spans="2:65" s="10" customFormat="1" ht="29.25" customHeight="1">
      <c r="B82" s="110"/>
      <c r="C82" s="111" t="s">
        <v>140</v>
      </c>
      <c r="D82" s="112" t="s">
        <v>67</v>
      </c>
      <c r="E82" s="112" t="s">
        <v>63</v>
      </c>
      <c r="F82" s="112" t="s">
        <v>64</v>
      </c>
      <c r="G82" s="112" t="s">
        <v>141</v>
      </c>
      <c r="H82" s="112" t="s">
        <v>142</v>
      </c>
      <c r="I82" s="112" t="s">
        <v>143</v>
      </c>
      <c r="J82" s="113" t="s">
        <v>124</v>
      </c>
      <c r="K82" s="114" t="s">
        <v>144</v>
      </c>
      <c r="L82" s="110"/>
      <c r="M82" s="58" t="s">
        <v>81</v>
      </c>
      <c r="N82" s="59" t="s">
        <v>52</v>
      </c>
      <c r="O82" s="59" t="s">
        <v>145</v>
      </c>
      <c r="P82" s="59" t="s">
        <v>146</v>
      </c>
      <c r="Q82" s="59" t="s">
        <v>147</v>
      </c>
      <c r="R82" s="59" t="s">
        <v>148</v>
      </c>
      <c r="S82" s="59" t="s">
        <v>149</v>
      </c>
      <c r="T82" s="60" t="s">
        <v>150</v>
      </c>
    </row>
    <row r="83" spans="2:65" s="1" customFormat="1" ht="22.9" customHeight="1">
      <c r="B83" s="34"/>
      <c r="C83" s="63" t="s">
        <v>151</v>
      </c>
      <c r="J83" s="115">
        <f>BK83</f>
        <v>0</v>
      </c>
      <c r="L83" s="34"/>
      <c r="M83" s="61"/>
      <c r="N83" s="52"/>
      <c r="O83" s="52"/>
      <c r="P83" s="116">
        <f>P84+P92+P128+P146</f>
        <v>0</v>
      </c>
      <c r="Q83" s="52"/>
      <c r="R83" s="116">
        <f>R84+R92+R128+R146</f>
        <v>0</v>
      </c>
      <c r="S83" s="52"/>
      <c r="T83" s="117">
        <f>T84+T92+T128+T146</f>
        <v>0</v>
      </c>
      <c r="AT83" s="18" t="s">
        <v>82</v>
      </c>
      <c r="AU83" s="18" t="s">
        <v>125</v>
      </c>
      <c r="BK83" s="118">
        <f>BK84+BK92+BK128+BK146</f>
        <v>0</v>
      </c>
    </row>
    <row r="84" spans="2:65" s="11" customFormat="1" ht="25.9" customHeight="1">
      <c r="B84" s="119"/>
      <c r="D84" s="120" t="s">
        <v>82</v>
      </c>
      <c r="E84" s="121" t="s">
        <v>960</v>
      </c>
      <c r="F84" s="121" t="s">
        <v>961</v>
      </c>
      <c r="I84" s="122"/>
      <c r="J84" s="123">
        <f>BK84</f>
        <v>0</v>
      </c>
      <c r="L84" s="119"/>
      <c r="M84" s="124"/>
      <c r="P84" s="125">
        <f>SUM(P85:P91)</f>
        <v>0</v>
      </c>
      <c r="R84" s="125">
        <f>SUM(R85:R91)</f>
        <v>0</v>
      </c>
      <c r="T84" s="126">
        <f>SUM(T85:T91)</f>
        <v>0</v>
      </c>
      <c r="AR84" s="120" t="s">
        <v>93</v>
      </c>
      <c r="AT84" s="127" t="s">
        <v>82</v>
      </c>
      <c r="AU84" s="127" t="s">
        <v>83</v>
      </c>
      <c r="AY84" s="120" t="s">
        <v>154</v>
      </c>
      <c r="BK84" s="128">
        <f>SUM(BK85:BK91)</f>
        <v>0</v>
      </c>
    </row>
    <row r="85" spans="2:65" s="1" customFormat="1" ht="66.75" customHeight="1">
      <c r="B85" s="34"/>
      <c r="C85" s="131" t="s">
        <v>173</v>
      </c>
      <c r="D85" s="131" t="s">
        <v>157</v>
      </c>
      <c r="E85" s="132" t="s">
        <v>962</v>
      </c>
      <c r="F85" s="133" t="s">
        <v>963</v>
      </c>
      <c r="G85" s="134" t="s">
        <v>423</v>
      </c>
      <c r="H85" s="135">
        <v>4</v>
      </c>
      <c r="I85" s="136"/>
      <c r="J85" s="137">
        <f t="shared" ref="J85:J91" si="0">ROUND(I85*H85,2)</f>
        <v>0</v>
      </c>
      <c r="K85" s="138"/>
      <c r="L85" s="34"/>
      <c r="M85" s="139" t="s">
        <v>81</v>
      </c>
      <c r="N85" s="140" t="s">
        <v>53</v>
      </c>
      <c r="P85" s="141">
        <f t="shared" ref="P85:P91" si="1">O85*H85</f>
        <v>0</v>
      </c>
      <c r="Q85" s="141">
        <v>0</v>
      </c>
      <c r="R85" s="141">
        <f t="shared" ref="R85:R91" si="2">Q85*H85</f>
        <v>0</v>
      </c>
      <c r="S85" s="141">
        <v>0</v>
      </c>
      <c r="T85" s="142">
        <f t="shared" ref="T85:T91" si="3">S85*H85</f>
        <v>0</v>
      </c>
      <c r="AR85" s="143" t="s">
        <v>251</v>
      </c>
      <c r="AT85" s="143" t="s">
        <v>157</v>
      </c>
      <c r="AU85" s="143" t="s">
        <v>91</v>
      </c>
      <c r="AY85" s="18" t="s">
        <v>154</v>
      </c>
      <c r="BE85" s="144">
        <f t="shared" ref="BE85:BE91" si="4">IF(N85="základní",J85,0)</f>
        <v>0</v>
      </c>
      <c r="BF85" s="144">
        <f t="shared" ref="BF85:BF91" si="5">IF(N85="snížená",J85,0)</f>
        <v>0</v>
      </c>
      <c r="BG85" s="144">
        <f t="shared" ref="BG85:BG91" si="6">IF(N85="zákl. přenesená",J85,0)</f>
        <v>0</v>
      </c>
      <c r="BH85" s="144">
        <f t="shared" ref="BH85:BH91" si="7">IF(N85="sníž. přenesená",J85,0)</f>
        <v>0</v>
      </c>
      <c r="BI85" s="144">
        <f t="shared" ref="BI85:BI91" si="8">IF(N85="nulová",J85,0)</f>
        <v>0</v>
      </c>
      <c r="BJ85" s="18" t="s">
        <v>91</v>
      </c>
      <c r="BK85" s="144">
        <f t="shared" ref="BK85:BK91" si="9">ROUND(I85*H85,2)</f>
        <v>0</v>
      </c>
      <c r="BL85" s="18" t="s">
        <v>251</v>
      </c>
      <c r="BM85" s="143" t="s">
        <v>155</v>
      </c>
    </row>
    <row r="86" spans="2:65" s="1" customFormat="1" ht="24.2" customHeight="1">
      <c r="B86" s="34"/>
      <c r="C86" s="131" t="s">
        <v>161</v>
      </c>
      <c r="D86" s="131" t="s">
        <v>157</v>
      </c>
      <c r="E86" s="132" t="s">
        <v>964</v>
      </c>
      <c r="F86" s="133" t="s">
        <v>965</v>
      </c>
      <c r="G86" s="134" t="s">
        <v>423</v>
      </c>
      <c r="H86" s="135">
        <v>4</v>
      </c>
      <c r="I86" s="136"/>
      <c r="J86" s="137">
        <f t="shared" si="0"/>
        <v>0</v>
      </c>
      <c r="K86" s="138"/>
      <c r="L86" s="34"/>
      <c r="M86" s="139" t="s">
        <v>81</v>
      </c>
      <c r="N86" s="140" t="s">
        <v>53</v>
      </c>
      <c r="P86" s="141">
        <f t="shared" si="1"/>
        <v>0</v>
      </c>
      <c r="Q86" s="141">
        <v>0</v>
      </c>
      <c r="R86" s="141">
        <f t="shared" si="2"/>
        <v>0</v>
      </c>
      <c r="S86" s="141">
        <v>0</v>
      </c>
      <c r="T86" s="142">
        <f t="shared" si="3"/>
        <v>0</v>
      </c>
      <c r="AR86" s="143" t="s">
        <v>251</v>
      </c>
      <c r="AT86" s="143" t="s">
        <v>157</v>
      </c>
      <c r="AU86" s="143" t="s">
        <v>91</v>
      </c>
      <c r="AY86" s="18" t="s">
        <v>154</v>
      </c>
      <c r="BE86" s="144">
        <f t="shared" si="4"/>
        <v>0</v>
      </c>
      <c r="BF86" s="144">
        <f t="shared" si="5"/>
        <v>0</v>
      </c>
      <c r="BG86" s="144">
        <f t="shared" si="6"/>
        <v>0</v>
      </c>
      <c r="BH86" s="144">
        <f t="shared" si="7"/>
        <v>0</v>
      </c>
      <c r="BI86" s="144">
        <f t="shared" si="8"/>
        <v>0</v>
      </c>
      <c r="BJ86" s="18" t="s">
        <v>91</v>
      </c>
      <c r="BK86" s="144">
        <f t="shared" si="9"/>
        <v>0</v>
      </c>
      <c r="BL86" s="18" t="s">
        <v>251</v>
      </c>
      <c r="BM86" s="143" t="s">
        <v>168</v>
      </c>
    </row>
    <row r="87" spans="2:65" s="1" customFormat="1" ht="76.349999999999994" customHeight="1">
      <c r="B87" s="34"/>
      <c r="C87" s="131" t="s">
        <v>191</v>
      </c>
      <c r="D87" s="131" t="s">
        <v>157</v>
      </c>
      <c r="E87" s="132" t="s">
        <v>966</v>
      </c>
      <c r="F87" s="133" t="s">
        <v>967</v>
      </c>
      <c r="G87" s="134" t="s">
        <v>423</v>
      </c>
      <c r="H87" s="135">
        <v>1</v>
      </c>
      <c r="I87" s="136"/>
      <c r="J87" s="137">
        <f t="shared" si="0"/>
        <v>0</v>
      </c>
      <c r="K87" s="138"/>
      <c r="L87" s="34"/>
      <c r="M87" s="139" t="s">
        <v>81</v>
      </c>
      <c r="N87" s="140" t="s">
        <v>53</v>
      </c>
      <c r="P87" s="141">
        <f t="shared" si="1"/>
        <v>0</v>
      </c>
      <c r="Q87" s="141">
        <v>0</v>
      </c>
      <c r="R87" s="141">
        <f t="shared" si="2"/>
        <v>0</v>
      </c>
      <c r="S87" s="141">
        <v>0</v>
      </c>
      <c r="T87" s="142">
        <f t="shared" si="3"/>
        <v>0</v>
      </c>
      <c r="AR87" s="143" t="s">
        <v>251</v>
      </c>
      <c r="AT87" s="143" t="s">
        <v>157</v>
      </c>
      <c r="AU87" s="143" t="s">
        <v>91</v>
      </c>
      <c r="AY87" s="18" t="s">
        <v>154</v>
      </c>
      <c r="BE87" s="144">
        <f t="shared" si="4"/>
        <v>0</v>
      </c>
      <c r="BF87" s="144">
        <f t="shared" si="5"/>
        <v>0</v>
      </c>
      <c r="BG87" s="144">
        <f t="shared" si="6"/>
        <v>0</v>
      </c>
      <c r="BH87" s="144">
        <f t="shared" si="7"/>
        <v>0</v>
      </c>
      <c r="BI87" s="144">
        <f t="shared" si="8"/>
        <v>0</v>
      </c>
      <c r="BJ87" s="18" t="s">
        <v>91</v>
      </c>
      <c r="BK87" s="144">
        <f t="shared" si="9"/>
        <v>0</v>
      </c>
      <c r="BL87" s="18" t="s">
        <v>251</v>
      </c>
      <c r="BM87" s="143" t="s">
        <v>218</v>
      </c>
    </row>
    <row r="88" spans="2:65" s="1" customFormat="1" ht="33" customHeight="1">
      <c r="B88" s="34"/>
      <c r="C88" s="131" t="s">
        <v>203</v>
      </c>
      <c r="D88" s="131" t="s">
        <v>157</v>
      </c>
      <c r="E88" s="132" t="s">
        <v>968</v>
      </c>
      <c r="F88" s="133" t="s">
        <v>969</v>
      </c>
      <c r="G88" s="134" t="s">
        <v>423</v>
      </c>
      <c r="H88" s="135">
        <v>3</v>
      </c>
      <c r="I88" s="136"/>
      <c r="J88" s="137">
        <f t="shared" si="0"/>
        <v>0</v>
      </c>
      <c r="K88" s="138"/>
      <c r="L88" s="34"/>
      <c r="M88" s="139" t="s">
        <v>81</v>
      </c>
      <c r="N88" s="140" t="s">
        <v>53</v>
      </c>
      <c r="P88" s="141">
        <f t="shared" si="1"/>
        <v>0</v>
      </c>
      <c r="Q88" s="141">
        <v>0</v>
      </c>
      <c r="R88" s="141">
        <f t="shared" si="2"/>
        <v>0</v>
      </c>
      <c r="S88" s="141">
        <v>0</v>
      </c>
      <c r="T88" s="142">
        <f t="shared" si="3"/>
        <v>0</v>
      </c>
      <c r="AR88" s="143" t="s">
        <v>251</v>
      </c>
      <c r="AT88" s="143" t="s">
        <v>157</v>
      </c>
      <c r="AU88" s="143" t="s">
        <v>91</v>
      </c>
      <c r="AY88" s="18" t="s">
        <v>154</v>
      </c>
      <c r="BE88" s="144">
        <f t="shared" si="4"/>
        <v>0</v>
      </c>
      <c r="BF88" s="144">
        <f t="shared" si="5"/>
        <v>0</v>
      </c>
      <c r="BG88" s="144">
        <f t="shared" si="6"/>
        <v>0</v>
      </c>
      <c r="BH88" s="144">
        <f t="shared" si="7"/>
        <v>0</v>
      </c>
      <c r="BI88" s="144">
        <f t="shared" si="8"/>
        <v>0</v>
      </c>
      <c r="BJ88" s="18" t="s">
        <v>91</v>
      </c>
      <c r="BK88" s="144">
        <f t="shared" si="9"/>
        <v>0</v>
      </c>
      <c r="BL88" s="18" t="s">
        <v>251</v>
      </c>
      <c r="BM88" s="143" t="s">
        <v>240</v>
      </c>
    </row>
    <row r="89" spans="2:65" s="1" customFormat="1" ht="16.5" customHeight="1">
      <c r="B89" s="34"/>
      <c r="C89" s="131" t="s">
        <v>168</v>
      </c>
      <c r="D89" s="131" t="s">
        <v>157</v>
      </c>
      <c r="E89" s="132" t="s">
        <v>970</v>
      </c>
      <c r="F89" s="133" t="s">
        <v>971</v>
      </c>
      <c r="G89" s="134" t="s">
        <v>423</v>
      </c>
      <c r="H89" s="135">
        <v>4</v>
      </c>
      <c r="I89" s="136"/>
      <c r="J89" s="137">
        <f t="shared" si="0"/>
        <v>0</v>
      </c>
      <c r="K89" s="138"/>
      <c r="L89" s="34"/>
      <c r="M89" s="139" t="s">
        <v>81</v>
      </c>
      <c r="N89" s="140" t="s">
        <v>53</v>
      </c>
      <c r="P89" s="141">
        <f t="shared" si="1"/>
        <v>0</v>
      </c>
      <c r="Q89" s="141">
        <v>0</v>
      </c>
      <c r="R89" s="141">
        <f t="shared" si="2"/>
        <v>0</v>
      </c>
      <c r="S89" s="141">
        <v>0</v>
      </c>
      <c r="T89" s="142">
        <f t="shared" si="3"/>
        <v>0</v>
      </c>
      <c r="AR89" s="143" t="s">
        <v>251</v>
      </c>
      <c r="AT89" s="143" t="s">
        <v>157</v>
      </c>
      <c r="AU89" s="143" t="s">
        <v>91</v>
      </c>
      <c r="AY89" s="18" t="s">
        <v>154</v>
      </c>
      <c r="BE89" s="144">
        <f t="shared" si="4"/>
        <v>0</v>
      </c>
      <c r="BF89" s="144">
        <f t="shared" si="5"/>
        <v>0</v>
      </c>
      <c r="BG89" s="144">
        <f t="shared" si="6"/>
        <v>0</v>
      </c>
      <c r="BH89" s="144">
        <f t="shared" si="7"/>
        <v>0</v>
      </c>
      <c r="BI89" s="144">
        <f t="shared" si="8"/>
        <v>0</v>
      </c>
      <c r="BJ89" s="18" t="s">
        <v>91</v>
      </c>
      <c r="BK89" s="144">
        <f t="shared" si="9"/>
        <v>0</v>
      </c>
      <c r="BL89" s="18" t="s">
        <v>251</v>
      </c>
      <c r="BM89" s="143" t="s">
        <v>251</v>
      </c>
    </row>
    <row r="90" spans="2:65" s="1" customFormat="1" ht="16.5" customHeight="1">
      <c r="B90" s="34"/>
      <c r="C90" s="131" t="s">
        <v>197</v>
      </c>
      <c r="D90" s="131" t="s">
        <v>157</v>
      </c>
      <c r="E90" s="132" t="s">
        <v>972</v>
      </c>
      <c r="F90" s="133" t="s">
        <v>973</v>
      </c>
      <c r="G90" s="134" t="s">
        <v>423</v>
      </c>
      <c r="H90" s="135">
        <v>4</v>
      </c>
      <c r="I90" s="136"/>
      <c r="J90" s="137">
        <f t="shared" si="0"/>
        <v>0</v>
      </c>
      <c r="K90" s="138"/>
      <c r="L90" s="34"/>
      <c r="M90" s="139" t="s">
        <v>81</v>
      </c>
      <c r="N90" s="140" t="s">
        <v>53</v>
      </c>
      <c r="P90" s="141">
        <f t="shared" si="1"/>
        <v>0</v>
      </c>
      <c r="Q90" s="141">
        <v>0</v>
      </c>
      <c r="R90" s="141">
        <f t="shared" si="2"/>
        <v>0</v>
      </c>
      <c r="S90" s="141">
        <v>0</v>
      </c>
      <c r="T90" s="142">
        <f t="shared" si="3"/>
        <v>0</v>
      </c>
      <c r="AR90" s="143" t="s">
        <v>251</v>
      </c>
      <c r="AT90" s="143" t="s">
        <v>157</v>
      </c>
      <c r="AU90" s="143" t="s">
        <v>91</v>
      </c>
      <c r="AY90" s="18" t="s">
        <v>154</v>
      </c>
      <c r="BE90" s="144">
        <f t="shared" si="4"/>
        <v>0</v>
      </c>
      <c r="BF90" s="144">
        <f t="shared" si="5"/>
        <v>0</v>
      </c>
      <c r="BG90" s="144">
        <f t="shared" si="6"/>
        <v>0</v>
      </c>
      <c r="BH90" s="144">
        <f t="shared" si="7"/>
        <v>0</v>
      </c>
      <c r="BI90" s="144">
        <f t="shared" si="8"/>
        <v>0</v>
      </c>
      <c r="BJ90" s="18" t="s">
        <v>91</v>
      </c>
      <c r="BK90" s="144">
        <f t="shared" si="9"/>
        <v>0</v>
      </c>
      <c r="BL90" s="18" t="s">
        <v>251</v>
      </c>
      <c r="BM90" s="143" t="s">
        <v>264</v>
      </c>
    </row>
    <row r="91" spans="2:65" s="1" customFormat="1" ht="16.5" customHeight="1">
      <c r="B91" s="34"/>
      <c r="C91" s="131" t="s">
        <v>218</v>
      </c>
      <c r="D91" s="131" t="s">
        <v>157</v>
      </c>
      <c r="E91" s="132" t="s">
        <v>974</v>
      </c>
      <c r="F91" s="133" t="s">
        <v>975</v>
      </c>
      <c r="G91" s="134" t="s">
        <v>976</v>
      </c>
      <c r="H91" s="135">
        <v>1</v>
      </c>
      <c r="I91" s="136"/>
      <c r="J91" s="137">
        <f t="shared" si="0"/>
        <v>0</v>
      </c>
      <c r="K91" s="138"/>
      <c r="L91" s="34"/>
      <c r="M91" s="139" t="s">
        <v>81</v>
      </c>
      <c r="N91" s="140" t="s">
        <v>53</v>
      </c>
      <c r="P91" s="141">
        <f t="shared" si="1"/>
        <v>0</v>
      </c>
      <c r="Q91" s="141">
        <v>0</v>
      </c>
      <c r="R91" s="141">
        <f t="shared" si="2"/>
        <v>0</v>
      </c>
      <c r="S91" s="141">
        <v>0</v>
      </c>
      <c r="T91" s="142">
        <f t="shared" si="3"/>
        <v>0</v>
      </c>
      <c r="AR91" s="143" t="s">
        <v>251</v>
      </c>
      <c r="AT91" s="143" t="s">
        <v>157</v>
      </c>
      <c r="AU91" s="143" t="s">
        <v>91</v>
      </c>
      <c r="AY91" s="18" t="s">
        <v>154</v>
      </c>
      <c r="BE91" s="144">
        <f t="shared" si="4"/>
        <v>0</v>
      </c>
      <c r="BF91" s="144">
        <f t="shared" si="5"/>
        <v>0</v>
      </c>
      <c r="BG91" s="144">
        <f t="shared" si="6"/>
        <v>0</v>
      </c>
      <c r="BH91" s="144">
        <f t="shared" si="7"/>
        <v>0</v>
      </c>
      <c r="BI91" s="144">
        <f t="shared" si="8"/>
        <v>0</v>
      </c>
      <c r="BJ91" s="18" t="s">
        <v>91</v>
      </c>
      <c r="BK91" s="144">
        <f t="shared" si="9"/>
        <v>0</v>
      </c>
      <c r="BL91" s="18" t="s">
        <v>251</v>
      </c>
      <c r="BM91" s="143" t="s">
        <v>277</v>
      </c>
    </row>
    <row r="92" spans="2:65" s="11" customFormat="1" ht="25.9" customHeight="1">
      <c r="B92" s="119"/>
      <c r="D92" s="120" t="s">
        <v>82</v>
      </c>
      <c r="E92" s="121" t="s">
        <v>977</v>
      </c>
      <c r="F92" s="121" t="s">
        <v>978</v>
      </c>
      <c r="I92" s="122"/>
      <c r="J92" s="123">
        <f>BK92</f>
        <v>0</v>
      </c>
      <c r="L92" s="119"/>
      <c r="M92" s="124"/>
      <c r="P92" s="125">
        <f>SUM(P93:P127)</f>
        <v>0</v>
      </c>
      <c r="R92" s="125">
        <f>SUM(R93:R127)</f>
        <v>0</v>
      </c>
      <c r="T92" s="126">
        <f>SUM(T93:T127)</f>
        <v>0</v>
      </c>
      <c r="AR92" s="120" t="s">
        <v>91</v>
      </c>
      <c r="AT92" s="127" t="s">
        <v>82</v>
      </c>
      <c r="AU92" s="127" t="s">
        <v>83</v>
      </c>
      <c r="AY92" s="120" t="s">
        <v>154</v>
      </c>
      <c r="BK92" s="128">
        <f>SUM(BK93:BK127)</f>
        <v>0</v>
      </c>
    </row>
    <row r="93" spans="2:65" s="1" customFormat="1" ht="24.2" customHeight="1">
      <c r="B93" s="34"/>
      <c r="C93" s="131" t="s">
        <v>224</v>
      </c>
      <c r="D93" s="131" t="s">
        <v>157</v>
      </c>
      <c r="E93" s="132" t="s">
        <v>979</v>
      </c>
      <c r="F93" s="133" t="s">
        <v>980</v>
      </c>
      <c r="G93" s="134" t="s">
        <v>423</v>
      </c>
      <c r="H93" s="135">
        <v>4</v>
      </c>
      <c r="I93" s="136"/>
      <c r="J93" s="137">
        <f t="shared" ref="J93:J127" si="10">ROUND(I93*H93,2)</f>
        <v>0</v>
      </c>
      <c r="K93" s="138"/>
      <c r="L93" s="34"/>
      <c r="M93" s="139" t="s">
        <v>81</v>
      </c>
      <c r="N93" s="140" t="s">
        <v>53</v>
      </c>
      <c r="P93" s="141">
        <f t="shared" ref="P93:P127" si="11">O93*H93</f>
        <v>0</v>
      </c>
      <c r="Q93" s="141">
        <v>0</v>
      </c>
      <c r="R93" s="141">
        <f t="shared" ref="R93:R127" si="12">Q93*H93</f>
        <v>0</v>
      </c>
      <c r="S93" s="141">
        <v>0</v>
      </c>
      <c r="T93" s="142">
        <f t="shared" ref="T93:T127" si="13">S93*H93</f>
        <v>0</v>
      </c>
      <c r="AR93" s="143" t="s">
        <v>251</v>
      </c>
      <c r="AT93" s="143" t="s">
        <v>157</v>
      </c>
      <c r="AU93" s="143" t="s">
        <v>91</v>
      </c>
      <c r="AY93" s="18" t="s">
        <v>154</v>
      </c>
      <c r="BE93" s="144">
        <f t="shared" ref="BE93:BE127" si="14">IF(N93="základní",J93,0)</f>
        <v>0</v>
      </c>
      <c r="BF93" s="144">
        <f t="shared" ref="BF93:BF127" si="15">IF(N93="snížená",J93,0)</f>
        <v>0</v>
      </c>
      <c r="BG93" s="144">
        <f t="shared" ref="BG93:BG127" si="16">IF(N93="zákl. přenesená",J93,0)</f>
        <v>0</v>
      </c>
      <c r="BH93" s="144">
        <f t="shared" ref="BH93:BH127" si="17">IF(N93="sníž. přenesená",J93,0)</f>
        <v>0</v>
      </c>
      <c r="BI93" s="144">
        <f t="shared" ref="BI93:BI127" si="18">IF(N93="nulová",J93,0)</f>
        <v>0</v>
      </c>
      <c r="BJ93" s="18" t="s">
        <v>91</v>
      </c>
      <c r="BK93" s="144">
        <f t="shared" ref="BK93:BK127" si="19">ROUND(I93*H93,2)</f>
        <v>0</v>
      </c>
      <c r="BL93" s="18" t="s">
        <v>251</v>
      </c>
      <c r="BM93" s="143" t="s">
        <v>290</v>
      </c>
    </row>
    <row r="94" spans="2:65" s="1" customFormat="1" ht="24.2" customHeight="1">
      <c r="B94" s="34"/>
      <c r="C94" s="131" t="s">
        <v>8</v>
      </c>
      <c r="D94" s="131" t="s">
        <v>157</v>
      </c>
      <c r="E94" s="132" t="s">
        <v>981</v>
      </c>
      <c r="F94" s="133" t="s">
        <v>982</v>
      </c>
      <c r="G94" s="134" t="s">
        <v>423</v>
      </c>
      <c r="H94" s="135">
        <v>4</v>
      </c>
      <c r="I94" s="136"/>
      <c r="J94" s="137">
        <f t="shared" si="10"/>
        <v>0</v>
      </c>
      <c r="K94" s="138"/>
      <c r="L94" s="34"/>
      <c r="M94" s="139" t="s">
        <v>81</v>
      </c>
      <c r="N94" s="140" t="s">
        <v>53</v>
      </c>
      <c r="P94" s="141">
        <f t="shared" si="11"/>
        <v>0</v>
      </c>
      <c r="Q94" s="141">
        <v>0</v>
      </c>
      <c r="R94" s="141">
        <f t="shared" si="12"/>
        <v>0</v>
      </c>
      <c r="S94" s="141">
        <v>0</v>
      </c>
      <c r="T94" s="142">
        <f t="shared" si="13"/>
        <v>0</v>
      </c>
      <c r="AR94" s="143" t="s">
        <v>251</v>
      </c>
      <c r="AT94" s="143" t="s">
        <v>157</v>
      </c>
      <c r="AU94" s="143" t="s">
        <v>91</v>
      </c>
      <c r="AY94" s="18" t="s">
        <v>154</v>
      </c>
      <c r="BE94" s="144">
        <f t="shared" si="14"/>
        <v>0</v>
      </c>
      <c r="BF94" s="144">
        <f t="shared" si="15"/>
        <v>0</v>
      </c>
      <c r="BG94" s="144">
        <f t="shared" si="16"/>
        <v>0</v>
      </c>
      <c r="BH94" s="144">
        <f t="shared" si="17"/>
        <v>0</v>
      </c>
      <c r="BI94" s="144">
        <f t="shared" si="18"/>
        <v>0</v>
      </c>
      <c r="BJ94" s="18" t="s">
        <v>91</v>
      </c>
      <c r="BK94" s="144">
        <f t="shared" si="19"/>
        <v>0</v>
      </c>
      <c r="BL94" s="18" t="s">
        <v>251</v>
      </c>
      <c r="BM94" s="143" t="s">
        <v>302</v>
      </c>
    </row>
    <row r="95" spans="2:65" s="1" customFormat="1" ht="37.9" customHeight="1">
      <c r="B95" s="34"/>
      <c r="C95" s="131" t="s">
        <v>245</v>
      </c>
      <c r="D95" s="131" t="s">
        <v>157</v>
      </c>
      <c r="E95" s="132" t="s">
        <v>983</v>
      </c>
      <c r="F95" s="133" t="s">
        <v>984</v>
      </c>
      <c r="G95" s="134" t="s">
        <v>423</v>
      </c>
      <c r="H95" s="135">
        <v>4</v>
      </c>
      <c r="I95" s="136"/>
      <c r="J95" s="137">
        <f t="shared" si="10"/>
        <v>0</v>
      </c>
      <c r="K95" s="138"/>
      <c r="L95" s="34"/>
      <c r="M95" s="139" t="s">
        <v>81</v>
      </c>
      <c r="N95" s="140" t="s">
        <v>53</v>
      </c>
      <c r="P95" s="141">
        <f t="shared" si="11"/>
        <v>0</v>
      </c>
      <c r="Q95" s="141">
        <v>0</v>
      </c>
      <c r="R95" s="141">
        <f t="shared" si="12"/>
        <v>0</v>
      </c>
      <c r="S95" s="141">
        <v>0</v>
      </c>
      <c r="T95" s="142">
        <f t="shared" si="13"/>
        <v>0</v>
      </c>
      <c r="AR95" s="143" t="s">
        <v>251</v>
      </c>
      <c r="AT95" s="143" t="s">
        <v>157</v>
      </c>
      <c r="AU95" s="143" t="s">
        <v>91</v>
      </c>
      <c r="AY95" s="18" t="s">
        <v>154</v>
      </c>
      <c r="BE95" s="144">
        <f t="shared" si="14"/>
        <v>0</v>
      </c>
      <c r="BF95" s="144">
        <f t="shared" si="15"/>
        <v>0</v>
      </c>
      <c r="BG95" s="144">
        <f t="shared" si="16"/>
        <v>0</v>
      </c>
      <c r="BH95" s="144">
        <f t="shared" si="17"/>
        <v>0</v>
      </c>
      <c r="BI95" s="144">
        <f t="shared" si="18"/>
        <v>0</v>
      </c>
      <c r="BJ95" s="18" t="s">
        <v>91</v>
      </c>
      <c r="BK95" s="144">
        <f t="shared" si="19"/>
        <v>0</v>
      </c>
      <c r="BL95" s="18" t="s">
        <v>251</v>
      </c>
      <c r="BM95" s="143" t="s">
        <v>337</v>
      </c>
    </row>
    <row r="96" spans="2:65" s="1" customFormat="1" ht="16.5" customHeight="1">
      <c r="B96" s="34"/>
      <c r="C96" s="131" t="s">
        <v>251</v>
      </c>
      <c r="D96" s="131" t="s">
        <v>157</v>
      </c>
      <c r="E96" s="132" t="s">
        <v>985</v>
      </c>
      <c r="F96" s="133" t="s">
        <v>986</v>
      </c>
      <c r="G96" s="134" t="s">
        <v>423</v>
      </c>
      <c r="H96" s="135">
        <v>4</v>
      </c>
      <c r="I96" s="136"/>
      <c r="J96" s="137">
        <f t="shared" si="10"/>
        <v>0</v>
      </c>
      <c r="K96" s="138"/>
      <c r="L96" s="34"/>
      <c r="M96" s="139" t="s">
        <v>81</v>
      </c>
      <c r="N96" s="140" t="s">
        <v>53</v>
      </c>
      <c r="P96" s="141">
        <f t="shared" si="11"/>
        <v>0</v>
      </c>
      <c r="Q96" s="141">
        <v>0</v>
      </c>
      <c r="R96" s="141">
        <f t="shared" si="12"/>
        <v>0</v>
      </c>
      <c r="S96" s="141">
        <v>0</v>
      </c>
      <c r="T96" s="142">
        <f t="shared" si="13"/>
        <v>0</v>
      </c>
      <c r="AR96" s="143" t="s">
        <v>251</v>
      </c>
      <c r="AT96" s="143" t="s">
        <v>157</v>
      </c>
      <c r="AU96" s="143" t="s">
        <v>91</v>
      </c>
      <c r="AY96" s="18" t="s">
        <v>154</v>
      </c>
      <c r="BE96" s="144">
        <f t="shared" si="14"/>
        <v>0</v>
      </c>
      <c r="BF96" s="144">
        <f t="shared" si="15"/>
        <v>0</v>
      </c>
      <c r="BG96" s="144">
        <f t="shared" si="16"/>
        <v>0</v>
      </c>
      <c r="BH96" s="144">
        <f t="shared" si="17"/>
        <v>0</v>
      </c>
      <c r="BI96" s="144">
        <f t="shared" si="18"/>
        <v>0</v>
      </c>
      <c r="BJ96" s="18" t="s">
        <v>91</v>
      </c>
      <c r="BK96" s="144">
        <f t="shared" si="19"/>
        <v>0</v>
      </c>
      <c r="BL96" s="18" t="s">
        <v>251</v>
      </c>
      <c r="BM96" s="143" t="s">
        <v>348</v>
      </c>
    </row>
    <row r="97" spans="2:65" s="1" customFormat="1" ht="37.9" customHeight="1">
      <c r="B97" s="34"/>
      <c r="C97" s="131" t="s">
        <v>257</v>
      </c>
      <c r="D97" s="131" t="s">
        <v>157</v>
      </c>
      <c r="E97" s="132" t="s">
        <v>987</v>
      </c>
      <c r="F97" s="133" t="s">
        <v>988</v>
      </c>
      <c r="G97" s="134" t="s">
        <v>423</v>
      </c>
      <c r="H97" s="135">
        <v>4</v>
      </c>
      <c r="I97" s="136"/>
      <c r="J97" s="137">
        <f t="shared" si="10"/>
        <v>0</v>
      </c>
      <c r="K97" s="138"/>
      <c r="L97" s="34"/>
      <c r="M97" s="139" t="s">
        <v>81</v>
      </c>
      <c r="N97" s="140" t="s">
        <v>53</v>
      </c>
      <c r="P97" s="141">
        <f t="shared" si="11"/>
        <v>0</v>
      </c>
      <c r="Q97" s="141">
        <v>0</v>
      </c>
      <c r="R97" s="141">
        <f t="shared" si="12"/>
        <v>0</v>
      </c>
      <c r="S97" s="141">
        <v>0</v>
      </c>
      <c r="T97" s="142">
        <f t="shared" si="13"/>
        <v>0</v>
      </c>
      <c r="AR97" s="143" t="s">
        <v>251</v>
      </c>
      <c r="AT97" s="143" t="s">
        <v>157</v>
      </c>
      <c r="AU97" s="143" t="s">
        <v>91</v>
      </c>
      <c r="AY97" s="18" t="s">
        <v>154</v>
      </c>
      <c r="BE97" s="144">
        <f t="shared" si="14"/>
        <v>0</v>
      </c>
      <c r="BF97" s="144">
        <f t="shared" si="15"/>
        <v>0</v>
      </c>
      <c r="BG97" s="144">
        <f t="shared" si="16"/>
        <v>0</v>
      </c>
      <c r="BH97" s="144">
        <f t="shared" si="17"/>
        <v>0</v>
      </c>
      <c r="BI97" s="144">
        <f t="shared" si="18"/>
        <v>0</v>
      </c>
      <c r="BJ97" s="18" t="s">
        <v>91</v>
      </c>
      <c r="BK97" s="144">
        <f t="shared" si="19"/>
        <v>0</v>
      </c>
      <c r="BL97" s="18" t="s">
        <v>251</v>
      </c>
      <c r="BM97" s="143" t="s">
        <v>358</v>
      </c>
    </row>
    <row r="98" spans="2:65" s="1" customFormat="1" ht="24.2" customHeight="1">
      <c r="B98" s="34"/>
      <c r="C98" s="131" t="s">
        <v>264</v>
      </c>
      <c r="D98" s="131" t="s">
        <v>157</v>
      </c>
      <c r="E98" s="132" t="s">
        <v>989</v>
      </c>
      <c r="F98" s="133" t="s">
        <v>990</v>
      </c>
      <c r="G98" s="134" t="s">
        <v>423</v>
      </c>
      <c r="H98" s="135">
        <v>4</v>
      </c>
      <c r="I98" s="136"/>
      <c r="J98" s="137">
        <f t="shared" si="10"/>
        <v>0</v>
      </c>
      <c r="K98" s="138"/>
      <c r="L98" s="34"/>
      <c r="M98" s="139" t="s">
        <v>81</v>
      </c>
      <c r="N98" s="140" t="s">
        <v>53</v>
      </c>
      <c r="P98" s="141">
        <f t="shared" si="11"/>
        <v>0</v>
      </c>
      <c r="Q98" s="141">
        <v>0</v>
      </c>
      <c r="R98" s="141">
        <f t="shared" si="12"/>
        <v>0</v>
      </c>
      <c r="S98" s="141">
        <v>0</v>
      </c>
      <c r="T98" s="142">
        <f t="shared" si="13"/>
        <v>0</v>
      </c>
      <c r="AR98" s="143" t="s">
        <v>251</v>
      </c>
      <c r="AT98" s="143" t="s">
        <v>157</v>
      </c>
      <c r="AU98" s="143" t="s">
        <v>91</v>
      </c>
      <c r="AY98" s="18" t="s">
        <v>154</v>
      </c>
      <c r="BE98" s="144">
        <f t="shared" si="14"/>
        <v>0</v>
      </c>
      <c r="BF98" s="144">
        <f t="shared" si="15"/>
        <v>0</v>
      </c>
      <c r="BG98" s="144">
        <f t="shared" si="16"/>
        <v>0</v>
      </c>
      <c r="BH98" s="144">
        <f t="shared" si="17"/>
        <v>0</v>
      </c>
      <c r="BI98" s="144">
        <f t="shared" si="18"/>
        <v>0</v>
      </c>
      <c r="BJ98" s="18" t="s">
        <v>91</v>
      </c>
      <c r="BK98" s="144">
        <f t="shared" si="19"/>
        <v>0</v>
      </c>
      <c r="BL98" s="18" t="s">
        <v>251</v>
      </c>
      <c r="BM98" s="143" t="s">
        <v>373</v>
      </c>
    </row>
    <row r="99" spans="2:65" s="1" customFormat="1" ht="16.5" customHeight="1">
      <c r="B99" s="34"/>
      <c r="C99" s="131" t="s">
        <v>270</v>
      </c>
      <c r="D99" s="131" t="s">
        <v>157</v>
      </c>
      <c r="E99" s="132" t="s">
        <v>991</v>
      </c>
      <c r="F99" s="133" t="s">
        <v>992</v>
      </c>
      <c r="G99" s="134" t="s">
        <v>423</v>
      </c>
      <c r="H99" s="135">
        <v>9</v>
      </c>
      <c r="I99" s="136"/>
      <c r="J99" s="137">
        <f t="shared" si="10"/>
        <v>0</v>
      </c>
      <c r="K99" s="138"/>
      <c r="L99" s="34"/>
      <c r="M99" s="139" t="s">
        <v>81</v>
      </c>
      <c r="N99" s="140" t="s">
        <v>53</v>
      </c>
      <c r="P99" s="141">
        <f t="shared" si="11"/>
        <v>0</v>
      </c>
      <c r="Q99" s="141">
        <v>0</v>
      </c>
      <c r="R99" s="141">
        <f t="shared" si="12"/>
        <v>0</v>
      </c>
      <c r="S99" s="141">
        <v>0</v>
      </c>
      <c r="T99" s="142">
        <f t="shared" si="13"/>
        <v>0</v>
      </c>
      <c r="AR99" s="143" t="s">
        <v>251</v>
      </c>
      <c r="AT99" s="143" t="s">
        <v>157</v>
      </c>
      <c r="AU99" s="143" t="s">
        <v>91</v>
      </c>
      <c r="AY99" s="18" t="s">
        <v>154</v>
      </c>
      <c r="BE99" s="144">
        <f t="shared" si="14"/>
        <v>0</v>
      </c>
      <c r="BF99" s="144">
        <f t="shared" si="15"/>
        <v>0</v>
      </c>
      <c r="BG99" s="144">
        <f t="shared" si="16"/>
        <v>0</v>
      </c>
      <c r="BH99" s="144">
        <f t="shared" si="17"/>
        <v>0</v>
      </c>
      <c r="BI99" s="144">
        <f t="shared" si="18"/>
        <v>0</v>
      </c>
      <c r="BJ99" s="18" t="s">
        <v>91</v>
      </c>
      <c r="BK99" s="144">
        <f t="shared" si="19"/>
        <v>0</v>
      </c>
      <c r="BL99" s="18" t="s">
        <v>251</v>
      </c>
      <c r="BM99" s="143" t="s">
        <v>385</v>
      </c>
    </row>
    <row r="100" spans="2:65" s="1" customFormat="1" ht="24.2" customHeight="1">
      <c r="B100" s="34"/>
      <c r="C100" s="131" t="s">
        <v>277</v>
      </c>
      <c r="D100" s="131" t="s">
        <v>157</v>
      </c>
      <c r="E100" s="132" t="s">
        <v>993</v>
      </c>
      <c r="F100" s="133" t="s">
        <v>994</v>
      </c>
      <c r="G100" s="134" t="s">
        <v>423</v>
      </c>
      <c r="H100" s="135">
        <v>9</v>
      </c>
      <c r="I100" s="136"/>
      <c r="J100" s="137">
        <f t="shared" si="10"/>
        <v>0</v>
      </c>
      <c r="K100" s="138"/>
      <c r="L100" s="34"/>
      <c r="M100" s="139" t="s">
        <v>81</v>
      </c>
      <c r="N100" s="140" t="s">
        <v>53</v>
      </c>
      <c r="P100" s="141">
        <f t="shared" si="11"/>
        <v>0</v>
      </c>
      <c r="Q100" s="141">
        <v>0</v>
      </c>
      <c r="R100" s="141">
        <f t="shared" si="12"/>
        <v>0</v>
      </c>
      <c r="S100" s="141">
        <v>0</v>
      </c>
      <c r="T100" s="142">
        <f t="shared" si="13"/>
        <v>0</v>
      </c>
      <c r="AR100" s="143" t="s">
        <v>251</v>
      </c>
      <c r="AT100" s="143" t="s">
        <v>157</v>
      </c>
      <c r="AU100" s="143" t="s">
        <v>91</v>
      </c>
      <c r="AY100" s="18" t="s">
        <v>154</v>
      </c>
      <c r="BE100" s="144">
        <f t="shared" si="14"/>
        <v>0</v>
      </c>
      <c r="BF100" s="144">
        <f t="shared" si="15"/>
        <v>0</v>
      </c>
      <c r="BG100" s="144">
        <f t="shared" si="16"/>
        <v>0</v>
      </c>
      <c r="BH100" s="144">
        <f t="shared" si="17"/>
        <v>0</v>
      </c>
      <c r="BI100" s="144">
        <f t="shared" si="18"/>
        <v>0</v>
      </c>
      <c r="BJ100" s="18" t="s">
        <v>91</v>
      </c>
      <c r="BK100" s="144">
        <f t="shared" si="19"/>
        <v>0</v>
      </c>
      <c r="BL100" s="18" t="s">
        <v>251</v>
      </c>
      <c r="BM100" s="143" t="s">
        <v>397</v>
      </c>
    </row>
    <row r="101" spans="2:65" s="1" customFormat="1" ht="16.5" customHeight="1">
      <c r="B101" s="34"/>
      <c r="C101" s="131" t="s">
        <v>7</v>
      </c>
      <c r="D101" s="131" t="s">
        <v>157</v>
      </c>
      <c r="E101" s="132" t="s">
        <v>995</v>
      </c>
      <c r="F101" s="133" t="s">
        <v>996</v>
      </c>
      <c r="G101" s="134" t="s">
        <v>423</v>
      </c>
      <c r="H101" s="135">
        <v>18</v>
      </c>
      <c r="I101" s="136"/>
      <c r="J101" s="137">
        <f t="shared" si="10"/>
        <v>0</v>
      </c>
      <c r="K101" s="138"/>
      <c r="L101" s="34"/>
      <c r="M101" s="139" t="s">
        <v>81</v>
      </c>
      <c r="N101" s="140" t="s">
        <v>53</v>
      </c>
      <c r="P101" s="141">
        <f t="shared" si="11"/>
        <v>0</v>
      </c>
      <c r="Q101" s="141">
        <v>0</v>
      </c>
      <c r="R101" s="141">
        <f t="shared" si="12"/>
        <v>0</v>
      </c>
      <c r="S101" s="141">
        <v>0</v>
      </c>
      <c r="T101" s="142">
        <f t="shared" si="13"/>
        <v>0</v>
      </c>
      <c r="AR101" s="143" t="s">
        <v>251</v>
      </c>
      <c r="AT101" s="143" t="s">
        <v>157</v>
      </c>
      <c r="AU101" s="143" t="s">
        <v>91</v>
      </c>
      <c r="AY101" s="18" t="s">
        <v>154</v>
      </c>
      <c r="BE101" s="144">
        <f t="shared" si="14"/>
        <v>0</v>
      </c>
      <c r="BF101" s="144">
        <f t="shared" si="15"/>
        <v>0</v>
      </c>
      <c r="BG101" s="144">
        <f t="shared" si="16"/>
        <v>0</v>
      </c>
      <c r="BH101" s="144">
        <f t="shared" si="17"/>
        <v>0</v>
      </c>
      <c r="BI101" s="144">
        <f t="shared" si="18"/>
        <v>0</v>
      </c>
      <c r="BJ101" s="18" t="s">
        <v>91</v>
      </c>
      <c r="BK101" s="144">
        <f t="shared" si="19"/>
        <v>0</v>
      </c>
      <c r="BL101" s="18" t="s">
        <v>251</v>
      </c>
      <c r="BM101" s="143" t="s">
        <v>407</v>
      </c>
    </row>
    <row r="102" spans="2:65" s="1" customFormat="1" ht="37.9" customHeight="1">
      <c r="B102" s="34"/>
      <c r="C102" s="131" t="s">
        <v>290</v>
      </c>
      <c r="D102" s="131" t="s">
        <v>157</v>
      </c>
      <c r="E102" s="132" t="s">
        <v>997</v>
      </c>
      <c r="F102" s="133" t="s">
        <v>998</v>
      </c>
      <c r="G102" s="134" t="s">
        <v>423</v>
      </c>
      <c r="H102" s="135">
        <v>4</v>
      </c>
      <c r="I102" s="136"/>
      <c r="J102" s="137">
        <f t="shared" si="10"/>
        <v>0</v>
      </c>
      <c r="K102" s="138"/>
      <c r="L102" s="34"/>
      <c r="M102" s="139" t="s">
        <v>81</v>
      </c>
      <c r="N102" s="140" t="s">
        <v>53</v>
      </c>
      <c r="P102" s="141">
        <f t="shared" si="11"/>
        <v>0</v>
      </c>
      <c r="Q102" s="141">
        <v>0</v>
      </c>
      <c r="R102" s="141">
        <f t="shared" si="12"/>
        <v>0</v>
      </c>
      <c r="S102" s="141">
        <v>0</v>
      </c>
      <c r="T102" s="142">
        <f t="shared" si="13"/>
        <v>0</v>
      </c>
      <c r="AR102" s="143" t="s">
        <v>251</v>
      </c>
      <c r="AT102" s="143" t="s">
        <v>157</v>
      </c>
      <c r="AU102" s="143" t="s">
        <v>91</v>
      </c>
      <c r="AY102" s="18" t="s">
        <v>154</v>
      </c>
      <c r="BE102" s="144">
        <f t="shared" si="14"/>
        <v>0</v>
      </c>
      <c r="BF102" s="144">
        <f t="shared" si="15"/>
        <v>0</v>
      </c>
      <c r="BG102" s="144">
        <f t="shared" si="16"/>
        <v>0</v>
      </c>
      <c r="BH102" s="144">
        <f t="shared" si="17"/>
        <v>0</v>
      </c>
      <c r="BI102" s="144">
        <f t="shared" si="18"/>
        <v>0</v>
      </c>
      <c r="BJ102" s="18" t="s">
        <v>91</v>
      </c>
      <c r="BK102" s="144">
        <f t="shared" si="19"/>
        <v>0</v>
      </c>
      <c r="BL102" s="18" t="s">
        <v>251</v>
      </c>
      <c r="BM102" s="143" t="s">
        <v>420</v>
      </c>
    </row>
    <row r="103" spans="2:65" s="1" customFormat="1" ht="16.5" customHeight="1">
      <c r="B103" s="34"/>
      <c r="C103" s="131" t="s">
        <v>319</v>
      </c>
      <c r="D103" s="131" t="s">
        <v>157</v>
      </c>
      <c r="E103" s="132" t="s">
        <v>999</v>
      </c>
      <c r="F103" s="133" t="s">
        <v>1000</v>
      </c>
      <c r="G103" s="134" t="s">
        <v>160</v>
      </c>
      <c r="H103" s="135">
        <v>125</v>
      </c>
      <c r="I103" s="136"/>
      <c r="J103" s="137">
        <f t="shared" si="10"/>
        <v>0</v>
      </c>
      <c r="K103" s="138"/>
      <c r="L103" s="34"/>
      <c r="M103" s="139" t="s">
        <v>81</v>
      </c>
      <c r="N103" s="140" t="s">
        <v>53</v>
      </c>
      <c r="P103" s="141">
        <f t="shared" si="11"/>
        <v>0</v>
      </c>
      <c r="Q103" s="141">
        <v>0</v>
      </c>
      <c r="R103" s="141">
        <f t="shared" si="12"/>
        <v>0</v>
      </c>
      <c r="S103" s="141">
        <v>0</v>
      </c>
      <c r="T103" s="142">
        <f t="shared" si="13"/>
        <v>0</v>
      </c>
      <c r="AR103" s="143" t="s">
        <v>251</v>
      </c>
      <c r="AT103" s="143" t="s">
        <v>157</v>
      </c>
      <c r="AU103" s="143" t="s">
        <v>91</v>
      </c>
      <c r="AY103" s="18" t="s">
        <v>154</v>
      </c>
      <c r="BE103" s="144">
        <f t="shared" si="14"/>
        <v>0</v>
      </c>
      <c r="BF103" s="144">
        <f t="shared" si="15"/>
        <v>0</v>
      </c>
      <c r="BG103" s="144">
        <f t="shared" si="16"/>
        <v>0</v>
      </c>
      <c r="BH103" s="144">
        <f t="shared" si="17"/>
        <v>0</v>
      </c>
      <c r="BI103" s="144">
        <f t="shared" si="18"/>
        <v>0</v>
      </c>
      <c r="BJ103" s="18" t="s">
        <v>91</v>
      </c>
      <c r="BK103" s="144">
        <f t="shared" si="19"/>
        <v>0</v>
      </c>
      <c r="BL103" s="18" t="s">
        <v>251</v>
      </c>
      <c r="BM103" s="143" t="s">
        <v>487</v>
      </c>
    </row>
    <row r="104" spans="2:65" s="1" customFormat="1" ht="16.5" customHeight="1">
      <c r="B104" s="34"/>
      <c r="C104" s="131" t="s">
        <v>348</v>
      </c>
      <c r="D104" s="131" t="s">
        <v>157</v>
      </c>
      <c r="E104" s="132" t="s">
        <v>1001</v>
      </c>
      <c r="F104" s="133" t="s">
        <v>1002</v>
      </c>
      <c r="G104" s="134" t="s">
        <v>423</v>
      </c>
      <c r="H104" s="135">
        <v>125</v>
      </c>
      <c r="I104" s="136"/>
      <c r="J104" s="137">
        <f t="shared" si="10"/>
        <v>0</v>
      </c>
      <c r="K104" s="138"/>
      <c r="L104" s="34"/>
      <c r="M104" s="139" t="s">
        <v>81</v>
      </c>
      <c r="N104" s="140" t="s">
        <v>53</v>
      </c>
      <c r="P104" s="141">
        <f t="shared" si="11"/>
        <v>0</v>
      </c>
      <c r="Q104" s="141">
        <v>0</v>
      </c>
      <c r="R104" s="141">
        <f t="shared" si="12"/>
        <v>0</v>
      </c>
      <c r="S104" s="141">
        <v>0</v>
      </c>
      <c r="T104" s="142">
        <f t="shared" si="13"/>
        <v>0</v>
      </c>
      <c r="AR104" s="143" t="s">
        <v>251</v>
      </c>
      <c r="AT104" s="143" t="s">
        <v>157</v>
      </c>
      <c r="AU104" s="143" t="s">
        <v>91</v>
      </c>
      <c r="AY104" s="18" t="s">
        <v>154</v>
      </c>
      <c r="BE104" s="144">
        <f t="shared" si="14"/>
        <v>0</v>
      </c>
      <c r="BF104" s="144">
        <f t="shared" si="15"/>
        <v>0</v>
      </c>
      <c r="BG104" s="144">
        <f t="shared" si="16"/>
        <v>0</v>
      </c>
      <c r="BH104" s="144">
        <f t="shared" si="17"/>
        <v>0</v>
      </c>
      <c r="BI104" s="144">
        <f t="shared" si="18"/>
        <v>0</v>
      </c>
      <c r="BJ104" s="18" t="s">
        <v>91</v>
      </c>
      <c r="BK104" s="144">
        <f t="shared" si="19"/>
        <v>0</v>
      </c>
      <c r="BL104" s="18" t="s">
        <v>251</v>
      </c>
      <c r="BM104" s="143" t="s">
        <v>547</v>
      </c>
    </row>
    <row r="105" spans="2:65" s="1" customFormat="1" ht="24.2" customHeight="1">
      <c r="B105" s="34"/>
      <c r="C105" s="131" t="s">
        <v>366</v>
      </c>
      <c r="D105" s="131" t="s">
        <v>157</v>
      </c>
      <c r="E105" s="132" t="s">
        <v>1003</v>
      </c>
      <c r="F105" s="133" t="s">
        <v>1004</v>
      </c>
      <c r="G105" s="134" t="s">
        <v>117</v>
      </c>
      <c r="H105" s="135">
        <v>0.1</v>
      </c>
      <c r="I105" s="136"/>
      <c r="J105" s="137">
        <f t="shared" si="10"/>
        <v>0</v>
      </c>
      <c r="K105" s="138"/>
      <c r="L105" s="34"/>
      <c r="M105" s="139" t="s">
        <v>81</v>
      </c>
      <c r="N105" s="140" t="s">
        <v>53</v>
      </c>
      <c r="P105" s="141">
        <f t="shared" si="11"/>
        <v>0</v>
      </c>
      <c r="Q105" s="141">
        <v>0</v>
      </c>
      <c r="R105" s="141">
        <f t="shared" si="12"/>
        <v>0</v>
      </c>
      <c r="S105" s="141">
        <v>0</v>
      </c>
      <c r="T105" s="142">
        <f t="shared" si="13"/>
        <v>0</v>
      </c>
      <c r="AR105" s="143" t="s">
        <v>251</v>
      </c>
      <c r="AT105" s="143" t="s">
        <v>157</v>
      </c>
      <c r="AU105" s="143" t="s">
        <v>91</v>
      </c>
      <c r="AY105" s="18" t="s">
        <v>154</v>
      </c>
      <c r="BE105" s="144">
        <f t="shared" si="14"/>
        <v>0</v>
      </c>
      <c r="BF105" s="144">
        <f t="shared" si="15"/>
        <v>0</v>
      </c>
      <c r="BG105" s="144">
        <f t="shared" si="16"/>
        <v>0</v>
      </c>
      <c r="BH105" s="144">
        <f t="shared" si="17"/>
        <v>0</v>
      </c>
      <c r="BI105" s="144">
        <f t="shared" si="18"/>
        <v>0</v>
      </c>
      <c r="BJ105" s="18" t="s">
        <v>91</v>
      </c>
      <c r="BK105" s="144">
        <f t="shared" si="19"/>
        <v>0</v>
      </c>
      <c r="BL105" s="18" t="s">
        <v>251</v>
      </c>
      <c r="BM105" s="143" t="s">
        <v>582</v>
      </c>
    </row>
    <row r="106" spans="2:65" s="1" customFormat="1" ht="24.2" customHeight="1">
      <c r="B106" s="34"/>
      <c r="C106" s="131" t="s">
        <v>373</v>
      </c>
      <c r="D106" s="131" t="s">
        <v>157</v>
      </c>
      <c r="E106" s="132" t="s">
        <v>1005</v>
      </c>
      <c r="F106" s="133" t="s">
        <v>1006</v>
      </c>
      <c r="G106" s="134" t="s">
        <v>117</v>
      </c>
      <c r="H106" s="135">
        <v>0.1</v>
      </c>
      <c r="I106" s="136"/>
      <c r="J106" s="137">
        <f t="shared" si="10"/>
        <v>0</v>
      </c>
      <c r="K106" s="138"/>
      <c r="L106" s="34"/>
      <c r="M106" s="139" t="s">
        <v>81</v>
      </c>
      <c r="N106" s="140" t="s">
        <v>53</v>
      </c>
      <c r="P106" s="141">
        <f t="shared" si="11"/>
        <v>0</v>
      </c>
      <c r="Q106" s="141">
        <v>0</v>
      </c>
      <c r="R106" s="141">
        <f t="shared" si="12"/>
        <v>0</v>
      </c>
      <c r="S106" s="141">
        <v>0</v>
      </c>
      <c r="T106" s="142">
        <f t="shared" si="13"/>
        <v>0</v>
      </c>
      <c r="AR106" s="143" t="s">
        <v>251</v>
      </c>
      <c r="AT106" s="143" t="s">
        <v>157</v>
      </c>
      <c r="AU106" s="143" t="s">
        <v>91</v>
      </c>
      <c r="AY106" s="18" t="s">
        <v>154</v>
      </c>
      <c r="BE106" s="144">
        <f t="shared" si="14"/>
        <v>0</v>
      </c>
      <c r="BF106" s="144">
        <f t="shared" si="15"/>
        <v>0</v>
      </c>
      <c r="BG106" s="144">
        <f t="shared" si="16"/>
        <v>0</v>
      </c>
      <c r="BH106" s="144">
        <f t="shared" si="17"/>
        <v>0</v>
      </c>
      <c r="BI106" s="144">
        <f t="shared" si="18"/>
        <v>0</v>
      </c>
      <c r="BJ106" s="18" t="s">
        <v>91</v>
      </c>
      <c r="BK106" s="144">
        <f t="shared" si="19"/>
        <v>0</v>
      </c>
      <c r="BL106" s="18" t="s">
        <v>251</v>
      </c>
      <c r="BM106" s="143" t="s">
        <v>1007</v>
      </c>
    </row>
    <row r="107" spans="2:65" s="1" customFormat="1" ht="37.9" customHeight="1">
      <c r="B107" s="34"/>
      <c r="C107" s="131" t="s">
        <v>378</v>
      </c>
      <c r="D107" s="131" t="s">
        <v>157</v>
      </c>
      <c r="E107" s="132" t="s">
        <v>1008</v>
      </c>
      <c r="F107" s="133" t="s">
        <v>1009</v>
      </c>
      <c r="G107" s="134" t="s">
        <v>423</v>
      </c>
      <c r="H107" s="135">
        <v>80</v>
      </c>
      <c r="I107" s="136"/>
      <c r="J107" s="137">
        <f t="shared" si="10"/>
        <v>0</v>
      </c>
      <c r="K107" s="138"/>
      <c r="L107" s="34"/>
      <c r="M107" s="139" t="s">
        <v>81</v>
      </c>
      <c r="N107" s="140" t="s">
        <v>53</v>
      </c>
      <c r="P107" s="141">
        <f t="shared" si="11"/>
        <v>0</v>
      </c>
      <c r="Q107" s="141">
        <v>0</v>
      </c>
      <c r="R107" s="141">
        <f t="shared" si="12"/>
        <v>0</v>
      </c>
      <c r="S107" s="141">
        <v>0</v>
      </c>
      <c r="T107" s="142">
        <f t="shared" si="13"/>
        <v>0</v>
      </c>
      <c r="AR107" s="143" t="s">
        <v>251</v>
      </c>
      <c r="AT107" s="143" t="s">
        <v>157</v>
      </c>
      <c r="AU107" s="143" t="s">
        <v>91</v>
      </c>
      <c r="AY107" s="18" t="s">
        <v>154</v>
      </c>
      <c r="BE107" s="144">
        <f t="shared" si="14"/>
        <v>0</v>
      </c>
      <c r="BF107" s="144">
        <f t="shared" si="15"/>
        <v>0</v>
      </c>
      <c r="BG107" s="144">
        <f t="shared" si="16"/>
        <v>0</v>
      </c>
      <c r="BH107" s="144">
        <f t="shared" si="17"/>
        <v>0</v>
      </c>
      <c r="BI107" s="144">
        <f t="shared" si="18"/>
        <v>0</v>
      </c>
      <c r="BJ107" s="18" t="s">
        <v>91</v>
      </c>
      <c r="BK107" s="144">
        <f t="shared" si="19"/>
        <v>0</v>
      </c>
      <c r="BL107" s="18" t="s">
        <v>251</v>
      </c>
      <c r="BM107" s="143" t="s">
        <v>1010</v>
      </c>
    </row>
    <row r="108" spans="2:65" s="1" customFormat="1" ht="16.5" customHeight="1">
      <c r="B108" s="34"/>
      <c r="C108" s="131" t="s">
        <v>385</v>
      </c>
      <c r="D108" s="131" t="s">
        <v>157</v>
      </c>
      <c r="E108" s="132" t="s">
        <v>1011</v>
      </c>
      <c r="F108" s="133" t="s">
        <v>1012</v>
      </c>
      <c r="G108" s="134" t="s">
        <v>423</v>
      </c>
      <c r="H108" s="135">
        <v>80</v>
      </c>
      <c r="I108" s="136"/>
      <c r="J108" s="137">
        <f t="shared" si="10"/>
        <v>0</v>
      </c>
      <c r="K108" s="138"/>
      <c r="L108" s="34"/>
      <c r="M108" s="139" t="s">
        <v>81</v>
      </c>
      <c r="N108" s="140" t="s">
        <v>53</v>
      </c>
      <c r="P108" s="141">
        <f t="shared" si="11"/>
        <v>0</v>
      </c>
      <c r="Q108" s="141">
        <v>0</v>
      </c>
      <c r="R108" s="141">
        <f t="shared" si="12"/>
        <v>0</v>
      </c>
      <c r="S108" s="141">
        <v>0</v>
      </c>
      <c r="T108" s="142">
        <f t="shared" si="13"/>
        <v>0</v>
      </c>
      <c r="AR108" s="143" t="s">
        <v>251</v>
      </c>
      <c r="AT108" s="143" t="s">
        <v>157</v>
      </c>
      <c r="AU108" s="143" t="s">
        <v>91</v>
      </c>
      <c r="AY108" s="18" t="s">
        <v>154</v>
      </c>
      <c r="BE108" s="144">
        <f t="shared" si="14"/>
        <v>0</v>
      </c>
      <c r="BF108" s="144">
        <f t="shared" si="15"/>
        <v>0</v>
      </c>
      <c r="BG108" s="144">
        <f t="shared" si="16"/>
        <v>0</v>
      </c>
      <c r="BH108" s="144">
        <f t="shared" si="17"/>
        <v>0</v>
      </c>
      <c r="BI108" s="144">
        <f t="shared" si="18"/>
        <v>0</v>
      </c>
      <c r="BJ108" s="18" t="s">
        <v>91</v>
      </c>
      <c r="BK108" s="144">
        <f t="shared" si="19"/>
        <v>0</v>
      </c>
      <c r="BL108" s="18" t="s">
        <v>251</v>
      </c>
      <c r="BM108" s="143" t="s">
        <v>1013</v>
      </c>
    </row>
    <row r="109" spans="2:65" s="1" customFormat="1" ht="24.2" customHeight="1">
      <c r="B109" s="34"/>
      <c r="C109" s="131" t="s">
        <v>392</v>
      </c>
      <c r="D109" s="131" t="s">
        <v>157</v>
      </c>
      <c r="E109" s="132" t="s">
        <v>1014</v>
      </c>
      <c r="F109" s="133" t="s">
        <v>1015</v>
      </c>
      <c r="G109" s="134" t="s">
        <v>423</v>
      </c>
      <c r="H109" s="135">
        <v>180</v>
      </c>
      <c r="I109" s="136"/>
      <c r="J109" s="137">
        <f t="shared" si="10"/>
        <v>0</v>
      </c>
      <c r="K109" s="138"/>
      <c r="L109" s="34"/>
      <c r="M109" s="139" t="s">
        <v>81</v>
      </c>
      <c r="N109" s="140" t="s">
        <v>53</v>
      </c>
      <c r="P109" s="141">
        <f t="shared" si="11"/>
        <v>0</v>
      </c>
      <c r="Q109" s="141">
        <v>0</v>
      </c>
      <c r="R109" s="141">
        <f t="shared" si="12"/>
        <v>0</v>
      </c>
      <c r="S109" s="141">
        <v>0</v>
      </c>
      <c r="T109" s="142">
        <f t="shared" si="13"/>
        <v>0</v>
      </c>
      <c r="AR109" s="143" t="s">
        <v>251</v>
      </c>
      <c r="AT109" s="143" t="s">
        <v>157</v>
      </c>
      <c r="AU109" s="143" t="s">
        <v>91</v>
      </c>
      <c r="AY109" s="18" t="s">
        <v>154</v>
      </c>
      <c r="BE109" s="144">
        <f t="shared" si="14"/>
        <v>0</v>
      </c>
      <c r="BF109" s="144">
        <f t="shared" si="15"/>
        <v>0</v>
      </c>
      <c r="BG109" s="144">
        <f t="shared" si="16"/>
        <v>0</v>
      </c>
      <c r="BH109" s="144">
        <f t="shared" si="17"/>
        <v>0</v>
      </c>
      <c r="BI109" s="144">
        <f t="shared" si="18"/>
        <v>0</v>
      </c>
      <c r="BJ109" s="18" t="s">
        <v>91</v>
      </c>
      <c r="BK109" s="144">
        <f t="shared" si="19"/>
        <v>0</v>
      </c>
      <c r="BL109" s="18" t="s">
        <v>251</v>
      </c>
      <c r="BM109" s="143" t="s">
        <v>1016</v>
      </c>
    </row>
    <row r="110" spans="2:65" s="1" customFormat="1" ht="16.5" customHeight="1">
      <c r="B110" s="34"/>
      <c r="C110" s="131" t="s">
        <v>397</v>
      </c>
      <c r="D110" s="131" t="s">
        <v>157</v>
      </c>
      <c r="E110" s="132" t="s">
        <v>1017</v>
      </c>
      <c r="F110" s="133" t="s">
        <v>1018</v>
      </c>
      <c r="G110" s="134" t="s">
        <v>423</v>
      </c>
      <c r="H110" s="135">
        <v>180</v>
      </c>
      <c r="I110" s="136"/>
      <c r="J110" s="137">
        <f t="shared" si="10"/>
        <v>0</v>
      </c>
      <c r="K110" s="138"/>
      <c r="L110" s="34"/>
      <c r="M110" s="139" t="s">
        <v>81</v>
      </c>
      <c r="N110" s="140" t="s">
        <v>53</v>
      </c>
      <c r="P110" s="141">
        <f t="shared" si="11"/>
        <v>0</v>
      </c>
      <c r="Q110" s="141">
        <v>0</v>
      </c>
      <c r="R110" s="141">
        <f t="shared" si="12"/>
        <v>0</v>
      </c>
      <c r="S110" s="141">
        <v>0</v>
      </c>
      <c r="T110" s="142">
        <f t="shared" si="13"/>
        <v>0</v>
      </c>
      <c r="AR110" s="143" t="s">
        <v>251</v>
      </c>
      <c r="AT110" s="143" t="s">
        <v>157</v>
      </c>
      <c r="AU110" s="143" t="s">
        <v>91</v>
      </c>
      <c r="AY110" s="18" t="s">
        <v>154</v>
      </c>
      <c r="BE110" s="144">
        <f t="shared" si="14"/>
        <v>0</v>
      </c>
      <c r="BF110" s="144">
        <f t="shared" si="15"/>
        <v>0</v>
      </c>
      <c r="BG110" s="144">
        <f t="shared" si="16"/>
        <v>0</v>
      </c>
      <c r="BH110" s="144">
        <f t="shared" si="17"/>
        <v>0</v>
      </c>
      <c r="BI110" s="144">
        <f t="shared" si="18"/>
        <v>0</v>
      </c>
      <c r="BJ110" s="18" t="s">
        <v>91</v>
      </c>
      <c r="BK110" s="144">
        <f t="shared" si="19"/>
        <v>0</v>
      </c>
      <c r="BL110" s="18" t="s">
        <v>251</v>
      </c>
      <c r="BM110" s="143" t="s">
        <v>1019</v>
      </c>
    </row>
    <row r="111" spans="2:65" s="1" customFormat="1" ht="16.5" customHeight="1">
      <c r="B111" s="34"/>
      <c r="C111" s="131" t="s">
        <v>402</v>
      </c>
      <c r="D111" s="131" t="s">
        <v>157</v>
      </c>
      <c r="E111" s="132" t="s">
        <v>1020</v>
      </c>
      <c r="F111" s="133" t="s">
        <v>1021</v>
      </c>
      <c r="G111" s="134" t="s">
        <v>423</v>
      </c>
      <c r="H111" s="135">
        <v>2</v>
      </c>
      <c r="I111" s="136"/>
      <c r="J111" s="137">
        <f t="shared" si="10"/>
        <v>0</v>
      </c>
      <c r="K111" s="138"/>
      <c r="L111" s="34"/>
      <c r="M111" s="139" t="s">
        <v>81</v>
      </c>
      <c r="N111" s="140" t="s">
        <v>53</v>
      </c>
      <c r="P111" s="141">
        <f t="shared" si="11"/>
        <v>0</v>
      </c>
      <c r="Q111" s="141">
        <v>0</v>
      </c>
      <c r="R111" s="141">
        <f t="shared" si="12"/>
        <v>0</v>
      </c>
      <c r="S111" s="141">
        <v>0</v>
      </c>
      <c r="T111" s="142">
        <f t="shared" si="13"/>
        <v>0</v>
      </c>
      <c r="AR111" s="143" t="s">
        <v>251</v>
      </c>
      <c r="AT111" s="143" t="s">
        <v>157</v>
      </c>
      <c r="AU111" s="143" t="s">
        <v>91</v>
      </c>
      <c r="AY111" s="18" t="s">
        <v>154</v>
      </c>
      <c r="BE111" s="144">
        <f t="shared" si="14"/>
        <v>0</v>
      </c>
      <c r="BF111" s="144">
        <f t="shared" si="15"/>
        <v>0</v>
      </c>
      <c r="BG111" s="144">
        <f t="shared" si="16"/>
        <v>0</v>
      </c>
      <c r="BH111" s="144">
        <f t="shared" si="17"/>
        <v>0</v>
      </c>
      <c r="BI111" s="144">
        <f t="shared" si="18"/>
        <v>0</v>
      </c>
      <c r="BJ111" s="18" t="s">
        <v>91</v>
      </c>
      <c r="BK111" s="144">
        <f t="shared" si="19"/>
        <v>0</v>
      </c>
      <c r="BL111" s="18" t="s">
        <v>251</v>
      </c>
      <c r="BM111" s="143" t="s">
        <v>1022</v>
      </c>
    </row>
    <row r="112" spans="2:65" s="1" customFormat="1" ht="16.5" customHeight="1">
      <c r="B112" s="34"/>
      <c r="C112" s="131" t="s">
        <v>407</v>
      </c>
      <c r="D112" s="131" t="s">
        <v>157</v>
      </c>
      <c r="E112" s="132" t="s">
        <v>1023</v>
      </c>
      <c r="F112" s="133" t="s">
        <v>1024</v>
      </c>
      <c r="G112" s="134" t="s">
        <v>423</v>
      </c>
      <c r="H112" s="135">
        <v>2</v>
      </c>
      <c r="I112" s="136"/>
      <c r="J112" s="137">
        <f t="shared" si="10"/>
        <v>0</v>
      </c>
      <c r="K112" s="138"/>
      <c r="L112" s="34"/>
      <c r="M112" s="139" t="s">
        <v>81</v>
      </c>
      <c r="N112" s="140" t="s">
        <v>53</v>
      </c>
      <c r="P112" s="141">
        <f t="shared" si="11"/>
        <v>0</v>
      </c>
      <c r="Q112" s="141">
        <v>0</v>
      </c>
      <c r="R112" s="141">
        <f t="shared" si="12"/>
        <v>0</v>
      </c>
      <c r="S112" s="141">
        <v>0</v>
      </c>
      <c r="T112" s="142">
        <f t="shared" si="13"/>
        <v>0</v>
      </c>
      <c r="AR112" s="143" t="s">
        <v>251</v>
      </c>
      <c r="AT112" s="143" t="s">
        <v>157</v>
      </c>
      <c r="AU112" s="143" t="s">
        <v>91</v>
      </c>
      <c r="AY112" s="18" t="s">
        <v>154</v>
      </c>
      <c r="BE112" s="144">
        <f t="shared" si="14"/>
        <v>0</v>
      </c>
      <c r="BF112" s="144">
        <f t="shared" si="15"/>
        <v>0</v>
      </c>
      <c r="BG112" s="144">
        <f t="shared" si="16"/>
        <v>0</v>
      </c>
      <c r="BH112" s="144">
        <f t="shared" si="17"/>
        <v>0</v>
      </c>
      <c r="BI112" s="144">
        <f t="shared" si="18"/>
        <v>0</v>
      </c>
      <c r="BJ112" s="18" t="s">
        <v>91</v>
      </c>
      <c r="BK112" s="144">
        <f t="shared" si="19"/>
        <v>0</v>
      </c>
      <c r="BL112" s="18" t="s">
        <v>251</v>
      </c>
      <c r="BM112" s="143" t="s">
        <v>1025</v>
      </c>
    </row>
    <row r="113" spans="2:65" s="1" customFormat="1" ht="16.5" customHeight="1">
      <c r="B113" s="34"/>
      <c r="C113" s="131" t="s">
        <v>412</v>
      </c>
      <c r="D113" s="131" t="s">
        <v>157</v>
      </c>
      <c r="E113" s="132" t="s">
        <v>1026</v>
      </c>
      <c r="F113" s="133" t="s">
        <v>1027</v>
      </c>
      <c r="G113" s="134" t="s">
        <v>423</v>
      </c>
      <c r="H113" s="135">
        <v>80</v>
      </c>
      <c r="I113" s="136"/>
      <c r="J113" s="137">
        <f t="shared" si="10"/>
        <v>0</v>
      </c>
      <c r="K113" s="138"/>
      <c r="L113" s="34"/>
      <c r="M113" s="139" t="s">
        <v>81</v>
      </c>
      <c r="N113" s="140" t="s">
        <v>53</v>
      </c>
      <c r="P113" s="141">
        <f t="shared" si="11"/>
        <v>0</v>
      </c>
      <c r="Q113" s="141">
        <v>0</v>
      </c>
      <c r="R113" s="141">
        <f t="shared" si="12"/>
        <v>0</v>
      </c>
      <c r="S113" s="141">
        <v>0</v>
      </c>
      <c r="T113" s="142">
        <f t="shared" si="13"/>
        <v>0</v>
      </c>
      <c r="AR113" s="143" t="s">
        <v>251</v>
      </c>
      <c r="AT113" s="143" t="s">
        <v>157</v>
      </c>
      <c r="AU113" s="143" t="s">
        <v>91</v>
      </c>
      <c r="AY113" s="18" t="s">
        <v>154</v>
      </c>
      <c r="BE113" s="144">
        <f t="shared" si="14"/>
        <v>0</v>
      </c>
      <c r="BF113" s="144">
        <f t="shared" si="15"/>
        <v>0</v>
      </c>
      <c r="BG113" s="144">
        <f t="shared" si="16"/>
        <v>0</v>
      </c>
      <c r="BH113" s="144">
        <f t="shared" si="17"/>
        <v>0</v>
      </c>
      <c r="BI113" s="144">
        <f t="shared" si="18"/>
        <v>0</v>
      </c>
      <c r="BJ113" s="18" t="s">
        <v>91</v>
      </c>
      <c r="BK113" s="144">
        <f t="shared" si="19"/>
        <v>0</v>
      </c>
      <c r="BL113" s="18" t="s">
        <v>251</v>
      </c>
      <c r="BM113" s="143" t="s">
        <v>1028</v>
      </c>
    </row>
    <row r="114" spans="2:65" s="1" customFormat="1" ht="16.5" customHeight="1">
      <c r="B114" s="34"/>
      <c r="C114" s="131" t="s">
        <v>420</v>
      </c>
      <c r="D114" s="131" t="s">
        <v>157</v>
      </c>
      <c r="E114" s="132" t="s">
        <v>1029</v>
      </c>
      <c r="F114" s="133" t="s">
        <v>1030</v>
      </c>
      <c r="G114" s="134" t="s">
        <v>423</v>
      </c>
      <c r="H114" s="135">
        <v>60</v>
      </c>
      <c r="I114" s="136"/>
      <c r="J114" s="137">
        <f t="shared" si="10"/>
        <v>0</v>
      </c>
      <c r="K114" s="138"/>
      <c r="L114" s="34"/>
      <c r="M114" s="139" t="s">
        <v>81</v>
      </c>
      <c r="N114" s="140" t="s">
        <v>53</v>
      </c>
      <c r="P114" s="141">
        <f t="shared" si="11"/>
        <v>0</v>
      </c>
      <c r="Q114" s="141">
        <v>0</v>
      </c>
      <c r="R114" s="141">
        <f t="shared" si="12"/>
        <v>0</v>
      </c>
      <c r="S114" s="141">
        <v>0</v>
      </c>
      <c r="T114" s="142">
        <f t="shared" si="13"/>
        <v>0</v>
      </c>
      <c r="AR114" s="143" t="s">
        <v>251</v>
      </c>
      <c r="AT114" s="143" t="s">
        <v>157</v>
      </c>
      <c r="AU114" s="143" t="s">
        <v>91</v>
      </c>
      <c r="AY114" s="18" t="s">
        <v>154</v>
      </c>
      <c r="BE114" s="144">
        <f t="shared" si="14"/>
        <v>0</v>
      </c>
      <c r="BF114" s="144">
        <f t="shared" si="15"/>
        <v>0</v>
      </c>
      <c r="BG114" s="144">
        <f t="shared" si="16"/>
        <v>0</v>
      </c>
      <c r="BH114" s="144">
        <f t="shared" si="17"/>
        <v>0</v>
      </c>
      <c r="BI114" s="144">
        <f t="shared" si="18"/>
        <v>0</v>
      </c>
      <c r="BJ114" s="18" t="s">
        <v>91</v>
      </c>
      <c r="BK114" s="144">
        <f t="shared" si="19"/>
        <v>0</v>
      </c>
      <c r="BL114" s="18" t="s">
        <v>251</v>
      </c>
      <c r="BM114" s="143" t="s">
        <v>1031</v>
      </c>
    </row>
    <row r="115" spans="2:65" s="1" customFormat="1" ht="16.5" customHeight="1">
      <c r="B115" s="34"/>
      <c r="C115" s="131" t="s">
        <v>431</v>
      </c>
      <c r="D115" s="131" t="s">
        <v>157</v>
      </c>
      <c r="E115" s="132" t="s">
        <v>1032</v>
      </c>
      <c r="F115" s="133" t="s">
        <v>1033</v>
      </c>
      <c r="G115" s="134" t="s">
        <v>423</v>
      </c>
      <c r="H115" s="135">
        <v>140</v>
      </c>
      <c r="I115" s="136"/>
      <c r="J115" s="137">
        <f t="shared" si="10"/>
        <v>0</v>
      </c>
      <c r="K115" s="138"/>
      <c r="L115" s="34"/>
      <c r="M115" s="139" t="s">
        <v>81</v>
      </c>
      <c r="N115" s="140" t="s">
        <v>53</v>
      </c>
      <c r="P115" s="141">
        <f t="shared" si="11"/>
        <v>0</v>
      </c>
      <c r="Q115" s="141">
        <v>0</v>
      </c>
      <c r="R115" s="141">
        <f t="shared" si="12"/>
        <v>0</v>
      </c>
      <c r="S115" s="141">
        <v>0</v>
      </c>
      <c r="T115" s="142">
        <f t="shared" si="13"/>
        <v>0</v>
      </c>
      <c r="AR115" s="143" t="s">
        <v>251</v>
      </c>
      <c r="AT115" s="143" t="s">
        <v>157</v>
      </c>
      <c r="AU115" s="143" t="s">
        <v>91</v>
      </c>
      <c r="AY115" s="18" t="s">
        <v>154</v>
      </c>
      <c r="BE115" s="144">
        <f t="shared" si="14"/>
        <v>0</v>
      </c>
      <c r="BF115" s="144">
        <f t="shared" si="15"/>
        <v>0</v>
      </c>
      <c r="BG115" s="144">
        <f t="shared" si="16"/>
        <v>0</v>
      </c>
      <c r="BH115" s="144">
        <f t="shared" si="17"/>
        <v>0</v>
      </c>
      <c r="BI115" s="144">
        <f t="shared" si="18"/>
        <v>0</v>
      </c>
      <c r="BJ115" s="18" t="s">
        <v>91</v>
      </c>
      <c r="BK115" s="144">
        <f t="shared" si="19"/>
        <v>0</v>
      </c>
      <c r="BL115" s="18" t="s">
        <v>251</v>
      </c>
      <c r="BM115" s="143" t="s">
        <v>1034</v>
      </c>
    </row>
    <row r="116" spans="2:65" s="1" customFormat="1" ht="16.5" customHeight="1">
      <c r="B116" s="34"/>
      <c r="C116" s="131" t="s">
        <v>435</v>
      </c>
      <c r="D116" s="131" t="s">
        <v>157</v>
      </c>
      <c r="E116" s="132" t="s">
        <v>1035</v>
      </c>
      <c r="F116" s="133" t="s">
        <v>1036</v>
      </c>
      <c r="G116" s="134" t="s">
        <v>423</v>
      </c>
      <c r="H116" s="135">
        <v>300</v>
      </c>
      <c r="I116" s="136"/>
      <c r="J116" s="137">
        <f t="shared" si="10"/>
        <v>0</v>
      </c>
      <c r="K116" s="138"/>
      <c r="L116" s="34"/>
      <c r="M116" s="139" t="s">
        <v>81</v>
      </c>
      <c r="N116" s="140" t="s">
        <v>53</v>
      </c>
      <c r="P116" s="141">
        <f t="shared" si="11"/>
        <v>0</v>
      </c>
      <c r="Q116" s="141">
        <v>0</v>
      </c>
      <c r="R116" s="141">
        <f t="shared" si="12"/>
        <v>0</v>
      </c>
      <c r="S116" s="141">
        <v>0</v>
      </c>
      <c r="T116" s="142">
        <f t="shared" si="13"/>
        <v>0</v>
      </c>
      <c r="AR116" s="143" t="s">
        <v>251</v>
      </c>
      <c r="AT116" s="143" t="s">
        <v>157</v>
      </c>
      <c r="AU116" s="143" t="s">
        <v>91</v>
      </c>
      <c r="AY116" s="18" t="s">
        <v>154</v>
      </c>
      <c r="BE116" s="144">
        <f t="shared" si="14"/>
        <v>0</v>
      </c>
      <c r="BF116" s="144">
        <f t="shared" si="15"/>
        <v>0</v>
      </c>
      <c r="BG116" s="144">
        <f t="shared" si="16"/>
        <v>0</v>
      </c>
      <c r="BH116" s="144">
        <f t="shared" si="17"/>
        <v>0</v>
      </c>
      <c r="BI116" s="144">
        <f t="shared" si="18"/>
        <v>0</v>
      </c>
      <c r="BJ116" s="18" t="s">
        <v>91</v>
      </c>
      <c r="BK116" s="144">
        <f t="shared" si="19"/>
        <v>0</v>
      </c>
      <c r="BL116" s="18" t="s">
        <v>251</v>
      </c>
      <c r="BM116" s="143" t="s">
        <v>1037</v>
      </c>
    </row>
    <row r="117" spans="2:65" s="1" customFormat="1" ht="16.5" customHeight="1">
      <c r="B117" s="34"/>
      <c r="C117" s="131" t="s">
        <v>443</v>
      </c>
      <c r="D117" s="131" t="s">
        <v>157</v>
      </c>
      <c r="E117" s="132" t="s">
        <v>1038</v>
      </c>
      <c r="F117" s="133" t="s">
        <v>1039</v>
      </c>
      <c r="G117" s="134" t="s">
        <v>423</v>
      </c>
      <c r="H117" s="135">
        <v>300</v>
      </c>
      <c r="I117" s="136"/>
      <c r="J117" s="137">
        <f t="shared" si="10"/>
        <v>0</v>
      </c>
      <c r="K117" s="138"/>
      <c r="L117" s="34"/>
      <c r="M117" s="139" t="s">
        <v>81</v>
      </c>
      <c r="N117" s="140" t="s">
        <v>53</v>
      </c>
      <c r="P117" s="141">
        <f t="shared" si="11"/>
        <v>0</v>
      </c>
      <c r="Q117" s="141">
        <v>0</v>
      </c>
      <c r="R117" s="141">
        <f t="shared" si="12"/>
        <v>0</v>
      </c>
      <c r="S117" s="141">
        <v>0</v>
      </c>
      <c r="T117" s="142">
        <f t="shared" si="13"/>
        <v>0</v>
      </c>
      <c r="AR117" s="143" t="s">
        <v>251</v>
      </c>
      <c r="AT117" s="143" t="s">
        <v>157</v>
      </c>
      <c r="AU117" s="143" t="s">
        <v>91</v>
      </c>
      <c r="AY117" s="18" t="s">
        <v>154</v>
      </c>
      <c r="BE117" s="144">
        <f t="shared" si="14"/>
        <v>0</v>
      </c>
      <c r="BF117" s="144">
        <f t="shared" si="15"/>
        <v>0</v>
      </c>
      <c r="BG117" s="144">
        <f t="shared" si="16"/>
        <v>0</v>
      </c>
      <c r="BH117" s="144">
        <f t="shared" si="17"/>
        <v>0</v>
      </c>
      <c r="BI117" s="144">
        <f t="shared" si="18"/>
        <v>0</v>
      </c>
      <c r="BJ117" s="18" t="s">
        <v>91</v>
      </c>
      <c r="BK117" s="144">
        <f t="shared" si="19"/>
        <v>0</v>
      </c>
      <c r="BL117" s="18" t="s">
        <v>251</v>
      </c>
      <c r="BM117" s="143" t="s">
        <v>1040</v>
      </c>
    </row>
    <row r="118" spans="2:65" s="1" customFormat="1" ht="16.5" customHeight="1">
      <c r="B118" s="34"/>
      <c r="C118" s="131" t="s">
        <v>448</v>
      </c>
      <c r="D118" s="131" t="s">
        <v>157</v>
      </c>
      <c r="E118" s="132" t="s">
        <v>1041</v>
      </c>
      <c r="F118" s="133" t="s">
        <v>1042</v>
      </c>
      <c r="G118" s="134" t="s">
        <v>976</v>
      </c>
      <c r="H118" s="135">
        <v>1</v>
      </c>
      <c r="I118" s="136"/>
      <c r="J118" s="137">
        <f t="shared" si="10"/>
        <v>0</v>
      </c>
      <c r="K118" s="138"/>
      <c r="L118" s="34"/>
      <c r="M118" s="139" t="s">
        <v>81</v>
      </c>
      <c r="N118" s="140" t="s">
        <v>53</v>
      </c>
      <c r="P118" s="141">
        <f t="shared" si="11"/>
        <v>0</v>
      </c>
      <c r="Q118" s="141">
        <v>0</v>
      </c>
      <c r="R118" s="141">
        <f t="shared" si="12"/>
        <v>0</v>
      </c>
      <c r="S118" s="141">
        <v>0</v>
      </c>
      <c r="T118" s="142">
        <f t="shared" si="13"/>
        <v>0</v>
      </c>
      <c r="AR118" s="143" t="s">
        <v>251</v>
      </c>
      <c r="AT118" s="143" t="s">
        <v>157</v>
      </c>
      <c r="AU118" s="143" t="s">
        <v>91</v>
      </c>
      <c r="AY118" s="18" t="s">
        <v>154</v>
      </c>
      <c r="BE118" s="144">
        <f t="shared" si="14"/>
        <v>0</v>
      </c>
      <c r="BF118" s="144">
        <f t="shared" si="15"/>
        <v>0</v>
      </c>
      <c r="BG118" s="144">
        <f t="shared" si="16"/>
        <v>0</v>
      </c>
      <c r="BH118" s="144">
        <f t="shared" si="17"/>
        <v>0</v>
      </c>
      <c r="BI118" s="144">
        <f t="shared" si="18"/>
        <v>0</v>
      </c>
      <c r="BJ118" s="18" t="s">
        <v>91</v>
      </c>
      <c r="BK118" s="144">
        <f t="shared" si="19"/>
        <v>0</v>
      </c>
      <c r="BL118" s="18" t="s">
        <v>251</v>
      </c>
      <c r="BM118" s="143" t="s">
        <v>1043</v>
      </c>
    </row>
    <row r="119" spans="2:65" s="1" customFormat="1" ht="16.5" customHeight="1">
      <c r="B119" s="34"/>
      <c r="C119" s="131" t="s">
        <v>453</v>
      </c>
      <c r="D119" s="131" t="s">
        <v>157</v>
      </c>
      <c r="E119" s="132" t="s">
        <v>1044</v>
      </c>
      <c r="F119" s="133" t="s">
        <v>1045</v>
      </c>
      <c r="G119" s="134" t="s">
        <v>423</v>
      </c>
      <c r="H119" s="135">
        <v>32</v>
      </c>
      <c r="I119" s="136"/>
      <c r="J119" s="137">
        <f t="shared" si="10"/>
        <v>0</v>
      </c>
      <c r="K119" s="138"/>
      <c r="L119" s="34"/>
      <c r="M119" s="139" t="s">
        <v>81</v>
      </c>
      <c r="N119" s="140" t="s">
        <v>53</v>
      </c>
      <c r="P119" s="141">
        <f t="shared" si="11"/>
        <v>0</v>
      </c>
      <c r="Q119" s="141">
        <v>0</v>
      </c>
      <c r="R119" s="141">
        <f t="shared" si="12"/>
        <v>0</v>
      </c>
      <c r="S119" s="141">
        <v>0</v>
      </c>
      <c r="T119" s="142">
        <f t="shared" si="13"/>
        <v>0</v>
      </c>
      <c r="AR119" s="143" t="s">
        <v>251</v>
      </c>
      <c r="AT119" s="143" t="s">
        <v>157</v>
      </c>
      <c r="AU119" s="143" t="s">
        <v>91</v>
      </c>
      <c r="AY119" s="18" t="s">
        <v>154</v>
      </c>
      <c r="BE119" s="144">
        <f t="shared" si="14"/>
        <v>0</v>
      </c>
      <c r="BF119" s="144">
        <f t="shared" si="15"/>
        <v>0</v>
      </c>
      <c r="BG119" s="144">
        <f t="shared" si="16"/>
        <v>0</v>
      </c>
      <c r="BH119" s="144">
        <f t="shared" si="17"/>
        <v>0</v>
      </c>
      <c r="BI119" s="144">
        <f t="shared" si="18"/>
        <v>0</v>
      </c>
      <c r="BJ119" s="18" t="s">
        <v>91</v>
      </c>
      <c r="BK119" s="144">
        <f t="shared" si="19"/>
        <v>0</v>
      </c>
      <c r="BL119" s="18" t="s">
        <v>251</v>
      </c>
      <c r="BM119" s="143" t="s">
        <v>1046</v>
      </c>
    </row>
    <row r="120" spans="2:65" s="1" customFormat="1" ht="16.5" customHeight="1">
      <c r="B120" s="34"/>
      <c r="C120" s="131" t="s">
        <v>459</v>
      </c>
      <c r="D120" s="131" t="s">
        <v>157</v>
      </c>
      <c r="E120" s="132" t="s">
        <v>1047</v>
      </c>
      <c r="F120" s="133" t="s">
        <v>1048</v>
      </c>
      <c r="G120" s="134" t="s">
        <v>423</v>
      </c>
      <c r="H120" s="135">
        <v>2</v>
      </c>
      <c r="I120" s="136"/>
      <c r="J120" s="137">
        <f t="shared" si="10"/>
        <v>0</v>
      </c>
      <c r="K120" s="138"/>
      <c r="L120" s="34"/>
      <c r="M120" s="139" t="s">
        <v>81</v>
      </c>
      <c r="N120" s="140" t="s">
        <v>53</v>
      </c>
      <c r="P120" s="141">
        <f t="shared" si="11"/>
        <v>0</v>
      </c>
      <c r="Q120" s="141">
        <v>0</v>
      </c>
      <c r="R120" s="141">
        <f t="shared" si="12"/>
        <v>0</v>
      </c>
      <c r="S120" s="141">
        <v>0</v>
      </c>
      <c r="T120" s="142">
        <f t="shared" si="13"/>
        <v>0</v>
      </c>
      <c r="AR120" s="143" t="s">
        <v>251</v>
      </c>
      <c r="AT120" s="143" t="s">
        <v>157</v>
      </c>
      <c r="AU120" s="143" t="s">
        <v>91</v>
      </c>
      <c r="AY120" s="18" t="s">
        <v>154</v>
      </c>
      <c r="BE120" s="144">
        <f t="shared" si="14"/>
        <v>0</v>
      </c>
      <c r="BF120" s="144">
        <f t="shared" si="15"/>
        <v>0</v>
      </c>
      <c r="BG120" s="144">
        <f t="shared" si="16"/>
        <v>0</v>
      </c>
      <c r="BH120" s="144">
        <f t="shared" si="17"/>
        <v>0</v>
      </c>
      <c r="BI120" s="144">
        <f t="shared" si="18"/>
        <v>0</v>
      </c>
      <c r="BJ120" s="18" t="s">
        <v>91</v>
      </c>
      <c r="BK120" s="144">
        <f t="shared" si="19"/>
        <v>0</v>
      </c>
      <c r="BL120" s="18" t="s">
        <v>251</v>
      </c>
      <c r="BM120" s="143" t="s">
        <v>1049</v>
      </c>
    </row>
    <row r="121" spans="2:65" s="1" customFormat="1" ht="16.5" customHeight="1">
      <c r="B121" s="34"/>
      <c r="C121" s="131" t="s">
        <v>464</v>
      </c>
      <c r="D121" s="131" t="s">
        <v>157</v>
      </c>
      <c r="E121" s="132" t="s">
        <v>1050</v>
      </c>
      <c r="F121" s="133" t="s">
        <v>1051</v>
      </c>
      <c r="G121" s="134" t="s">
        <v>423</v>
      </c>
      <c r="H121" s="135">
        <v>16</v>
      </c>
      <c r="I121" s="136"/>
      <c r="J121" s="137">
        <f t="shared" si="10"/>
        <v>0</v>
      </c>
      <c r="K121" s="138"/>
      <c r="L121" s="34"/>
      <c r="M121" s="139" t="s">
        <v>81</v>
      </c>
      <c r="N121" s="140" t="s">
        <v>53</v>
      </c>
      <c r="P121" s="141">
        <f t="shared" si="11"/>
        <v>0</v>
      </c>
      <c r="Q121" s="141">
        <v>0</v>
      </c>
      <c r="R121" s="141">
        <f t="shared" si="12"/>
        <v>0</v>
      </c>
      <c r="S121" s="141">
        <v>0</v>
      </c>
      <c r="T121" s="142">
        <f t="shared" si="13"/>
        <v>0</v>
      </c>
      <c r="AR121" s="143" t="s">
        <v>251</v>
      </c>
      <c r="AT121" s="143" t="s">
        <v>157</v>
      </c>
      <c r="AU121" s="143" t="s">
        <v>91</v>
      </c>
      <c r="AY121" s="18" t="s">
        <v>154</v>
      </c>
      <c r="BE121" s="144">
        <f t="shared" si="14"/>
        <v>0</v>
      </c>
      <c r="BF121" s="144">
        <f t="shared" si="15"/>
        <v>0</v>
      </c>
      <c r="BG121" s="144">
        <f t="shared" si="16"/>
        <v>0</v>
      </c>
      <c r="BH121" s="144">
        <f t="shared" si="17"/>
        <v>0</v>
      </c>
      <c r="BI121" s="144">
        <f t="shared" si="18"/>
        <v>0</v>
      </c>
      <c r="BJ121" s="18" t="s">
        <v>91</v>
      </c>
      <c r="BK121" s="144">
        <f t="shared" si="19"/>
        <v>0</v>
      </c>
      <c r="BL121" s="18" t="s">
        <v>251</v>
      </c>
      <c r="BM121" s="143" t="s">
        <v>1052</v>
      </c>
    </row>
    <row r="122" spans="2:65" s="1" customFormat="1" ht="16.5" customHeight="1">
      <c r="B122" s="34"/>
      <c r="C122" s="131" t="s">
        <v>470</v>
      </c>
      <c r="D122" s="131" t="s">
        <v>157</v>
      </c>
      <c r="E122" s="132" t="s">
        <v>1053</v>
      </c>
      <c r="F122" s="133" t="s">
        <v>1054</v>
      </c>
      <c r="G122" s="134" t="s">
        <v>423</v>
      </c>
      <c r="H122" s="135">
        <v>2</v>
      </c>
      <c r="I122" s="136"/>
      <c r="J122" s="137">
        <f t="shared" si="10"/>
        <v>0</v>
      </c>
      <c r="K122" s="138"/>
      <c r="L122" s="34"/>
      <c r="M122" s="139" t="s">
        <v>81</v>
      </c>
      <c r="N122" s="140" t="s">
        <v>53</v>
      </c>
      <c r="P122" s="141">
        <f t="shared" si="11"/>
        <v>0</v>
      </c>
      <c r="Q122" s="141">
        <v>0</v>
      </c>
      <c r="R122" s="141">
        <f t="shared" si="12"/>
        <v>0</v>
      </c>
      <c r="S122" s="141">
        <v>0</v>
      </c>
      <c r="T122" s="142">
        <f t="shared" si="13"/>
        <v>0</v>
      </c>
      <c r="AR122" s="143" t="s">
        <v>251</v>
      </c>
      <c r="AT122" s="143" t="s">
        <v>157</v>
      </c>
      <c r="AU122" s="143" t="s">
        <v>91</v>
      </c>
      <c r="AY122" s="18" t="s">
        <v>154</v>
      </c>
      <c r="BE122" s="144">
        <f t="shared" si="14"/>
        <v>0</v>
      </c>
      <c r="BF122" s="144">
        <f t="shared" si="15"/>
        <v>0</v>
      </c>
      <c r="BG122" s="144">
        <f t="shared" si="16"/>
        <v>0</v>
      </c>
      <c r="BH122" s="144">
        <f t="shared" si="17"/>
        <v>0</v>
      </c>
      <c r="BI122" s="144">
        <f t="shared" si="18"/>
        <v>0</v>
      </c>
      <c r="BJ122" s="18" t="s">
        <v>91</v>
      </c>
      <c r="BK122" s="144">
        <f t="shared" si="19"/>
        <v>0</v>
      </c>
      <c r="BL122" s="18" t="s">
        <v>251</v>
      </c>
      <c r="BM122" s="143" t="s">
        <v>1055</v>
      </c>
    </row>
    <row r="123" spans="2:65" s="1" customFormat="1" ht="21.75" customHeight="1">
      <c r="B123" s="34"/>
      <c r="C123" s="131" t="s">
        <v>479</v>
      </c>
      <c r="D123" s="131" t="s">
        <v>157</v>
      </c>
      <c r="E123" s="132" t="s">
        <v>1056</v>
      </c>
      <c r="F123" s="133" t="s">
        <v>1057</v>
      </c>
      <c r="G123" s="134" t="s">
        <v>160</v>
      </c>
      <c r="H123" s="135">
        <v>160</v>
      </c>
      <c r="I123" s="136"/>
      <c r="J123" s="137">
        <f t="shared" si="10"/>
        <v>0</v>
      </c>
      <c r="K123" s="138"/>
      <c r="L123" s="34"/>
      <c r="M123" s="139" t="s">
        <v>81</v>
      </c>
      <c r="N123" s="140" t="s">
        <v>53</v>
      </c>
      <c r="P123" s="141">
        <f t="shared" si="11"/>
        <v>0</v>
      </c>
      <c r="Q123" s="141">
        <v>0</v>
      </c>
      <c r="R123" s="141">
        <f t="shared" si="12"/>
        <v>0</v>
      </c>
      <c r="S123" s="141">
        <v>0</v>
      </c>
      <c r="T123" s="142">
        <f t="shared" si="13"/>
        <v>0</v>
      </c>
      <c r="AR123" s="143" t="s">
        <v>251</v>
      </c>
      <c r="AT123" s="143" t="s">
        <v>157</v>
      </c>
      <c r="AU123" s="143" t="s">
        <v>91</v>
      </c>
      <c r="AY123" s="18" t="s">
        <v>154</v>
      </c>
      <c r="BE123" s="144">
        <f t="shared" si="14"/>
        <v>0</v>
      </c>
      <c r="BF123" s="144">
        <f t="shared" si="15"/>
        <v>0</v>
      </c>
      <c r="BG123" s="144">
        <f t="shared" si="16"/>
        <v>0</v>
      </c>
      <c r="BH123" s="144">
        <f t="shared" si="17"/>
        <v>0</v>
      </c>
      <c r="BI123" s="144">
        <f t="shared" si="18"/>
        <v>0</v>
      </c>
      <c r="BJ123" s="18" t="s">
        <v>91</v>
      </c>
      <c r="BK123" s="144">
        <f t="shared" si="19"/>
        <v>0</v>
      </c>
      <c r="BL123" s="18" t="s">
        <v>251</v>
      </c>
      <c r="BM123" s="143" t="s">
        <v>1058</v>
      </c>
    </row>
    <row r="124" spans="2:65" s="1" customFormat="1" ht="24.2" customHeight="1">
      <c r="B124" s="34"/>
      <c r="C124" s="131" t="s">
        <v>487</v>
      </c>
      <c r="D124" s="131" t="s">
        <v>157</v>
      </c>
      <c r="E124" s="132" t="s">
        <v>1059</v>
      </c>
      <c r="F124" s="133" t="s">
        <v>1060</v>
      </c>
      <c r="G124" s="134" t="s">
        <v>438</v>
      </c>
      <c r="H124" s="135">
        <v>8</v>
      </c>
      <c r="I124" s="136"/>
      <c r="J124" s="137">
        <f t="shared" si="10"/>
        <v>0</v>
      </c>
      <c r="K124" s="138"/>
      <c r="L124" s="34"/>
      <c r="M124" s="139" t="s">
        <v>81</v>
      </c>
      <c r="N124" s="140" t="s">
        <v>53</v>
      </c>
      <c r="P124" s="141">
        <f t="shared" si="11"/>
        <v>0</v>
      </c>
      <c r="Q124" s="141">
        <v>0</v>
      </c>
      <c r="R124" s="141">
        <f t="shared" si="12"/>
        <v>0</v>
      </c>
      <c r="S124" s="141">
        <v>0</v>
      </c>
      <c r="T124" s="142">
        <f t="shared" si="13"/>
        <v>0</v>
      </c>
      <c r="AR124" s="143" t="s">
        <v>251</v>
      </c>
      <c r="AT124" s="143" t="s">
        <v>157</v>
      </c>
      <c r="AU124" s="143" t="s">
        <v>91</v>
      </c>
      <c r="AY124" s="18" t="s">
        <v>154</v>
      </c>
      <c r="BE124" s="144">
        <f t="shared" si="14"/>
        <v>0</v>
      </c>
      <c r="BF124" s="144">
        <f t="shared" si="15"/>
        <v>0</v>
      </c>
      <c r="BG124" s="144">
        <f t="shared" si="16"/>
        <v>0</v>
      </c>
      <c r="BH124" s="144">
        <f t="shared" si="17"/>
        <v>0</v>
      </c>
      <c r="BI124" s="144">
        <f t="shared" si="18"/>
        <v>0</v>
      </c>
      <c r="BJ124" s="18" t="s">
        <v>91</v>
      </c>
      <c r="BK124" s="144">
        <f t="shared" si="19"/>
        <v>0</v>
      </c>
      <c r="BL124" s="18" t="s">
        <v>251</v>
      </c>
      <c r="BM124" s="143" t="s">
        <v>1061</v>
      </c>
    </row>
    <row r="125" spans="2:65" s="1" customFormat="1" ht="16.5" customHeight="1">
      <c r="B125" s="34"/>
      <c r="C125" s="131" t="s">
        <v>496</v>
      </c>
      <c r="D125" s="131" t="s">
        <v>157</v>
      </c>
      <c r="E125" s="132" t="s">
        <v>1062</v>
      </c>
      <c r="F125" s="133" t="s">
        <v>1063</v>
      </c>
      <c r="G125" s="134" t="s">
        <v>976</v>
      </c>
      <c r="H125" s="135">
        <v>1</v>
      </c>
      <c r="I125" s="136"/>
      <c r="J125" s="137">
        <f t="shared" si="10"/>
        <v>0</v>
      </c>
      <c r="K125" s="138"/>
      <c r="L125" s="34"/>
      <c r="M125" s="139" t="s">
        <v>81</v>
      </c>
      <c r="N125" s="140" t="s">
        <v>53</v>
      </c>
      <c r="P125" s="141">
        <f t="shared" si="11"/>
        <v>0</v>
      </c>
      <c r="Q125" s="141">
        <v>0</v>
      </c>
      <c r="R125" s="141">
        <f t="shared" si="12"/>
        <v>0</v>
      </c>
      <c r="S125" s="141">
        <v>0</v>
      </c>
      <c r="T125" s="142">
        <f t="shared" si="13"/>
        <v>0</v>
      </c>
      <c r="AR125" s="143" t="s">
        <v>251</v>
      </c>
      <c r="AT125" s="143" t="s">
        <v>157</v>
      </c>
      <c r="AU125" s="143" t="s">
        <v>91</v>
      </c>
      <c r="AY125" s="18" t="s">
        <v>154</v>
      </c>
      <c r="BE125" s="144">
        <f t="shared" si="14"/>
        <v>0</v>
      </c>
      <c r="BF125" s="144">
        <f t="shared" si="15"/>
        <v>0</v>
      </c>
      <c r="BG125" s="144">
        <f t="shared" si="16"/>
        <v>0</v>
      </c>
      <c r="BH125" s="144">
        <f t="shared" si="17"/>
        <v>0</v>
      </c>
      <c r="BI125" s="144">
        <f t="shared" si="18"/>
        <v>0</v>
      </c>
      <c r="BJ125" s="18" t="s">
        <v>91</v>
      </c>
      <c r="BK125" s="144">
        <f t="shared" si="19"/>
        <v>0</v>
      </c>
      <c r="BL125" s="18" t="s">
        <v>251</v>
      </c>
      <c r="BM125" s="143" t="s">
        <v>1064</v>
      </c>
    </row>
    <row r="126" spans="2:65" s="1" customFormat="1" ht="16.5" customHeight="1">
      <c r="B126" s="34"/>
      <c r="C126" s="131" t="s">
        <v>501</v>
      </c>
      <c r="D126" s="131" t="s">
        <v>157</v>
      </c>
      <c r="E126" s="132" t="s">
        <v>1065</v>
      </c>
      <c r="F126" s="133" t="s">
        <v>975</v>
      </c>
      <c r="G126" s="134" t="s">
        <v>976</v>
      </c>
      <c r="H126" s="135">
        <v>1</v>
      </c>
      <c r="I126" s="136"/>
      <c r="J126" s="137">
        <f t="shared" si="10"/>
        <v>0</v>
      </c>
      <c r="K126" s="138"/>
      <c r="L126" s="34"/>
      <c r="M126" s="139" t="s">
        <v>81</v>
      </c>
      <c r="N126" s="140" t="s">
        <v>53</v>
      </c>
      <c r="P126" s="141">
        <f t="shared" si="11"/>
        <v>0</v>
      </c>
      <c r="Q126" s="141">
        <v>0</v>
      </c>
      <c r="R126" s="141">
        <f t="shared" si="12"/>
        <v>0</v>
      </c>
      <c r="S126" s="141">
        <v>0</v>
      </c>
      <c r="T126" s="142">
        <f t="shared" si="13"/>
        <v>0</v>
      </c>
      <c r="AR126" s="143" t="s">
        <v>251</v>
      </c>
      <c r="AT126" s="143" t="s">
        <v>157</v>
      </c>
      <c r="AU126" s="143" t="s">
        <v>91</v>
      </c>
      <c r="AY126" s="18" t="s">
        <v>154</v>
      </c>
      <c r="BE126" s="144">
        <f t="shared" si="14"/>
        <v>0</v>
      </c>
      <c r="BF126" s="144">
        <f t="shared" si="15"/>
        <v>0</v>
      </c>
      <c r="BG126" s="144">
        <f t="shared" si="16"/>
        <v>0</v>
      </c>
      <c r="BH126" s="144">
        <f t="shared" si="17"/>
        <v>0</v>
      </c>
      <c r="BI126" s="144">
        <f t="shared" si="18"/>
        <v>0</v>
      </c>
      <c r="BJ126" s="18" t="s">
        <v>91</v>
      </c>
      <c r="BK126" s="144">
        <f t="shared" si="19"/>
        <v>0</v>
      </c>
      <c r="BL126" s="18" t="s">
        <v>251</v>
      </c>
      <c r="BM126" s="143" t="s">
        <v>1066</v>
      </c>
    </row>
    <row r="127" spans="2:65" s="1" customFormat="1" ht="16.5" customHeight="1">
      <c r="B127" s="34"/>
      <c r="C127" s="131" t="s">
        <v>507</v>
      </c>
      <c r="D127" s="131" t="s">
        <v>157</v>
      </c>
      <c r="E127" s="132" t="s">
        <v>1067</v>
      </c>
      <c r="F127" s="133" t="s">
        <v>1068</v>
      </c>
      <c r="G127" s="134" t="s">
        <v>423</v>
      </c>
      <c r="H127" s="135">
        <v>1</v>
      </c>
      <c r="I127" s="136"/>
      <c r="J127" s="137">
        <f t="shared" si="10"/>
        <v>0</v>
      </c>
      <c r="K127" s="138"/>
      <c r="L127" s="34"/>
      <c r="M127" s="139" t="s">
        <v>81</v>
      </c>
      <c r="N127" s="140" t="s">
        <v>53</v>
      </c>
      <c r="P127" s="141">
        <f t="shared" si="11"/>
        <v>0</v>
      </c>
      <c r="Q127" s="141">
        <v>0</v>
      </c>
      <c r="R127" s="141">
        <f t="shared" si="12"/>
        <v>0</v>
      </c>
      <c r="S127" s="141">
        <v>0</v>
      </c>
      <c r="T127" s="142">
        <f t="shared" si="13"/>
        <v>0</v>
      </c>
      <c r="AR127" s="143" t="s">
        <v>251</v>
      </c>
      <c r="AT127" s="143" t="s">
        <v>157</v>
      </c>
      <c r="AU127" s="143" t="s">
        <v>91</v>
      </c>
      <c r="AY127" s="18" t="s">
        <v>154</v>
      </c>
      <c r="BE127" s="144">
        <f t="shared" si="14"/>
        <v>0</v>
      </c>
      <c r="BF127" s="144">
        <f t="shared" si="15"/>
        <v>0</v>
      </c>
      <c r="BG127" s="144">
        <f t="shared" si="16"/>
        <v>0</v>
      </c>
      <c r="BH127" s="144">
        <f t="shared" si="17"/>
        <v>0</v>
      </c>
      <c r="BI127" s="144">
        <f t="shared" si="18"/>
        <v>0</v>
      </c>
      <c r="BJ127" s="18" t="s">
        <v>91</v>
      </c>
      <c r="BK127" s="144">
        <f t="shared" si="19"/>
        <v>0</v>
      </c>
      <c r="BL127" s="18" t="s">
        <v>251</v>
      </c>
      <c r="BM127" s="143" t="s">
        <v>1069</v>
      </c>
    </row>
    <row r="128" spans="2:65" s="11" customFormat="1" ht="25.9" customHeight="1">
      <c r="B128" s="119"/>
      <c r="D128" s="120" t="s">
        <v>82</v>
      </c>
      <c r="E128" s="121" t="s">
        <v>1070</v>
      </c>
      <c r="F128" s="121" t="s">
        <v>1071</v>
      </c>
      <c r="I128" s="122"/>
      <c r="J128" s="123">
        <f>BK128</f>
        <v>0</v>
      </c>
      <c r="L128" s="119"/>
      <c r="M128" s="124"/>
      <c r="P128" s="125">
        <f>SUM(P129:P145)</f>
        <v>0</v>
      </c>
      <c r="R128" s="125">
        <f>SUM(R129:R145)</f>
        <v>0</v>
      </c>
      <c r="T128" s="126">
        <f>SUM(T129:T145)</f>
        <v>0</v>
      </c>
      <c r="AR128" s="120" t="s">
        <v>91</v>
      </c>
      <c r="AT128" s="127" t="s">
        <v>82</v>
      </c>
      <c r="AU128" s="127" t="s">
        <v>83</v>
      </c>
      <c r="AY128" s="120" t="s">
        <v>154</v>
      </c>
      <c r="BK128" s="128">
        <f>SUM(BK129:BK145)</f>
        <v>0</v>
      </c>
    </row>
    <row r="129" spans="2:65" s="1" customFormat="1" ht="21.75" customHeight="1">
      <c r="B129" s="34"/>
      <c r="C129" s="131" t="s">
        <v>562</v>
      </c>
      <c r="D129" s="131" t="s">
        <v>157</v>
      </c>
      <c r="E129" s="132" t="s">
        <v>1072</v>
      </c>
      <c r="F129" s="133" t="s">
        <v>1073</v>
      </c>
      <c r="G129" s="134" t="s">
        <v>160</v>
      </c>
      <c r="H129" s="135">
        <v>30</v>
      </c>
      <c r="I129" s="136"/>
      <c r="J129" s="137">
        <f t="shared" ref="J129:J145" si="20">ROUND(I129*H129,2)</f>
        <v>0</v>
      </c>
      <c r="K129" s="138"/>
      <c r="L129" s="34"/>
      <c r="M129" s="139" t="s">
        <v>81</v>
      </c>
      <c r="N129" s="140" t="s">
        <v>53</v>
      </c>
      <c r="P129" s="141">
        <f t="shared" ref="P129:P145" si="21">O129*H129</f>
        <v>0</v>
      </c>
      <c r="Q129" s="141">
        <v>0</v>
      </c>
      <c r="R129" s="141">
        <f t="shared" ref="R129:R145" si="22">Q129*H129</f>
        <v>0</v>
      </c>
      <c r="S129" s="141">
        <v>0</v>
      </c>
      <c r="T129" s="142">
        <f t="shared" ref="T129:T145" si="23">S129*H129</f>
        <v>0</v>
      </c>
      <c r="AR129" s="143" t="s">
        <v>251</v>
      </c>
      <c r="AT129" s="143" t="s">
        <v>157</v>
      </c>
      <c r="AU129" s="143" t="s">
        <v>91</v>
      </c>
      <c r="AY129" s="18" t="s">
        <v>154</v>
      </c>
      <c r="BE129" s="144">
        <f t="shared" ref="BE129:BE145" si="24">IF(N129="základní",J129,0)</f>
        <v>0</v>
      </c>
      <c r="BF129" s="144">
        <f t="shared" ref="BF129:BF145" si="25">IF(N129="snížená",J129,0)</f>
        <v>0</v>
      </c>
      <c r="BG129" s="144">
        <f t="shared" ref="BG129:BG145" si="26">IF(N129="zákl. přenesená",J129,0)</f>
        <v>0</v>
      </c>
      <c r="BH129" s="144">
        <f t="shared" ref="BH129:BH145" si="27">IF(N129="sníž. přenesená",J129,0)</f>
        <v>0</v>
      </c>
      <c r="BI129" s="144">
        <f t="shared" ref="BI129:BI145" si="28">IF(N129="nulová",J129,0)</f>
        <v>0</v>
      </c>
      <c r="BJ129" s="18" t="s">
        <v>91</v>
      </c>
      <c r="BK129" s="144">
        <f t="shared" ref="BK129:BK145" si="29">ROUND(I129*H129,2)</f>
        <v>0</v>
      </c>
      <c r="BL129" s="18" t="s">
        <v>251</v>
      </c>
      <c r="BM129" s="143" t="s">
        <v>1074</v>
      </c>
    </row>
    <row r="130" spans="2:65" s="1" customFormat="1" ht="24.2" customHeight="1">
      <c r="B130" s="34"/>
      <c r="C130" s="131" t="s">
        <v>568</v>
      </c>
      <c r="D130" s="131" t="s">
        <v>157</v>
      </c>
      <c r="E130" s="132" t="s">
        <v>1075</v>
      </c>
      <c r="F130" s="133" t="s">
        <v>1076</v>
      </c>
      <c r="G130" s="134" t="s">
        <v>160</v>
      </c>
      <c r="H130" s="135">
        <v>30</v>
      </c>
      <c r="I130" s="136"/>
      <c r="J130" s="137">
        <f t="shared" si="20"/>
        <v>0</v>
      </c>
      <c r="K130" s="138"/>
      <c r="L130" s="34"/>
      <c r="M130" s="139" t="s">
        <v>81</v>
      </c>
      <c r="N130" s="140" t="s">
        <v>53</v>
      </c>
      <c r="P130" s="141">
        <f t="shared" si="21"/>
        <v>0</v>
      </c>
      <c r="Q130" s="141">
        <v>0</v>
      </c>
      <c r="R130" s="141">
        <f t="shared" si="22"/>
        <v>0</v>
      </c>
      <c r="S130" s="141">
        <v>0</v>
      </c>
      <c r="T130" s="142">
        <f t="shared" si="23"/>
        <v>0</v>
      </c>
      <c r="AR130" s="143" t="s">
        <v>251</v>
      </c>
      <c r="AT130" s="143" t="s">
        <v>157</v>
      </c>
      <c r="AU130" s="143" t="s">
        <v>91</v>
      </c>
      <c r="AY130" s="18" t="s">
        <v>154</v>
      </c>
      <c r="BE130" s="144">
        <f t="shared" si="24"/>
        <v>0</v>
      </c>
      <c r="BF130" s="144">
        <f t="shared" si="25"/>
        <v>0</v>
      </c>
      <c r="BG130" s="144">
        <f t="shared" si="26"/>
        <v>0</v>
      </c>
      <c r="BH130" s="144">
        <f t="shared" si="27"/>
        <v>0</v>
      </c>
      <c r="BI130" s="144">
        <f t="shared" si="28"/>
        <v>0</v>
      </c>
      <c r="BJ130" s="18" t="s">
        <v>91</v>
      </c>
      <c r="BK130" s="144">
        <f t="shared" si="29"/>
        <v>0</v>
      </c>
      <c r="BL130" s="18" t="s">
        <v>251</v>
      </c>
      <c r="BM130" s="143" t="s">
        <v>1077</v>
      </c>
    </row>
    <row r="131" spans="2:65" s="1" customFormat="1" ht="16.5" customHeight="1">
      <c r="B131" s="34"/>
      <c r="C131" s="131" t="s">
        <v>576</v>
      </c>
      <c r="D131" s="131" t="s">
        <v>157</v>
      </c>
      <c r="E131" s="132" t="s">
        <v>1078</v>
      </c>
      <c r="F131" s="133" t="s">
        <v>1079</v>
      </c>
      <c r="G131" s="134" t="s">
        <v>160</v>
      </c>
      <c r="H131" s="135">
        <v>20</v>
      </c>
      <c r="I131" s="136"/>
      <c r="J131" s="137">
        <f t="shared" si="20"/>
        <v>0</v>
      </c>
      <c r="K131" s="138"/>
      <c r="L131" s="34"/>
      <c r="M131" s="139" t="s">
        <v>81</v>
      </c>
      <c r="N131" s="140" t="s">
        <v>53</v>
      </c>
      <c r="P131" s="141">
        <f t="shared" si="21"/>
        <v>0</v>
      </c>
      <c r="Q131" s="141">
        <v>0</v>
      </c>
      <c r="R131" s="141">
        <f t="shared" si="22"/>
        <v>0</v>
      </c>
      <c r="S131" s="141">
        <v>0</v>
      </c>
      <c r="T131" s="142">
        <f t="shared" si="23"/>
        <v>0</v>
      </c>
      <c r="AR131" s="143" t="s">
        <v>251</v>
      </c>
      <c r="AT131" s="143" t="s">
        <v>157</v>
      </c>
      <c r="AU131" s="143" t="s">
        <v>91</v>
      </c>
      <c r="AY131" s="18" t="s">
        <v>154</v>
      </c>
      <c r="BE131" s="144">
        <f t="shared" si="24"/>
        <v>0</v>
      </c>
      <c r="BF131" s="144">
        <f t="shared" si="25"/>
        <v>0</v>
      </c>
      <c r="BG131" s="144">
        <f t="shared" si="26"/>
        <v>0</v>
      </c>
      <c r="BH131" s="144">
        <f t="shared" si="27"/>
        <v>0</v>
      </c>
      <c r="BI131" s="144">
        <f t="shared" si="28"/>
        <v>0</v>
      </c>
      <c r="BJ131" s="18" t="s">
        <v>91</v>
      </c>
      <c r="BK131" s="144">
        <f t="shared" si="29"/>
        <v>0</v>
      </c>
      <c r="BL131" s="18" t="s">
        <v>251</v>
      </c>
      <c r="BM131" s="143" t="s">
        <v>1080</v>
      </c>
    </row>
    <row r="132" spans="2:65" s="1" customFormat="1" ht="16.5" customHeight="1">
      <c r="B132" s="34"/>
      <c r="C132" s="131" t="s">
        <v>582</v>
      </c>
      <c r="D132" s="131" t="s">
        <v>157</v>
      </c>
      <c r="E132" s="132" t="s">
        <v>1081</v>
      </c>
      <c r="F132" s="133" t="s">
        <v>1082</v>
      </c>
      <c r="G132" s="134" t="s">
        <v>160</v>
      </c>
      <c r="H132" s="135">
        <v>20</v>
      </c>
      <c r="I132" s="136"/>
      <c r="J132" s="137">
        <f t="shared" si="20"/>
        <v>0</v>
      </c>
      <c r="K132" s="138"/>
      <c r="L132" s="34"/>
      <c r="M132" s="139" t="s">
        <v>81</v>
      </c>
      <c r="N132" s="140" t="s">
        <v>53</v>
      </c>
      <c r="P132" s="141">
        <f t="shared" si="21"/>
        <v>0</v>
      </c>
      <c r="Q132" s="141">
        <v>0</v>
      </c>
      <c r="R132" s="141">
        <f t="shared" si="22"/>
        <v>0</v>
      </c>
      <c r="S132" s="141">
        <v>0</v>
      </c>
      <c r="T132" s="142">
        <f t="shared" si="23"/>
        <v>0</v>
      </c>
      <c r="AR132" s="143" t="s">
        <v>251</v>
      </c>
      <c r="AT132" s="143" t="s">
        <v>157</v>
      </c>
      <c r="AU132" s="143" t="s">
        <v>91</v>
      </c>
      <c r="AY132" s="18" t="s">
        <v>154</v>
      </c>
      <c r="BE132" s="144">
        <f t="shared" si="24"/>
        <v>0</v>
      </c>
      <c r="BF132" s="144">
        <f t="shared" si="25"/>
        <v>0</v>
      </c>
      <c r="BG132" s="144">
        <f t="shared" si="26"/>
        <v>0</v>
      </c>
      <c r="BH132" s="144">
        <f t="shared" si="27"/>
        <v>0</v>
      </c>
      <c r="BI132" s="144">
        <f t="shared" si="28"/>
        <v>0</v>
      </c>
      <c r="BJ132" s="18" t="s">
        <v>91</v>
      </c>
      <c r="BK132" s="144">
        <f t="shared" si="29"/>
        <v>0</v>
      </c>
      <c r="BL132" s="18" t="s">
        <v>251</v>
      </c>
      <c r="BM132" s="143" t="s">
        <v>1083</v>
      </c>
    </row>
    <row r="133" spans="2:65" s="1" customFormat="1" ht="16.5" customHeight="1">
      <c r="B133" s="34"/>
      <c r="C133" s="131" t="s">
        <v>589</v>
      </c>
      <c r="D133" s="131" t="s">
        <v>157</v>
      </c>
      <c r="E133" s="132" t="s">
        <v>1084</v>
      </c>
      <c r="F133" s="133" t="s">
        <v>1085</v>
      </c>
      <c r="G133" s="134" t="s">
        <v>423</v>
      </c>
      <c r="H133" s="135">
        <v>15</v>
      </c>
      <c r="I133" s="136"/>
      <c r="J133" s="137">
        <f t="shared" si="20"/>
        <v>0</v>
      </c>
      <c r="K133" s="138"/>
      <c r="L133" s="34"/>
      <c r="M133" s="139" t="s">
        <v>81</v>
      </c>
      <c r="N133" s="140" t="s">
        <v>53</v>
      </c>
      <c r="P133" s="141">
        <f t="shared" si="21"/>
        <v>0</v>
      </c>
      <c r="Q133" s="141">
        <v>0</v>
      </c>
      <c r="R133" s="141">
        <f t="shared" si="22"/>
        <v>0</v>
      </c>
      <c r="S133" s="141">
        <v>0</v>
      </c>
      <c r="T133" s="142">
        <f t="shared" si="23"/>
        <v>0</v>
      </c>
      <c r="AR133" s="143" t="s">
        <v>251</v>
      </c>
      <c r="AT133" s="143" t="s">
        <v>157</v>
      </c>
      <c r="AU133" s="143" t="s">
        <v>91</v>
      </c>
      <c r="AY133" s="18" t="s">
        <v>154</v>
      </c>
      <c r="BE133" s="144">
        <f t="shared" si="24"/>
        <v>0</v>
      </c>
      <c r="BF133" s="144">
        <f t="shared" si="25"/>
        <v>0</v>
      </c>
      <c r="BG133" s="144">
        <f t="shared" si="26"/>
        <v>0</v>
      </c>
      <c r="BH133" s="144">
        <f t="shared" si="27"/>
        <v>0</v>
      </c>
      <c r="BI133" s="144">
        <f t="shared" si="28"/>
        <v>0</v>
      </c>
      <c r="BJ133" s="18" t="s">
        <v>91</v>
      </c>
      <c r="BK133" s="144">
        <f t="shared" si="29"/>
        <v>0</v>
      </c>
      <c r="BL133" s="18" t="s">
        <v>251</v>
      </c>
      <c r="BM133" s="143" t="s">
        <v>1086</v>
      </c>
    </row>
    <row r="134" spans="2:65" s="1" customFormat="1" ht="16.5" customHeight="1">
      <c r="B134" s="34"/>
      <c r="C134" s="131" t="s">
        <v>1007</v>
      </c>
      <c r="D134" s="131" t="s">
        <v>157</v>
      </c>
      <c r="E134" s="132" t="s">
        <v>1087</v>
      </c>
      <c r="F134" s="133" t="s">
        <v>1088</v>
      </c>
      <c r="G134" s="134" t="s">
        <v>423</v>
      </c>
      <c r="H134" s="135">
        <v>20</v>
      </c>
      <c r="I134" s="136"/>
      <c r="J134" s="137">
        <f t="shared" si="20"/>
        <v>0</v>
      </c>
      <c r="K134" s="138"/>
      <c r="L134" s="34"/>
      <c r="M134" s="139" t="s">
        <v>81</v>
      </c>
      <c r="N134" s="140" t="s">
        <v>53</v>
      </c>
      <c r="P134" s="141">
        <f t="shared" si="21"/>
        <v>0</v>
      </c>
      <c r="Q134" s="141">
        <v>0</v>
      </c>
      <c r="R134" s="141">
        <f t="shared" si="22"/>
        <v>0</v>
      </c>
      <c r="S134" s="141">
        <v>0</v>
      </c>
      <c r="T134" s="142">
        <f t="shared" si="23"/>
        <v>0</v>
      </c>
      <c r="AR134" s="143" t="s">
        <v>251</v>
      </c>
      <c r="AT134" s="143" t="s">
        <v>157</v>
      </c>
      <c r="AU134" s="143" t="s">
        <v>91</v>
      </c>
      <c r="AY134" s="18" t="s">
        <v>154</v>
      </c>
      <c r="BE134" s="144">
        <f t="shared" si="24"/>
        <v>0</v>
      </c>
      <c r="BF134" s="144">
        <f t="shared" si="25"/>
        <v>0</v>
      </c>
      <c r="BG134" s="144">
        <f t="shared" si="26"/>
        <v>0</v>
      </c>
      <c r="BH134" s="144">
        <f t="shared" si="27"/>
        <v>0</v>
      </c>
      <c r="BI134" s="144">
        <f t="shared" si="28"/>
        <v>0</v>
      </c>
      <c r="BJ134" s="18" t="s">
        <v>91</v>
      </c>
      <c r="BK134" s="144">
        <f t="shared" si="29"/>
        <v>0</v>
      </c>
      <c r="BL134" s="18" t="s">
        <v>251</v>
      </c>
      <c r="BM134" s="143" t="s">
        <v>1089</v>
      </c>
    </row>
    <row r="135" spans="2:65" s="1" customFormat="1" ht="16.5" customHeight="1">
      <c r="B135" s="34"/>
      <c r="C135" s="131" t="s">
        <v>1090</v>
      </c>
      <c r="D135" s="131" t="s">
        <v>157</v>
      </c>
      <c r="E135" s="132" t="s">
        <v>1091</v>
      </c>
      <c r="F135" s="133" t="s">
        <v>1092</v>
      </c>
      <c r="G135" s="134" t="s">
        <v>423</v>
      </c>
      <c r="H135" s="135">
        <v>35</v>
      </c>
      <c r="I135" s="136"/>
      <c r="J135" s="137">
        <f t="shared" si="20"/>
        <v>0</v>
      </c>
      <c r="K135" s="138"/>
      <c r="L135" s="34"/>
      <c r="M135" s="139" t="s">
        <v>81</v>
      </c>
      <c r="N135" s="140" t="s">
        <v>53</v>
      </c>
      <c r="P135" s="141">
        <f t="shared" si="21"/>
        <v>0</v>
      </c>
      <c r="Q135" s="141">
        <v>0</v>
      </c>
      <c r="R135" s="141">
        <f t="shared" si="22"/>
        <v>0</v>
      </c>
      <c r="S135" s="141">
        <v>0</v>
      </c>
      <c r="T135" s="142">
        <f t="shared" si="23"/>
        <v>0</v>
      </c>
      <c r="AR135" s="143" t="s">
        <v>251</v>
      </c>
      <c r="AT135" s="143" t="s">
        <v>157</v>
      </c>
      <c r="AU135" s="143" t="s">
        <v>91</v>
      </c>
      <c r="AY135" s="18" t="s">
        <v>154</v>
      </c>
      <c r="BE135" s="144">
        <f t="shared" si="24"/>
        <v>0</v>
      </c>
      <c r="BF135" s="144">
        <f t="shared" si="25"/>
        <v>0</v>
      </c>
      <c r="BG135" s="144">
        <f t="shared" si="26"/>
        <v>0</v>
      </c>
      <c r="BH135" s="144">
        <f t="shared" si="27"/>
        <v>0</v>
      </c>
      <c r="BI135" s="144">
        <f t="shared" si="28"/>
        <v>0</v>
      </c>
      <c r="BJ135" s="18" t="s">
        <v>91</v>
      </c>
      <c r="BK135" s="144">
        <f t="shared" si="29"/>
        <v>0</v>
      </c>
      <c r="BL135" s="18" t="s">
        <v>251</v>
      </c>
      <c r="BM135" s="143" t="s">
        <v>1093</v>
      </c>
    </row>
    <row r="136" spans="2:65" s="1" customFormat="1" ht="16.5" customHeight="1">
      <c r="B136" s="34"/>
      <c r="C136" s="131" t="s">
        <v>1010</v>
      </c>
      <c r="D136" s="131" t="s">
        <v>157</v>
      </c>
      <c r="E136" s="132" t="s">
        <v>1094</v>
      </c>
      <c r="F136" s="133" t="s">
        <v>1095</v>
      </c>
      <c r="G136" s="134" t="s">
        <v>423</v>
      </c>
      <c r="H136" s="135">
        <v>20</v>
      </c>
      <c r="I136" s="136"/>
      <c r="J136" s="137">
        <f t="shared" si="20"/>
        <v>0</v>
      </c>
      <c r="K136" s="138"/>
      <c r="L136" s="34"/>
      <c r="M136" s="139" t="s">
        <v>81</v>
      </c>
      <c r="N136" s="140" t="s">
        <v>53</v>
      </c>
      <c r="P136" s="141">
        <f t="shared" si="21"/>
        <v>0</v>
      </c>
      <c r="Q136" s="141">
        <v>0</v>
      </c>
      <c r="R136" s="141">
        <f t="shared" si="22"/>
        <v>0</v>
      </c>
      <c r="S136" s="141">
        <v>0</v>
      </c>
      <c r="T136" s="142">
        <f t="shared" si="23"/>
        <v>0</v>
      </c>
      <c r="AR136" s="143" t="s">
        <v>251</v>
      </c>
      <c r="AT136" s="143" t="s">
        <v>157</v>
      </c>
      <c r="AU136" s="143" t="s">
        <v>91</v>
      </c>
      <c r="AY136" s="18" t="s">
        <v>154</v>
      </c>
      <c r="BE136" s="144">
        <f t="shared" si="24"/>
        <v>0</v>
      </c>
      <c r="BF136" s="144">
        <f t="shared" si="25"/>
        <v>0</v>
      </c>
      <c r="BG136" s="144">
        <f t="shared" si="26"/>
        <v>0</v>
      </c>
      <c r="BH136" s="144">
        <f t="shared" si="27"/>
        <v>0</v>
      </c>
      <c r="BI136" s="144">
        <f t="shared" si="28"/>
        <v>0</v>
      </c>
      <c r="BJ136" s="18" t="s">
        <v>91</v>
      </c>
      <c r="BK136" s="144">
        <f t="shared" si="29"/>
        <v>0</v>
      </c>
      <c r="BL136" s="18" t="s">
        <v>251</v>
      </c>
      <c r="BM136" s="143" t="s">
        <v>1096</v>
      </c>
    </row>
    <row r="137" spans="2:65" s="1" customFormat="1" ht="16.5" customHeight="1">
      <c r="B137" s="34"/>
      <c r="C137" s="131" t="s">
        <v>1097</v>
      </c>
      <c r="D137" s="131" t="s">
        <v>157</v>
      </c>
      <c r="E137" s="132" t="s">
        <v>1098</v>
      </c>
      <c r="F137" s="133" t="s">
        <v>1099</v>
      </c>
      <c r="G137" s="134" t="s">
        <v>423</v>
      </c>
      <c r="H137" s="135">
        <v>20</v>
      </c>
      <c r="I137" s="136"/>
      <c r="J137" s="137">
        <f t="shared" si="20"/>
        <v>0</v>
      </c>
      <c r="K137" s="138"/>
      <c r="L137" s="34"/>
      <c r="M137" s="139" t="s">
        <v>81</v>
      </c>
      <c r="N137" s="140" t="s">
        <v>53</v>
      </c>
      <c r="P137" s="141">
        <f t="shared" si="21"/>
        <v>0</v>
      </c>
      <c r="Q137" s="141">
        <v>0</v>
      </c>
      <c r="R137" s="141">
        <f t="shared" si="22"/>
        <v>0</v>
      </c>
      <c r="S137" s="141">
        <v>0</v>
      </c>
      <c r="T137" s="142">
        <f t="shared" si="23"/>
        <v>0</v>
      </c>
      <c r="AR137" s="143" t="s">
        <v>251</v>
      </c>
      <c r="AT137" s="143" t="s">
        <v>157</v>
      </c>
      <c r="AU137" s="143" t="s">
        <v>91</v>
      </c>
      <c r="AY137" s="18" t="s">
        <v>154</v>
      </c>
      <c r="BE137" s="144">
        <f t="shared" si="24"/>
        <v>0</v>
      </c>
      <c r="BF137" s="144">
        <f t="shared" si="25"/>
        <v>0</v>
      </c>
      <c r="BG137" s="144">
        <f t="shared" si="26"/>
        <v>0</v>
      </c>
      <c r="BH137" s="144">
        <f t="shared" si="27"/>
        <v>0</v>
      </c>
      <c r="BI137" s="144">
        <f t="shared" si="28"/>
        <v>0</v>
      </c>
      <c r="BJ137" s="18" t="s">
        <v>91</v>
      </c>
      <c r="BK137" s="144">
        <f t="shared" si="29"/>
        <v>0</v>
      </c>
      <c r="BL137" s="18" t="s">
        <v>251</v>
      </c>
      <c r="BM137" s="143" t="s">
        <v>1100</v>
      </c>
    </row>
    <row r="138" spans="2:65" s="1" customFormat="1" ht="16.5" customHeight="1">
      <c r="B138" s="34"/>
      <c r="C138" s="131" t="s">
        <v>1013</v>
      </c>
      <c r="D138" s="131" t="s">
        <v>157</v>
      </c>
      <c r="E138" s="132" t="s">
        <v>1101</v>
      </c>
      <c r="F138" s="133" t="s">
        <v>1102</v>
      </c>
      <c r="G138" s="134" t="s">
        <v>160</v>
      </c>
      <c r="H138" s="135">
        <v>40</v>
      </c>
      <c r="I138" s="136"/>
      <c r="J138" s="137">
        <f t="shared" si="20"/>
        <v>0</v>
      </c>
      <c r="K138" s="138"/>
      <c r="L138" s="34"/>
      <c r="M138" s="139" t="s">
        <v>81</v>
      </c>
      <c r="N138" s="140" t="s">
        <v>53</v>
      </c>
      <c r="P138" s="141">
        <f t="shared" si="21"/>
        <v>0</v>
      </c>
      <c r="Q138" s="141">
        <v>0</v>
      </c>
      <c r="R138" s="141">
        <f t="shared" si="22"/>
        <v>0</v>
      </c>
      <c r="S138" s="141">
        <v>0</v>
      </c>
      <c r="T138" s="142">
        <f t="shared" si="23"/>
        <v>0</v>
      </c>
      <c r="AR138" s="143" t="s">
        <v>251</v>
      </c>
      <c r="AT138" s="143" t="s">
        <v>157</v>
      </c>
      <c r="AU138" s="143" t="s">
        <v>91</v>
      </c>
      <c r="AY138" s="18" t="s">
        <v>154</v>
      </c>
      <c r="BE138" s="144">
        <f t="shared" si="24"/>
        <v>0</v>
      </c>
      <c r="BF138" s="144">
        <f t="shared" si="25"/>
        <v>0</v>
      </c>
      <c r="BG138" s="144">
        <f t="shared" si="26"/>
        <v>0</v>
      </c>
      <c r="BH138" s="144">
        <f t="shared" si="27"/>
        <v>0</v>
      </c>
      <c r="BI138" s="144">
        <f t="shared" si="28"/>
        <v>0</v>
      </c>
      <c r="BJ138" s="18" t="s">
        <v>91</v>
      </c>
      <c r="BK138" s="144">
        <f t="shared" si="29"/>
        <v>0</v>
      </c>
      <c r="BL138" s="18" t="s">
        <v>251</v>
      </c>
      <c r="BM138" s="143" t="s">
        <v>1103</v>
      </c>
    </row>
    <row r="139" spans="2:65" s="1" customFormat="1" ht="16.5" customHeight="1">
      <c r="B139" s="34"/>
      <c r="C139" s="131" t="s">
        <v>1104</v>
      </c>
      <c r="D139" s="131" t="s">
        <v>157</v>
      </c>
      <c r="E139" s="132" t="s">
        <v>1105</v>
      </c>
      <c r="F139" s="133" t="s">
        <v>1106</v>
      </c>
      <c r="G139" s="134" t="s">
        <v>160</v>
      </c>
      <c r="H139" s="135">
        <v>40</v>
      </c>
      <c r="I139" s="136"/>
      <c r="J139" s="137">
        <f t="shared" si="20"/>
        <v>0</v>
      </c>
      <c r="K139" s="138"/>
      <c r="L139" s="34"/>
      <c r="M139" s="139" t="s">
        <v>81</v>
      </c>
      <c r="N139" s="140" t="s">
        <v>53</v>
      </c>
      <c r="P139" s="141">
        <f t="shared" si="21"/>
        <v>0</v>
      </c>
      <c r="Q139" s="141">
        <v>0</v>
      </c>
      <c r="R139" s="141">
        <f t="shared" si="22"/>
        <v>0</v>
      </c>
      <c r="S139" s="141">
        <v>0</v>
      </c>
      <c r="T139" s="142">
        <f t="shared" si="23"/>
        <v>0</v>
      </c>
      <c r="AR139" s="143" t="s">
        <v>251</v>
      </c>
      <c r="AT139" s="143" t="s">
        <v>157</v>
      </c>
      <c r="AU139" s="143" t="s">
        <v>91</v>
      </c>
      <c r="AY139" s="18" t="s">
        <v>154</v>
      </c>
      <c r="BE139" s="144">
        <f t="shared" si="24"/>
        <v>0</v>
      </c>
      <c r="BF139" s="144">
        <f t="shared" si="25"/>
        <v>0</v>
      </c>
      <c r="BG139" s="144">
        <f t="shared" si="26"/>
        <v>0</v>
      </c>
      <c r="BH139" s="144">
        <f t="shared" si="27"/>
        <v>0</v>
      </c>
      <c r="BI139" s="144">
        <f t="shared" si="28"/>
        <v>0</v>
      </c>
      <c r="BJ139" s="18" t="s">
        <v>91</v>
      </c>
      <c r="BK139" s="144">
        <f t="shared" si="29"/>
        <v>0</v>
      </c>
      <c r="BL139" s="18" t="s">
        <v>251</v>
      </c>
      <c r="BM139" s="143" t="s">
        <v>1107</v>
      </c>
    </row>
    <row r="140" spans="2:65" s="1" customFormat="1" ht="16.5" customHeight="1">
      <c r="B140" s="34"/>
      <c r="C140" s="131" t="s">
        <v>1016</v>
      </c>
      <c r="D140" s="131" t="s">
        <v>157</v>
      </c>
      <c r="E140" s="132" t="s">
        <v>1108</v>
      </c>
      <c r="F140" s="133" t="s">
        <v>1109</v>
      </c>
      <c r="G140" s="134" t="s">
        <v>176</v>
      </c>
      <c r="H140" s="135">
        <v>6</v>
      </c>
      <c r="I140" s="136"/>
      <c r="J140" s="137">
        <f t="shared" si="20"/>
        <v>0</v>
      </c>
      <c r="K140" s="138"/>
      <c r="L140" s="34"/>
      <c r="M140" s="139" t="s">
        <v>81</v>
      </c>
      <c r="N140" s="140" t="s">
        <v>53</v>
      </c>
      <c r="P140" s="141">
        <f t="shared" si="21"/>
        <v>0</v>
      </c>
      <c r="Q140" s="141">
        <v>0</v>
      </c>
      <c r="R140" s="141">
        <f t="shared" si="22"/>
        <v>0</v>
      </c>
      <c r="S140" s="141">
        <v>0</v>
      </c>
      <c r="T140" s="142">
        <f t="shared" si="23"/>
        <v>0</v>
      </c>
      <c r="AR140" s="143" t="s">
        <v>251</v>
      </c>
      <c r="AT140" s="143" t="s">
        <v>157</v>
      </c>
      <c r="AU140" s="143" t="s">
        <v>91</v>
      </c>
      <c r="AY140" s="18" t="s">
        <v>154</v>
      </c>
      <c r="BE140" s="144">
        <f t="shared" si="24"/>
        <v>0</v>
      </c>
      <c r="BF140" s="144">
        <f t="shared" si="25"/>
        <v>0</v>
      </c>
      <c r="BG140" s="144">
        <f t="shared" si="26"/>
        <v>0</v>
      </c>
      <c r="BH140" s="144">
        <f t="shared" si="27"/>
        <v>0</v>
      </c>
      <c r="BI140" s="144">
        <f t="shared" si="28"/>
        <v>0</v>
      </c>
      <c r="BJ140" s="18" t="s">
        <v>91</v>
      </c>
      <c r="BK140" s="144">
        <f t="shared" si="29"/>
        <v>0</v>
      </c>
      <c r="BL140" s="18" t="s">
        <v>251</v>
      </c>
      <c r="BM140" s="143" t="s">
        <v>1110</v>
      </c>
    </row>
    <row r="141" spans="2:65" s="1" customFormat="1" ht="21.75" customHeight="1">
      <c r="B141" s="34"/>
      <c r="C141" s="131" t="s">
        <v>1111</v>
      </c>
      <c r="D141" s="131" t="s">
        <v>157</v>
      </c>
      <c r="E141" s="132" t="s">
        <v>1112</v>
      </c>
      <c r="F141" s="133" t="s">
        <v>1113</v>
      </c>
      <c r="G141" s="134" t="s">
        <v>117</v>
      </c>
      <c r="H141" s="135">
        <v>4</v>
      </c>
      <c r="I141" s="136"/>
      <c r="J141" s="137">
        <f t="shared" si="20"/>
        <v>0</v>
      </c>
      <c r="K141" s="138"/>
      <c r="L141" s="34"/>
      <c r="M141" s="139" t="s">
        <v>81</v>
      </c>
      <c r="N141" s="140" t="s">
        <v>53</v>
      </c>
      <c r="P141" s="141">
        <f t="shared" si="21"/>
        <v>0</v>
      </c>
      <c r="Q141" s="141">
        <v>0</v>
      </c>
      <c r="R141" s="141">
        <f t="shared" si="22"/>
        <v>0</v>
      </c>
      <c r="S141" s="141">
        <v>0</v>
      </c>
      <c r="T141" s="142">
        <f t="shared" si="23"/>
        <v>0</v>
      </c>
      <c r="AR141" s="143" t="s">
        <v>251</v>
      </c>
      <c r="AT141" s="143" t="s">
        <v>157</v>
      </c>
      <c r="AU141" s="143" t="s">
        <v>91</v>
      </c>
      <c r="AY141" s="18" t="s">
        <v>154</v>
      </c>
      <c r="BE141" s="144">
        <f t="shared" si="24"/>
        <v>0</v>
      </c>
      <c r="BF141" s="144">
        <f t="shared" si="25"/>
        <v>0</v>
      </c>
      <c r="BG141" s="144">
        <f t="shared" si="26"/>
        <v>0</v>
      </c>
      <c r="BH141" s="144">
        <f t="shared" si="27"/>
        <v>0</v>
      </c>
      <c r="BI141" s="144">
        <f t="shared" si="28"/>
        <v>0</v>
      </c>
      <c r="BJ141" s="18" t="s">
        <v>91</v>
      </c>
      <c r="BK141" s="144">
        <f t="shared" si="29"/>
        <v>0</v>
      </c>
      <c r="BL141" s="18" t="s">
        <v>251</v>
      </c>
      <c r="BM141" s="143" t="s">
        <v>1114</v>
      </c>
    </row>
    <row r="142" spans="2:65" s="1" customFormat="1" ht="24.2" customHeight="1">
      <c r="B142" s="34"/>
      <c r="C142" s="131" t="s">
        <v>1019</v>
      </c>
      <c r="D142" s="131" t="s">
        <v>157</v>
      </c>
      <c r="E142" s="132" t="s">
        <v>1115</v>
      </c>
      <c r="F142" s="133" t="s">
        <v>1116</v>
      </c>
      <c r="G142" s="134" t="s">
        <v>423</v>
      </c>
      <c r="H142" s="135">
        <v>1</v>
      </c>
      <c r="I142" s="136"/>
      <c r="J142" s="137">
        <f t="shared" si="20"/>
        <v>0</v>
      </c>
      <c r="K142" s="138"/>
      <c r="L142" s="34"/>
      <c r="M142" s="139" t="s">
        <v>81</v>
      </c>
      <c r="N142" s="140" t="s">
        <v>53</v>
      </c>
      <c r="P142" s="141">
        <f t="shared" si="21"/>
        <v>0</v>
      </c>
      <c r="Q142" s="141">
        <v>0</v>
      </c>
      <c r="R142" s="141">
        <f t="shared" si="22"/>
        <v>0</v>
      </c>
      <c r="S142" s="141">
        <v>0</v>
      </c>
      <c r="T142" s="142">
        <f t="shared" si="23"/>
        <v>0</v>
      </c>
      <c r="AR142" s="143" t="s">
        <v>251</v>
      </c>
      <c r="AT142" s="143" t="s">
        <v>157</v>
      </c>
      <c r="AU142" s="143" t="s">
        <v>91</v>
      </c>
      <c r="AY142" s="18" t="s">
        <v>154</v>
      </c>
      <c r="BE142" s="144">
        <f t="shared" si="24"/>
        <v>0</v>
      </c>
      <c r="BF142" s="144">
        <f t="shared" si="25"/>
        <v>0</v>
      </c>
      <c r="BG142" s="144">
        <f t="shared" si="26"/>
        <v>0</v>
      </c>
      <c r="BH142" s="144">
        <f t="shared" si="27"/>
        <v>0</v>
      </c>
      <c r="BI142" s="144">
        <f t="shared" si="28"/>
        <v>0</v>
      </c>
      <c r="BJ142" s="18" t="s">
        <v>91</v>
      </c>
      <c r="BK142" s="144">
        <f t="shared" si="29"/>
        <v>0</v>
      </c>
      <c r="BL142" s="18" t="s">
        <v>251</v>
      </c>
      <c r="BM142" s="143" t="s">
        <v>1117</v>
      </c>
    </row>
    <row r="143" spans="2:65" s="1" customFormat="1" ht="16.5" customHeight="1">
      <c r="B143" s="34"/>
      <c r="C143" s="131" t="s">
        <v>1118</v>
      </c>
      <c r="D143" s="131" t="s">
        <v>157</v>
      </c>
      <c r="E143" s="132" t="s">
        <v>1119</v>
      </c>
      <c r="F143" s="133" t="s">
        <v>1120</v>
      </c>
      <c r="G143" s="134" t="s">
        <v>976</v>
      </c>
      <c r="H143" s="135">
        <v>1</v>
      </c>
      <c r="I143" s="136"/>
      <c r="J143" s="137">
        <f t="shared" si="20"/>
        <v>0</v>
      </c>
      <c r="K143" s="138"/>
      <c r="L143" s="34"/>
      <c r="M143" s="139" t="s">
        <v>81</v>
      </c>
      <c r="N143" s="140" t="s">
        <v>53</v>
      </c>
      <c r="P143" s="141">
        <f t="shared" si="21"/>
        <v>0</v>
      </c>
      <c r="Q143" s="141">
        <v>0</v>
      </c>
      <c r="R143" s="141">
        <f t="shared" si="22"/>
        <v>0</v>
      </c>
      <c r="S143" s="141">
        <v>0</v>
      </c>
      <c r="T143" s="142">
        <f t="shared" si="23"/>
        <v>0</v>
      </c>
      <c r="AR143" s="143" t="s">
        <v>251</v>
      </c>
      <c r="AT143" s="143" t="s">
        <v>157</v>
      </c>
      <c r="AU143" s="143" t="s">
        <v>91</v>
      </c>
      <c r="AY143" s="18" t="s">
        <v>154</v>
      </c>
      <c r="BE143" s="144">
        <f t="shared" si="24"/>
        <v>0</v>
      </c>
      <c r="BF143" s="144">
        <f t="shared" si="25"/>
        <v>0</v>
      </c>
      <c r="BG143" s="144">
        <f t="shared" si="26"/>
        <v>0</v>
      </c>
      <c r="BH143" s="144">
        <f t="shared" si="27"/>
        <v>0</v>
      </c>
      <c r="BI143" s="144">
        <f t="shared" si="28"/>
        <v>0</v>
      </c>
      <c r="BJ143" s="18" t="s">
        <v>91</v>
      </c>
      <c r="BK143" s="144">
        <f t="shared" si="29"/>
        <v>0</v>
      </c>
      <c r="BL143" s="18" t="s">
        <v>251</v>
      </c>
      <c r="BM143" s="143" t="s">
        <v>1121</v>
      </c>
    </row>
    <row r="144" spans="2:65" s="1" customFormat="1" ht="16.5" customHeight="1">
      <c r="B144" s="34"/>
      <c r="C144" s="131" t="s">
        <v>1022</v>
      </c>
      <c r="D144" s="131" t="s">
        <v>157</v>
      </c>
      <c r="E144" s="132" t="s">
        <v>1122</v>
      </c>
      <c r="F144" s="133" t="s">
        <v>1063</v>
      </c>
      <c r="G144" s="134" t="s">
        <v>976</v>
      </c>
      <c r="H144" s="135">
        <v>1</v>
      </c>
      <c r="I144" s="136"/>
      <c r="J144" s="137">
        <f t="shared" si="20"/>
        <v>0</v>
      </c>
      <c r="K144" s="138"/>
      <c r="L144" s="34"/>
      <c r="M144" s="139" t="s">
        <v>81</v>
      </c>
      <c r="N144" s="140" t="s">
        <v>53</v>
      </c>
      <c r="P144" s="141">
        <f t="shared" si="21"/>
        <v>0</v>
      </c>
      <c r="Q144" s="141">
        <v>0</v>
      </c>
      <c r="R144" s="141">
        <f t="shared" si="22"/>
        <v>0</v>
      </c>
      <c r="S144" s="141">
        <v>0</v>
      </c>
      <c r="T144" s="142">
        <f t="shared" si="23"/>
        <v>0</v>
      </c>
      <c r="AR144" s="143" t="s">
        <v>251</v>
      </c>
      <c r="AT144" s="143" t="s">
        <v>157</v>
      </c>
      <c r="AU144" s="143" t="s">
        <v>91</v>
      </c>
      <c r="AY144" s="18" t="s">
        <v>154</v>
      </c>
      <c r="BE144" s="144">
        <f t="shared" si="24"/>
        <v>0</v>
      </c>
      <c r="BF144" s="144">
        <f t="shared" si="25"/>
        <v>0</v>
      </c>
      <c r="BG144" s="144">
        <f t="shared" si="26"/>
        <v>0</v>
      </c>
      <c r="BH144" s="144">
        <f t="shared" si="27"/>
        <v>0</v>
      </c>
      <c r="BI144" s="144">
        <f t="shared" si="28"/>
        <v>0</v>
      </c>
      <c r="BJ144" s="18" t="s">
        <v>91</v>
      </c>
      <c r="BK144" s="144">
        <f t="shared" si="29"/>
        <v>0</v>
      </c>
      <c r="BL144" s="18" t="s">
        <v>251</v>
      </c>
      <c r="BM144" s="143" t="s">
        <v>1123</v>
      </c>
    </row>
    <row r="145" spans="2:65" s="1" customFormat="1" ht="16.5" customHeight="1">
      <c r="B145" s="34"/>
      <c r="C145" s="131" t="s">
        <v>1124</v>
      </c>
      <c r="D145" s="131" t="s">
        <v>157</v>
      </c>
      <c r="E145" s="132" t="s">
        <v>1125</v>
      </c>
      <c r="F145" s="133" t="s">
        <v>975</v>
      </c>
      <c r="G145" s="134" t="s">
        <v>976</v>
      </c>
      <c r="H145" s="135">
        <v>1</v>
      </c>
      <c r="I145" s="136"/>
      <c r="J145" s="137">
        <f t="shared" si="20"/>
        <v>0</v>
      </c>
      <c r="K145" s="138"/>
      <c r="L145" s="34"/>
      <c r="M145" s="139" t="s">
        <v>81</v>
      </c>
      <c r="N145" s="140" t="s">
        <v>53</v>
      </c>
      <c r="P145" s="141">
        <f t="shared" si="21"/>
        <v>0</v>
      </c>
      <c r="Q145" s="141">
        <v>0</v>
      </c>
      <c r="R145" s="141">
        <f t="shared" si="22"/>
        <v>0</v>
      </c>
      <c r="S145" s="141">
        <v>0</v>
      </c>
      <c r="T145" s="142">
        <f t="shared" si="23"/>
        <v>0</v>
      </c>
      <c r="AR145" s="143" t="s">
        <v>251</v>
      </c>
      <c r="AT145" s="143" t="s">
        <v>157</v>
      </c>
      <c r="AU145" s="143" t="s">
        <v>91</v>
      </c>
      <c r="AY145" s="18" t="s">
        <v>154</v>
      </c>
      <c r="BE145" s="144">
        <f t="shared" si="24"/>
        <v>0</v>
      </c>
      <c r="BF145" s="144">
        <f t="shared" si="25"/>
        <v>0</v>
      </c>
      <c r="BG145" s="144">
        <f t="shared" si="26"/>
        <v>0</v>
      </c>
      <c r="BH145" s="144">
        <f t="shared" si="27"/>
        <v>0</v>
      </c>
      <c r="BI145" s="144">
        <f t="shared" si="28"/>
        <v>0</v>
      </c>
      <c r="BJ145" s="18" t="s">
        <v>91</v>
      </c>
      <c r="BK145" s="144">
        <f t="shared" si="29"/>
        <v>0</v>
      </c>
      <c r="BL145" s="18" t="s">
        <v>251</v>
      </c>
      <c r="BM145" s="143" t="s">
        <v>1126</v>
      </c>
    </row>
    <row r="146" spans="2:65" s="11" customFormat="1" ht="25.9" customHeight="1">
      <c r="B146" s="119"/>
      <c r="D146" s="120" t="s">
        <v>82</v>
      </c>
      <c r="E146" s="121" t="s">
        <v>587</v>
      </c>
      <c r="F146" s="121" t="s">
        <v>1127</v>
      </c>
      <c r="I146" s="122"/>
      <c r="J146" s="123">
        <f>BK146</f>
        <v>0</v>
      </c>
      <c r="L146" s="119"/>
      <c r="M146" s="124"/>
      <c r="P146" s="125">
        <f>SUM(P147:P154)</f>
        <v>0</v>
      </c>
      <c r="R146" s="125">
        <f>SUM(R147:R154)</f>
        <v>0</v>
      </c>
      <c r="T146" s="126">
        <f>SUM(T147:T154)</f>
        <v>0</v>
      </c>
      <c r="AR146" s="120" t="s">
        <v>161</v>
      </c>
      <c r="AT146" s="127" t="s">
        <v>82</v>
      </c>
      <c r="AU146" s="127" t="s">
        <v>83</v>
      </c>
      <c r="AY146" s="120" t="s">
        <v>154</v>
      </c>
      <c r="BK146" s="128">
        <f>SUM(BK147:BK154)</f>
        <v>0</v>
      </c>
    </row>
    <row r="147" spans="2:65" s="1" customFormat="1" ht="16.5" customHeight="1">
      <c r="B147" s="34"/>
      <c r="C147" s="131" t="s">
        <v>1025</v>
      </c>
      <c r="D147" s="131" t="s">
        <v>157</v>
      </c>
      <c r="E147" s="132" t="s">
        <v>1128</v>
      </c>
      <c r="F147" s="133" t="s">
        <v>1129</v>
      </c>
      <c r="G147" s="134" t="s">
        <v>423</v>
      </c>
      <c r="H147" s="135">
        <v>1</v>
      </c>
      <c r="I147" s="136"/>
      <c r="J147" s="137">
        <f t="shared" ref="J147:J154" si="30">ROUND(I147*H147,2)</f>
        <v>0</v>
      </c>
      <c r="K147" s="138"/>
      <c r="L147" s="34"/>
      <c r="M147" s="139" t="s">
        <v>81</v>
      </c>
      <c r="N147" s="140" t="s">
        <v>53</v>
      </c>
      <c r="P147" s="141">
        <f t="shared" ref="P147:P154" si="31">O147*H147</f>
        <v>0</v>
      </c>
      <c r="Q147" s="141">
        <v>0</v>
      </c>
      <c r="R147" s="141">
        <f t="shared" ref="R147:R154" si="32">Q147*H147</f>
        <v>0</v>
      </c>
      <c r="S147" s="141">
        <v>0</v>
      </c>
      <c r="T147" s="142">
        <f t="shared" ref="T147:T154" si="33">S147*H147</f>
        <v>0</v>
      </c>
      <c r="AR147" s="143" t="s">
        <v>592</v>
      </c>
      <c r="AT147" s="143" t="s">
        <v>157</v>
      </c>
      <c r="AU147" s="143" t="s">
        <v>91</v>
      </c>
      <c r="AY147" s="18" t="s">
        <v>154</v>
      </c>
      <c r="BE147" s="144">
        <f t="shared" ref="BE147:BE154" si="34">IF(N147="základní",J147,0)</f>
        <v>0</v>
      </c>
      <c r="BF147" s="144">
        <f t="shared" ref="BF147:BF154" si="35">IF(N147="snížená",J147,0)</f>
        <v>0</v>
      </c>
      <c r="BG147" s="144">
        <f t="shared" ref="BG147:BG154" si="36">IF(N147="zákl. přenesená",J147,0)</f>
        <v>0</v>
      </c>
      <c r="BH147" s="144">
        <f t="shared" ref="BH147:BH154" si="37">IF(N147="sníž. přenesená",J147,0)</f>
        <v>0</v>
      </c>
      <c r="BI147" s="144">
        <f t="shared" ref="BI147:BI154" si="38">IF(N147="nulová",J147,0)</f>
        <v>0</v>
      </c>
      <c r="BJ147" s="18" t="s">
        <v>91</v>
      </c>
      <c r="BK147" s="144">
        <f t="shared" ref="BK147:BK154" si="39">ROUND(I147*H147,2)</f>
        <v>0</v>
      </c>
      <c r="BL147" s="18" t="s">
        <v>592</v>
      </c>
      <c r="BM147" s="143" t="s">
        <v>1130</v>
      </c>
    </row>
    <row r="148" spans="2:65" s="1" customFormat="1" ht="55.5" customHeight="1">
      <c r="B148" s="34"/>
      <c r="C148" s="131" t="s">
        <v>1131</v>
      </c>
      <c r="D148" s="131" t="s">
        <v>157</v>
      </c>
      <c r="E148" s="132" t="s">
        <v>590</v>
      </c>
      <c r="F148" s="133" t="s">
        <v>1132</v>
      </c>
      <c r="G148" s="134" t="s">
        <v>423</v>
      </c>
      <c r="H148" s="135">
        <v>1</v>
      </c>
      <c r="I148" s="136"/>
      <c r="J148" s="137">
        <f t="shared" si="30"/>
        <v>0</v>
      </c>
      <c r="K148" s="138"/>
      <c r="L148" s="34"/>
      <c r="M148" s="139" t="s">
        <v>81</v>
      </c>
      <c r="N148" s="140" t="s">
        <v>53</v>
      </c>
      <c r="P148" s="141">
        <f t="shared" si="31"/>
        <v>0</v>
      </c>
      <c r="Q148" s="141">
        <v>0</v>
      </c>
      <c r="R148" s="141">
        <f t="shared" si="32"/>
        <v>0</v>
      </c>
      <c r="S148" s="141">
        <v>0</v>
      </c>
      <c r="T148" s="142">
        <f t="shared" si="33"/>
        <v>0</v>
      </c>
      <c r="AR148" s="143" t="s">
        <v>592</v>
      </c>
      <c r="AT148" s="143" t="s">
        <v>157</v>
      </c>
      <c r="AU148" s="143" t="s">
        <v>91</v>
      </c>
      <c r="AY148" s="18" t="s">
        <v>154</v>
      </c>
      <c r="BE148" s="144">
        <f t="shared" si="34"/>
        <v>0</v>
      </c>
      <c r="BF148" s="144">
        <f t="shared" si="35"/>
        <v>0</v>
      </c>
      <c r="BG148" s="144">
        <f t="shared" si="36"/>
        <v>0</v>
      </c>
      <c r="BH148" s="144">
        <f t="shared" si="37"/>
        <v>0</v>
      </c>
      <c r="BI148" s="144">
        <f t="shared" si="38"/>
        <v>0</v>
      </c>
      <c r="BJ148" s="18" t="s">
        <v>91</v>
      </c>
      <c r="BK148" s="144">
        <f t="shared" si="39"/>
        <v>0</v>
      </c>
      <c r="BL148" s="18" t="s">
        <v>592</v>
      </c>
      <c r="BM148" s="143" t="s">
        <v>1133</v>
      </c>
    </row>
    <row r="149" spans="2:65" s="1" customFormat="1" ht="44.25" customHeight="1">
      <c r="B149" s="34"/>
      <c r="C149" s="131" t="s">
        <v>1028</v>
      </c>
      <c r="D149" s="131" t="s">
        <v>157</v>
      </c>
      <c r="E149" s="132" t="s">
        <v>1134</v>
      </c>
      <c r="F149" s="133" t="s">
        <v>1135</v>
      </c>
      <c r="G149" s="134" t="s">
        <v>423</v>
      </c>
      <c r="H149" s="135">
        <v>1</v>
      </c>
      <c r="I149" s="136"/>
      <c r="J149" s="137">
        <f t="shared" si="30"/>
        <v>0</v>
      </c>
      <c r="K149" s="138"/>
      <c r="L149" s="34"/>
      <c r="M149" s="139" t="s">
        <v>81</v>
      </c>
      <c r="N149" s="140" t="s">
        <v>53</v>
      </c>
      <c r="P149" s="141">
        <f t="shared" si="31"/>
        <v>0</v>
      </c>
      <c r="Q149" s="141">
        <v>0</v>
      </c>
      <c r="R149" s="141">
        <f t="shared" si="32"/>
        <v>0</v>
      </c>
      <c r="S149" s="141">
        <v>0</v>
      </c>
      <c r="T149" s="142">
        <f t="shared" si="33"/>
        <v>0</v>
      </c>
      <c r="AR149" s="143" t="s">
        <v>592</v>
      </c>
      <c r="AT149" s="143" t="s">
        <v>157</v>
      </c>
      <c r="AU149" s="143" t="s">
        <v>91</v>
      </c>
      <c r="AY149" s="18" t="s">
        <v>154</v>
      </c>
      <c r="BE149" s="144">
        <f t="shared" si="34"/>
        <v>0</v>
      </c>
      <c r="BF149" s="144">
        <f t="shared" si="35"/>
        <v>0</v>
      </c>
      <c r="BG149" s="144">
        <f t="shared" si="36"/>
        <v>0</v>
      </c>
      <c r="BH149" s="144">
        <f t="shared" si="37"/>
        <v>0</v>
      </c>
      <c r="BI149" s="144">
        <f t="shared" si="38"/>
        <v>0</v>
      </c>
      <c r="BJ149" s="18" t="s">
        <v>91</v>
      </c>
      <c r="BK149" s="144">
        <f t="shared" si="39"/>
        <v>0</v>
      </c>
      <c r="BL149" s="18" t="s">
        <v>592</v>
      </c>
      <c r="BM149" s="143" t="s">
        <v>1136</v>
      </c>
    </row>
    <row r="150" spans="2:65" s="1" customFormat="1" ht="16.5" customHeight="1">
      <c r="B150" s="34"/>
      <c r="C150" s="131" t="s">
        <v>1137</v>
      </c>
      <c r="D150" s="131" t="s">
        <v>157</v>
      </c>
      <c r="E150" s="132" t="s">
        <v>1138</v>
      </c>
      <c r="F150" s="133" t="s">
        <v>1139</v>
      </c>
      <c r="G150" s="134" t="s">
        <v>423</v>
      </c>
      <c r="H150" s="135">
        <v>1</v>
      </c>
      <c r="I150" s="136"/>
      <c r="J150" s="137">
        <f t="shared" si="30"/>
        <v>0</v>
      </c>
      <c r="K150" s="138"/>
      <c r="L150" s="34"/>
      <c r="M150" s="139" t="s">
        <v>81</v>
      </c>
      <c r="N150" s="140" t="s">
        <v>53</v>
      </c>
      <c r="P150" s="141">
        <f t="shared" si="31"/>
        <v>0</v>
      </c>
      <c r="Q150" s="141">
        <v>0</v>
      </c>
      <c r="R150" s="141">
        <f t="shared" si="32"/>
        <v>0</v>
      </c>
      <c r="S150" s="141">
        <v>0</v>
      </c>
      <c r="T150" s="142">
        <f t="shared" si="33"/>
        <v>0</v>
      </c>
      <c r="AR150" s="143" t="s">
        <v>592</v>
      </c>
      <c r="AT150" s="143" t="s">
        <v>157</v>
      </c>
      <c r="AU150" s="143" t="s">
        <v>91</v>
      </c>
      <c r="AY150" s="18" t="s">
        <v>154</v>
      </c>
      <c r="BE150" s="144">
        <f t="shared" si="34"/>
        <v>0</v>
      </c>
      <c r="BF150" s="144">
        <f t="shared" si="35"/>
        <v>0</v>
      </c>
      <c r="BG150" s="144">
        <f t="shared" si="36"/>
        <v>0</v>
      </c>
      <c r="BH150" s="144">
        <f t="shared" si="37"/>
        <v>0</v>
      </c>
      <c r="BI150" s="144">
        <f t="shared" si="38"/>
        <v>0</v>
      </c>
      <c r="BJ150" s="18" t="s">
        <v>91</v>
      </c>
      <c r="BK150" s="144">
        <f t="shared" si="39"/>
        <v>0</v>
      </c>
      <c r="BL150" s="18" t="s">
        <v>592</v>
      </c>
      <c r="BM150" s="143" t="s">
        <v>1140</v>
      </c>
    </row>
    <row r="151" spans="2:65" s="1" customFormat="1" ht="24.2" customHeight="1">
      <c r="B151" s="34"/>
      <c r="C151" s="131" t="s">
        <v>1031</v>
      </c>
      <c r="D151" s="131" t="s">
        <v>157</v>
      </c>
      <c r="E151" s="132" t="s">
        <v>1141</v>
      </c>
      <c r="F151" s="133" t="s">
        <v>1142</v>
      </c>
      <c r="G151" s="134" t="s">
        <v>976</v>
      </c>
      <c r="H151" s="135">
        <v>1</v>
      </c>
      <c r="I151" s="136"/>
      <c r="J151" s="137">
        <f t="shared" si="30"/>
        <v>0</v>
      </c>
      <c r="K151" s="138"/>
      <c r="L151" s="34"/>
      <c r="M151" s="139" t="s">
        <v>81</v>
      </c>
      <c r="N151" s="140" t="s">
        <v>53</v>
      </c>
      <c r="P151" s="141">
        <f t="shared" si="31"/>
        <v>0</v>
      </c>
      <c r="Q151" s="141">
        <v>0</v>
      </c>
      <c r="R151" s="141">
        <f t="shared" si="32"/>
        <v>0</v>
      </c>
      <c r="S151" s="141">
        <v>0</v>
      </c>
      <c r="T151" s="142">
        <f t="shared" si="33"/>
        <v>0</v>
      </c>
      <c r="AR151" s="143" t="s">
        <v>592</v>
      </c>
      <c r="AT151" s="143" t="s">
        <v>157</v>
      </c>
      <c r="AU151" s="143" t="s">
        <v>91</v>
      </c>
      <c r="AY151" s="18" t="s">
        <v>154</v>
      </c>
      <c r="BE151" s="144">
        <f t="shared" si="34"/>
        <v>0</v>
      </c>
      <c r="BF151" s="144">
        <f t="shared" si="35"/>
        <v>0</v>
      </c>
      <c r="BG151" s="144">
        <f t="shared" si="36"/>
        <v>0</v>
      </c>
      <c r="BH151" s="144">
        <f t="shared" si="37"/>
        <v>0</v>
      </c>
      <c r="BI151" s="144">
        <f t="shared" si="38"/>
        <v>0</v>
      </c>
      <c r="BJ151" s="18" t="s">
        <v>91</v>
      </c>
      <c r="BK151" s="144">
        <f t="shared" si="39"/>
        <v>0</v>
      </c>
      <c r="BL151" s="18" t="s">
        <v>592</v>
      </c>
      <c r="BM151" s="143" t="s">
        <v>1143</v>
      </c>
    </row>
    <row r="152" spans="2:65" s="1" customFormat="1" ht="24.2" customHeight="1">
      <c r="B152" s="34"/>
      <c r="C152" s="131" t="s">
        <v>1144</v>
      </c>
      <c r="D152" s="131" t="s">
        <v>157</v>
      </c>
      <c r="E152" s="132" t="s">
        <v>1145</v>
      </c>
      <c r="F152" s="133" t="s">
        <v>1146</v>
      </c>
      <c r="G152" s="134" t="s">
        <v>423</v>
      </c>
      <c r="H152" s="135">
        <v>1</v>
      </c>
      <c r="I152" s="136"/>
      <c r="J152" s="137">
        <f t="shared" si="30"/>
        <v>0</v>
      </c>
      <c r="K152" s="138"/>
      <c r="L152" s="34"/>
      <c r="M152" s="139" t="s">
        <v>81</v>
      </c>
      <c r="N152" s="140" t="s">
        <v>53</v>
      </c>
      <c r="P152" s="141">
        <f t="shared" si="31"/>
        <v>0</v>
      </c>
      <c r="Q152" s="141">
        <v>0</v>
      </c>
      <c r="R152" s="141">
        <f t="shared" si="32"/>
        <v>0</v>
      </c>
      <c r="S152" s="141">
        <v>0</v>
      </c>
      <c r="T152" s="142">
        <f t="shared" si="33"/>
        <v>0</v>
      </c>
      <c r="AR152" s="143" t="s">
        <v>592</v>
      </c>
      <c r="AT152" s="143" t="s">
        <v>157</v>
      </c>
      <c r="AU152" s="143" t="s">
        <v>91</v>
      </c>
      <c r="AY152" s="18" t="s">
        <v>154</v>
      </c>
      <c r="BE152" s="144">
        <f t="shared" si="34"/>
        <v>0</v>
      </c>
      <c r="BF152" s="144">
        <f t="shared" si="35"/>
        <v>0</v>
      </c>
      <c r="BG152" s="144">
        <f t="shared" si="36"/>
        <v>0</v>
      </c>
      <c r="BH152" s="144">
        <f t="shared" si="37"/>
        <v>0</v>
      </c>
      <c r="BI152" s="144">
        <f t="shared" si="38"/>
        <v>0</v>
      </c>
      <c r="BJ152" s="18" t="s">
        <v>91</v>
      </c>
      <c r="BK152" s="144">
        <f t="shared" si="39"/>
        <v>0</v>
      </c>
      <c r="BL152" s="18" t="s">
        <v>592</v>
      </c>
      <c r="BM152" s="143" t="s">
        <v>1147</v>
      </c>
    </row>
    <row r="153" spans="2:65" s="1" customFormat="1" ht="16.5" customHeight="1">
      <c r="B153" s="34"/>
      <c r="C153" s="131" t="s">
        <v>1034</v>
      </c>
      <c r="D153" s="131" t="s">
        <v>157</v>
      </c>
      <c r="E153" s="132" t="s">
        <v>1148</v>
      </c>
      <c r="F153" s="133" t="s">
        <v>1149</v>
      </c>
      <c r="G153" s="134" t="s">
        <v>976</v>
      </c>
      <c r="H153" s="135">
        <v>1</v>
      </c>
      <c r="I153" s="136"/>
      <c r="J153" s="137">
        <f t="shared" si="30"/>
        <v>0</v>
      </c>
      <c r="K153" s="138"/>
      <c r="L153" s="34"/>
      <c r="M153" s="139" t="s">
        <v>81</v>
      </c>
      <c r="N153" s="140" t="s">
        <v>53</v>
      </c>
      <c r="P153" s="141">
        <f t="shared" si="31"/>
        <v>0</v>
      </c>
      <c r="Q153" s="141">
        <v>0</v>
      </c>
      <c r="R153" s="141">
        <f t="shared" si="32"/>
        <v>0</v>
      </c>
      <c r="S153" s="141">
        <v>0</v>
      </c>
      <c r="T153" s="142">
        <f t="shared" si="33"/>
        <v>0</v>
      </c>
      <c r="AR153" s="143" t="s">
        <v>592</v>
      </c>
      <c r="AT153" s="143" t="s">
        <v>157</v>
      </c>
      <c r="AU153" s="143" t="s">
        <v>91</v>
      </c>
      <c r="AY153" s="18" t="s">
        <v>154</v>
      </c>
      <c r="BE153" s="144">
        <f t="shared" si="34"/>
        <v>0</v>
      </c>
      <c r="BF153" s="144">
        <f t="shared" si="35"/>
        <v>0</v>
      </c>
      <c r="BG153" s="144">
        <f t="shared" si="36"/>
        <v>0</v>
      </c>
      <c r="BH153" s="144">
        <f t="shared" si="37"/>
        <v>0</v>
      </c>
      <c r="BI153" s="144">
        <f t="shared" si="38"/>
        <v>0</v>
      </c>
      <c r="BJ153" s="18" t="s">
        <v>91</v>
      </c>
      <c r="BK153" s="144">
        <f t="shared" si="39"/>
        <v>0</v>
      </c>
      <c r="BL153" s="18" t="s">
        <v>592</v>
      </c>
      <c r="BM153" s="143" t="s">
        <v>1150</v>
      </c>
    </row>
    <row r="154" spans="2:65" s="1" customFormat="1" ht="33" customHeight="1">
      <c r="B154" s="34"/>
      <c r="C154" s="131" t="s">
        <v>1151</v>
      </c>
      <c r="D154" s="131" t="s">
        <v>157</v>
      </c>
      <c r="E154" s="132" t="s">
        <v>1152</v>
      </c>
      <c r="F154" s="133" t="s">
        <v>1153</v>
      </c>
      <c r="G154" s="134" t="s">
        <v>976</v>
      </c>
      <c r="H154" s="135">
        <v>1</v>
      </c>
      <c r="I154" s="136"/>
      <c r="J154" s="137">
        <f t="shared" si="30"/>
        <v>0</v>
      </c>
      <c r="K154" s="138"/>
      <c r="L154" s="34"/>
      <c r="M154" s="184" t="s">
        <v>81</v>
      </c>
      <c r="N154" s="185" t="s">
        <v>53</v>
      </c>
      <c r="O154" s="186"/>
      <c r="P154" s="187">
        <f t="shared" si="31"/>
        <v>0</v>
      </c>
      <c r="Q154" s="187">
        <v>0</v>
      </c>
      <c r="R154" s="187">
        <f t="shared" si="32"/>
        <v>0</v>
      </c>
      <c r="S154" s="187">
        <v>0</v>
      </c>
      <c r="T154" s="188">
        <f t="shared" si="33"/>
        <v>0</v>
      </c>
      <c r="AR154" s="143" t="s">
        <v>592</v>
      </c>
      <c r="AT154" s="143" t="s">
        <v>157</v>
      </c>
      <c r="AU154" s="143" t="s">
        <v>91</v>
      </c>
      <c r="AY154" s="18" t="s">
        <v>154</v>
      </c>
      <c r="BE154" s="144">
        <f t="shared" si="34"/>
        <v>0</v>
      </c>
      <c r="BF154" s="144">
        <f t="shared" si="35"/>
        <v>0</v>
      </c>
      <c r="BG154" s="144">
        <f t="shared" si="36"/>
        <v>0</v>
      </c>
      <c r="BH154" s="144">
        <f t="shared" si="37"/>
        <v>0</v>
      </c>
      <c r="BI154" s="144">
        <f t="shared" si="38"/>
        <v>0</v>
      </c>
      <c r="BJ154" s="18" t="s">
        <v>91</v>
      </c>
      <c r="BK154" s="144">
        <f t="shared" si="39"/>
        <v>0</v>
      </c>
      <c r="BL154" s="18" t="s">
        <v>592</v>
      </c>
      <c r="BM154" s="143" t="s">
        <v>1154</v>
      </c>
    </row>
    <row r="155" spans="2:65" s="1" customFormat="1" ht="6.95" customHeight="1">
      <c r="B155" s="43"/>
      <c r="C155" s="44"/>
      <c r="D155" s="44"/>
      <c r="E155" s="44"/>
      <c r="F155" s="44"/>
      <c r="G155" s="44"/>
      <c r="H155" s="44"/>
      <c r="I155" s="44"/>
      <c r="J155" s="44"/>
      <c r="K155" s="44"/>
      <c r="L155" s="34"/>
    </row>
  </sheetData>
  <sheetProtection algorithmName="SHA-512" hashValue="E8bmDHI07UwZ7TQgZsL58cSKXTlrNx+D12ZbutWFJumnHHXyZ6awDfieWRcNz2zUgWONsj+3idE6vs5qh5zZwg==" saltValue="8fqkyulzzxYOF4+yXXy6INTp9G6wYiWCHDbHro7WXXrHTJAFWIqHhC1cQZfnZmqFm10h6M48UC9zBBE0T9XsuQ==" spinCount="100000" sheet="1" objects="1" scenarios="1" formatColumns="0" formatRows="0" autoFilter="0"/>
  <autoFilter ref="C82:K154" xr:uid="{00000000-0009-0000-0000-000005000000}"/>
  <mergeCells count="9">
    <mergeCell ref="E50:H50"/>
    <mergeCell ref="E73:H73"/>
    <mergeCell ref="E75:H75"/>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00"/>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108</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1155</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ROUND(J86,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ROUND((SUM(BE86:BE199)),  2)</f>
        <v>0</v>
      </c>
      <c r="I33" s="92">
        <v>0.21</v>
      </c>
      <c r="J33" s="91">
        <f>ROUND(((SUM(BE86:BE199))*I33),  2)</f>
        <v>0</v>
      </c>
      <c r="L33" s="34"/>
    </row>
    <row r="34" spans="2:12" s="1" customFormat="1" ht="14.45" customHeight="1">
      <c r="B34" s="34"/>
      <c r="E34" s="28" t="s">
        <v>54</v>
      </c>
      <c r="F34" s="91">
        <f>ROUND((SUM(BF86:BF199)),  2)</f>
        <v>0</v>
      </c>
      <c r="I34" s="92">
        <v>0.12</v>
      </c>
      <c r="J34" s="91">
        <f>ROUND(((SUM(BF86:BF199))*I34),  2)</f>
        <v>0</v>
      </c>
      <c r="L34" s="34"/>
    </row>
    <row r="35" spans="2:12" s="1" customFormat="1" ht="14.45" hidden="1" customHeight="1">
      <c r="B35" s="34"/>
      <c r="E35" s="28" t="s">
        <v>55</v>
      </c>
      <c r="F35" s="91">
        <f>ROUND((SUM(BG86:BG199)),  2)</f>
        <v>0</v>
      </c>
      <c r="I35" s="92">
        <v>0.21</v>
      </c>
      <c r="J35" s="91">
        <f>0</f>
        <v>0</v>
      </c>
      <c r="L35" s="34"/>
    </row>
    <row r="36" spans="2:12" s="1" customFormat="1" ht="14.45" hidden="1" customHeight="1">
      <c r="B36" s="34"/>
      <c r="E36" s="28" t="s">
        <v>56</v>
      </c>
      <c r="F36" s="91">
        <f>ROUND((SUM(BH86:BH199)),  2)</f>
        <v>0</v>
      </c>
      <c r="I36" s="92">
        <v>0.12</v>
      </c>
      <c r="J36" s="91">
        <f>0</f>
        <v>0</v>
      </c>
      <c r="L36" s="34"/>
    </row>
    <row r="37" spans="2:12" s="1" customFormat="1" ht="14.45" hidden="1" customHeight="1">
      <c r="B37" s="34"/>
      <c r="E37" s="28" t="s">
        <v>57</v>
      </c>
      <c r="F37" s="91">
        <f>ROUND((SUM(BI86:BI199)),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D1.07.000 - Dendrologie a sadové úpravy</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J86</f>
        <v>0</v>
      </c>
      <c r="L59" s="34"/>
      <c r="AU59" s="18" t="s">
        <v>125</v>
      </c>
    </row>
    <row r="60" spans="2:47" s="8" customFormat="1" ht="24.95" customHeight="1">
      <c r="B60" s="102"/>
      <c r="D60" s="103" t="s">
        <v>1156</v>
      </c>
      <c r="E60" s="104"/>
      <c r="F60" s="104"/>
      <c r="G60" s="104"/>
      <c r="H60" s="104"/>
      <c r="I60" s="104"/>
      <c r="J60" s="105">
        <f>J87</f>
        <v>0</v>
      </c>
      <c r="L60" s="102"/>
    </row>
    <row r="61" spans="2:47" s="8" customFormat="1" ht="24.95" customHeight="1">
      <c r="B61" s="102"/>
      <c r="D61" s="103" t="s">
        <v>1157</v>
      </c>
      <c r="E61" s="104"/>
      <c r="F61" s="104"/>
      <c r="G61" s="104"/>
      <c r="H61" s="104"/>
      <c r="I61" s="104"/>
      <c r="J61" s="105">
        <f>J103</f>
        <v>0</v>
      </c>
      <c r="L61" s="102"/>
    </row>
    <row r="62" spans="2:47" s="8" customFormat="1" ht="24.95" customHeight="1">
      <c r="B62" s="102"/>
      <c r="D62" s="103" t="s">
        <v>1158</v>
      </c>
      <c r="E62" s="104"/>
      <c r="F62" s="104"/>
      <c r="G62" s="104"/>
      <c r="H62" s="104"/>
      <c r="I62" s="104"/>
      <c r="J62" s="105">
        <f>J135</f>
        <v>0</v>
      </c>
      <c r="L62" s="102"/>
    </row>
    <row r="63" spans="2:47" s="8" customFormat="1" ht="24.95" customHeight="1">
      <c r="B63" s="102"/>
      <c r="D63" s="103" t="s">
        <v>1159</v>
      </c>
      <c r="E63" s="104"/>
      <c r="F63" s="104"/>
      <c r="G63" s="104"/>
      <c r="H63" s="104"/>
      <c r="I63" s="104"/>
      <c r="J63" s="105">
        <f>J143</f>
        <v>0</v>
      </c>
      <c r="L63" s="102"/>
    </row>
    <row r="64" spans="2:47" s="8" customFormat="1" ht="24.95" customHeight="1">
      <c r="B64" s="102"/>
      <c r="D64" s="103" t="s">
        <v>1160</v>
      </c>
      <c r="E64" s="104"/>
      <c r="F64" s="104"/>
      <c r="G64" s="104"/>
      <c r="H64" s="104"/>
      <c r="I64" s="104"/>
      <c r="J64" s="105">
        <f>J184</f>
        <v>0</v>
      </c>
      <c r="L64" s="102"/>
    </row>
    <row r="65" spans="2:12" s="8" customFormat="1" ht="24.95" customHeight="1">
      <c r="B65" s="102"/>
      <c r="D65" s="103" t="s">
        <v>1161</v>
      </c>
      <c r="E65" s="104"/>
      <c r="F65" s="104"/>
      <c r="G65" s="104"/>
      <c r="H65" s="104"/>
      <c r="I65" s="104"/>
      <c r="J65" s="105">
        <f>J186</f>
        <v>0</v>
      </c>
      <c r="L65" s="102"/>
    </row>
    <row r="66" spans="2:12" s="8" customFormat="1" ht="24.95" customHeight="1">
      <c r="B66" s="102"/>
      <c r="D66" s="103" t="s">
        <v>1162</v>
      </c>
      <c r="E66" s="104"/>
      <c r="F66" s="104"/>
      <c r="G66" s="104"/>
      <c r="H66" s="104"/>
      <c r="I66" s="104"/>
      <c r="J66" s="105">
        <f>J197</f>
        <v>0</v>
      </c>
      <c r="L66" s="102"/>
    </row>
    <row r="67" spans="2:12" s="1" customFormat="1" ht="21.75" customHeight="1">
      <c r="B67" s="34"/>
      <c r="L67" s="34"/>
    </row>
    <row r="68" spans="2:12" s="1" customFormat="1" ht="6.95" customHeight="1">
      <c r="B68" s="43"/>
      <c r="C68" s="44"/>
      <c r="D68" s="44"/>
      <c r="E68" s="44"/>
      <c r="F68" s="44"/>
      <c r="G68" s="44"/>
      <c r="H68" s="44"/>
      <c r="I68" s="44"/>
      <c r="J68" s="44"/>
      <c r="K68" s="44"/>
      <c r="L68" s="34"/>
    </row>
    <row r="72" spans="2:12" s="1" customFormat="1" ht="6.95" customHeight="1">
      <c r="B72" s="45"/>
      <c r="C72" s="46"/>
      <c r="D72" s="46"/>
      <c r="E72" s="46"/>
      <c r="F72" s="46"/>
      <c r="G72" s="46"/>
      <c r="H72" s="46"/>
      <c r="I72" s="46"/>
      <c r="J72" s="46"/>
      <c r="K72" s="46"/>
      <c r="L72" s="34"/>
    </row>
    <row r="73" spans="2:12" s="1" customFormat="1" ht="24.95" customHeight="1">
      <c r="B73" s="34"/>
      <c r="C73" s="22" t="s">
        <v>139</v>
      </c>
      <c r="L73" s="34"/>
    </row>
    <row r="74" spans="2:12" s="1" customFormat="1" ht="6.95" customHeight="1">
      <c r="B74" s="34"/>
      <c r="L74" s="34"/>
    </row>
    <row r="75" spans="2:12" s="1" customFormat="1" ht="12" customHeight="1">
      <c r="B75" s="34"/>
      <c r="C75" s="28" t="s">
        <v>16</v>
      </c>
      <c r="L75" s="34"/>
    </row>
    <row r="76" spans="2:12" s="1" customFormat="1" ht="26.25" customHeight="1">
      <c r="B76" s="34"/>
      <c r="E76" s="327" t="str">
        <f>E7</f>
        <v>Modernizace přístupu do Polikliniky / Část III. - nový přístup do Polikliniky</v>
      </c>
      <c r="F76" s="328"/>
      <c r="G76" s="328"/>
      <c r="H76" s="328"/>
      <c r="L76" s="34"/>
    </row>
    <row r="77" spans="2:12" s="1" customFormat="1" ht="12" customHeight="1">
      <c r="B77" s="34"/>
      <c r="C77" s="28" t="s">
        <v>120</v>
      </c>
      <c r="L77" s="34"/>
    </row>
    <row r="78" spans="2:12" s="1" customFormat="1" ht="16.5" customHeight="1">
      <c r="B78" s="34"/>
      <c r="E78" s="290" t="str">
        <f>E9</f>
        <v>D1.07.000 - Dendrologie a sadové úpravy</v>
      </c>
      <c r="F78" s="329"/>
      <c r="G78" s="329"/>
      <c r="H78" s="329"/>
      <c r="L78" s="34"/>
    </row>
    <row r="79" spans="2:12" s="1" customFormat="1" ht="6.95" customHeight="1">
      <c r="B79" s="34"/>
      <c r="L79" s="34"/>
    </row>
    <row r="80" spans="2:12" s="1" customFormat="1" ht="12" customHeight="1">
      <c r="B80" s="34"/>
      <c r="C80" s="28" t="s">
        <v>22</v>
      </c>
      <c r="F80" s="26" t="str">
        <f>F12</f>
        <v>Nemocnice Česká Lípa</v>
      </c>
      <c r="I80" s="28" t="s">
        <v>24</v>
      </c>
      <c r="J80" s="51" t="str">
        <f>IF(J12="","",J12)</f>
        <v>31. 8. 2024</v>
      </c>
      <c r="L80" s="34"/>
    </row>
    <row r="81" spans="2:65" s="1" customFormat="1" ht="6.95" customHeight="1">
      <c r="B81" s="34"/>
      <c r="L81" s="34"/>
    </row>
    <row r="82" spans="2:65" s="1" customFormat="1" ht="15.2" customHeight="1">
      <c r="B82" s="34"/>
      <c r="C82" s="28" t="s">
        <v>30</v>
      </c>
      <c r="F82" s="26" t="str">
        <f>E15</f>
        <v xml:space="preserve">Nemocnice s poliklinikou Česká Lípa, a.s. </v>
      </c>
      <c r="I82" s="28" t="s">
        <v>38</v>
      </c>
      <c r="J82" s="32" t="str">
        <f>E21</f>
        <v>STORING spol. s r.o.</v>
      </c>
      <c r="L82" s="34"/>
    </row>
    <row r="83" spans="2:65" s="1" customFormat="1" ht="15.2" customHeight="1">
      <c r="B83" s="34"/>
      <c r="C83" s="28" t="s">
        <v>36</v>
      </c>
      <c r="F83" s="26" t="str">
        <f>IF(E18="","",E18)</f>
        <v>Vyplň údaj</v>
      </c>
      <c r="I83" s="28" t="s">
        <v>43</v>
      </c>
      <c r="J83" s="32" t="str">
        <f>E24</f>
        <v xml:space="preserve">STORING spol. s ro. </v>
      </c>
      <c r="L83" s="34"/>
    </row>
    <row r="84" spans="2:65" s="1" customFormat="1" ht="10.35" customHeight="1">
      <c r="B84" s="34"/>
      <c r="L84" s="34"/>
    </row>
    <row r="85" spans="2:65" s="10" customFormat="1" ht="29.25" customHeight="1">
      <c r="B85" s="110"/>
      <c r="C85" s="111" t="s">
        <v>140</v>
      </c>
      <c r="D85" s="112" t="s">
        <v>67</v>
      </c>
      <c r="E85" s="112" t="s">
        <v>63</v>
      </c>
      <c r="F85" s="112" t="s">
        <v>64</v>
      </c>
      <c r="G85" s="112" t="s">
        <v>141</v>
      </c>
      <c r="H85" s="112" t="s">
        <v>142</v>
      </c>
      <c r="I85" s="112" t="s">
        <v>143</v>
      </c>
      <c r="J85" s="113" t="s">
        <v>124</v>
      </c>
      <c r="K85" s="114" t="s">
        <v>144</v>
      </c>
      <c r="L85" s="110"/>
      <c r="M85" s="58" t="s">
        <v>81</v>
      </c>
      <c r="N85" s="59" t="s">
        <v>52</v>
      </c>
      <c r="O85" s="59" t="s">
        <v>145</v>
      </c>
      <c r="P85" s="59" t="s">
        <v>146</v>
      </c>
      <c r="Q85" s="59" t="s">
        <v>147</v>
      </c>
      <c r="R85" s="59" t="s">
        <v>148</v>
      </c>
      <c r="S85" s="59" t="s">
        <v>149</v>
      </c>
      <c r="T85" s="60" t="s">
        <v>150</v>
      </c>
    </row>
    <row r="86" spans="2:65" s="1" customFormat="1" ht="22.9" customHeight="1">
      <c r="B86" s="34"/>
      <c r="C86" s="63" t="s">
        <v>151</v>
      </c>
      <c r="J86" s="115">
        <f>BK86</f>
        <v>0</v>
      </c>
      <c r="L86" s="34"/>
      <c r="M86" s="61"/>
      <c r="N86" s="52"/>
      <c r="O86" s="52"/>
      <c r="P86" s="116">
        <f>P87+P103+P135+P143+P184+P186+P197</f>
        <v>0</v>
      </c>
      <c r="Q86" s="52"/>
      <c r="R86" s="116">
        <f>R87+R103+R135+R143+R184+R186+R197</f>
        <v>0</v>
      </c>
      <c r="S86" s="52"/>
      <c r="T86" s="117">
        <f>T87+T103+T135+T143+T184+T186+T197</f>
        <v>0</v>
      </c>
      <c r="AT86" s="18" t="s">
        <v>82</v>
      </c>
      <c r="AU86" s="18" t="s">
        <v>125</v>
      </c>
      <c r="BK86" s="118">
        <f>BK87+BK103+BK135+BK143+BK184+BK186+BK197</f>
        <v>0</v>
      </c>
    </row>
    <row r="87" spans="2:65" s="11" customFormat="1" ht="25.9" customHeight="1">
      <c r="B87" s="119"/>
      <c r="D87" s="120" t="s">
        <v>82</v>
      </c>
      <c r="E87" s="121" t="s">
        <v>1163</v>
      </c>
      <c r="F87" s="121" t="s">
        <v>1164</v>
      </c>
      <c r="I87" s="122"/>
      <c r="J87" s="123">
        <f>BK87</f>
        <v>0</v>
      </c>
      <c r="L87" s="119"/>
      <c r="M87" s="124"/>
      <c r="P87" s="125">
        <f>SUM(P88:P102)</f>
        <v>0</v>
      </c>
      <c r="R87" s="125">
        <f>SUM(R88:R102)</f>
        <v>0</v>
      </c>
      <c r="T87" s="126">
        <f>SUM(T88:T102)</f>
        <v>0</v>
      </c>
      <c r="AR87" s="120" t="s">
        <v>91</v>
      </c>
      <c r="AT87" s="127" t="s">
        <v>82</v>
      </c>
      <c r="AU87" s="127" t="s">
        <v>83</v>
      </c>
      <c r="AY87" s="120" t="s">
        <v>154</v>
      </c>
      <c r="BK87" s="128">
        <f>SUM(BK88:BK102)</f>
        <v>0</v>
      </c>
    </row>
    <row r="88" spans="2:65" s="1" customFormat="1" ht="24.2" customHeight="1">
      <c r="B88" s="34"/>
      <c r="C88" s="131" t="s">
        <v>91</v>
      </c>
      <c r="D88" s="131" t="s">
        <v>157</v>
      </c>
      <c r="E88" s="132" t="s">
        <v>1165</v>
      </c>
      <c r="F88" s="133" t="s">
        <v>1166</v>
      </c>
      <c r="G88" s="134" t="s">
        <v>1167</v>
      </c>
      <c r="H88" s="135">
        <v>2840.25</v>
      </c>
      <c r="I88" s="136"/>
      <c r="J88" s="137">
        <f>ROUND(I88*H88,2)</f>
        <v>0</v>
      </c>
      <c r="K88" s="138"/>
      <c r="L88" s="34"/>
      <c r="M88" s="139" t="s">
        <v>81</v>
      </c>
      <c r="N88" s="140" t="s">
        <v>53</v>
      </c>
      <c r="P88" s="141">
        <f>O88*H88</f>
        <v>0</v>
      </c>
      <c r="Q88" s="141">
        <v>0</v>
      </c>
      <c r="R88" s="141">
        <f>Q88*H88</f>
        <v>0</v>
      </c>
      <c r="S88" s="141">
        <v>0</v>
      </c>
      <c r="T88" s="142">
        <f>S88*H88</f>
        <v>0</v>
      </c>
      <c r="AR88" s="143" t="s">
        <v>161</v>
      </c>
      <c r="AT88" s="143" t="s">
        <v>157</v>
      </c>
      <c r="AU88" s="143" t="s">
        <v>91</v>
      </c>
      <c r="AY88" s="18" t="s">
        <v>154</v>
      </c>
      <c r="BE88" s="144">
        <f>IF(N88="základní",J88,0)</f>
        <v>0</v>
      </c>
      <c r="BF88" s="144">
        <f>IF(N88="snížená",J88,0)</f>
        <v>0</v>
      </c>
      <c r="BG88" s="144">
        <f>IF(N88="zákl. přenesená",J88,0)</f>
        <v>0</v>
      </c>
      <c r="BH88" s="144">
        <f>IF(N88="sníž. přenesená",J88,0)</f>
        <v>0</v>
      </c>
      <c r="BI88" s="144">
        <f>IF(N88="nulová",J88,0)</f>
        <v>0</v>
      </c>
      <c r="BJ88" s="18" t="s">
        <v>91</v>
      </c>
      <c r="BK88" s="144">
        <f>ROUND(I88*H88,2)</f>
        <v>0</v>
      </c>
      <c r="BL88" s="18" t="s">
        <v>161</v>
      </c>
      <c r="BM88" s="143" t="s">
        <v>93</v>
      </c>
    </row>
    <row r="89" spans="2:65" s="14" customFormat="1" ht="11.25">
      <c r="B89" s="178"/>
      <c r="D89" s="161" t="s">
        <v>170</v>
      </c>
      <c r="E89" s="179" t="s">
        <v>81</v>
      </c>
      <c r="F89" s="180" t="s">
        <v>1168</v>
      </c>
      <c r="H89" s="179" t="s">
        <v>81</v>
      </c>
      <c r="I89" s="181"/>
      <c r="L89" s="178"/>
      <c r="M89" s="182"/>
      <c r="T89" s="183"/>
      <c r="AT89" s="179" t="s">
        <v>170</v>
      </c>
      <c r="AU89" s="179" t="s">
        <v>91</v>
      </c>
      <c r="AV89" s="14" t="s">
        <v>91</v>
      </c>
      <c r="AW89" s="14" t="s">
        <v>42</v>
      </c>
      <c r="AX89" s="14" t="s">
        <v>83</v>
      </c>
      <c r="AY89" s="179" t="s">
        <v>154</v>
      </c>
    </row>
    <row r="90" spans="2:65" s="12" customFormat="1" ht="11.25">
      <c r="B90" s="160"/>
      <c r="D90" s="161" t="s">
        <v>170</v>
      </c>
      <c r="E90" s="162" t="s">
        <v>81</v>
      </c>
      <c r="F90" s="163" t="s">
        <v>1169</v>
      </c>
      <c r="H90" s="164">
        <v>2039.85</v>
      </c>
      <c r="I90" s="165"/>
      <c r="L90" s="160"/>
      <c r="M90" s="166"/>
      <c r="T90" s="167"/>
      <c r="AT90" s="162" t="s">
        <v>170</v>
      </c>
      <c r="AU90" s="162" t="s">
        <v>91</v>
      </c>
      <c r="AV90" s="12" t="s">
        <v>93</v>
      </c>
      <c r="AW90" s="12" t="s">
        <v>42</v>
      </c>
      <c r="AX90" s="12" t="s">
        <v>83</v>
      </c>
      <c r="AY90" s="162" t="s">
        <v>154</v>
      </c>
    </row>
    <row r="91" spans="2:65" s="12" customFormat="1" ht="11.25">
      <c r="B91" s="160"/>
      <c r="D91" s="161" t="s">
        <v>170</v>
      </c>
      <c r="E91" s="162" t="s">
        <v>81</v>
      </c>
      <c r="F91" s="163" t="s">
        <v>1170</v>
      </c>
      <c r="H91" s="164">
        <v>423.15</v>
      </c>
      <c r="I91" s="165"/>
      <c r="L91" s="160"/>
      <c r="M91" s="166"/>
      <c r="T91" s="167"/>
      <c r="AT91" s="162" t="s">
        <v>170</v>
      </c>
      <c r="AU91" s="162" t="s">
        <v>91</v>
      </c>
      <c r="AV91" s="12" t="s">
        <v>93</v>
      </c>
      <c r="AW91" s="12" t="s">
        <v>42</v>
      </c>
      <c r="AX91" s="12" t="s">
        <v>83</v>
      </c>
      <c r="AY91" s="162" t="s">
        <v>154</v>
      </c>
    </row>
    <row r="92" spans="2:65" s="12" customFormat="1" ht="11.25">
      <c r="B92" s="160"/>
      <c r="D92" s="161" t="s">
        <v>170</v>
      </c>
      <c r="E92" s="162" t="s">
        <v>81</v>
      </c>
      <c r="F92" s="163" t="s">
        <v>1171</v>
      </c>
      <c r="H92" s="164">
        <v>55.1</v>
      </c>
      <c r="I92" s="165"/>
      <c r="L92" s="160"/>
      <c r="M92" s="166"/>
      <c r="T92" s="167"/>
      <c r="AT92" s="162" t="s">
        <v>170</v>
      </c>
      <c r="AU92" s="162" t="s">
        <v>91</v>
      </c>
      <c r="AV92" s="12" t="s">
        <v>93</v>
      </c>
      <c r="AW92" s="12" t="s">
        <v>42</v>
      </c>
      <c r="AX92" s="12" t="s">
        <v>83</v>
      </c>
      <c r="AY92" s="162" t="s">
        <v>154</v>
      </c>
    </row>
    <row r="93" spans="2:65" s="12" customFormat="1" ht="11.25">
      <c r="B93" s="160"/>
      <c r="D93" s="161" t="s">
        <v>170</v>
      </c>
      <c r="E93" s="162" t="s">
        <v>81</v>
      </c>
      <c r="F93" s="163" t="s">
        <v>1172</v>
      </c>
      <c r="H93" s="164">
        <v>10.4</v>
      </c>
      <c r="I93" s="165"/>
      <c r="L93" s="160"/>
      <c r="M93" s="166"/>
      <c r="T93" s="167"/>
      <c r="AT93" s="162" t="s">
        <v>170</v>
      </c>
      <c r="AU93" s="162" t="s">
        <v>91</v>
      </c>
      <c r="AV93" s="12" t="s">
        <v>93</v>
      </c>
      <c r="AW93" s="12" t="s">
        <v>42</v>
      </c>
      <c r="AX93" s="12" t="s">
        <v>83</v>
      </c>
      <c r="AY93" s="162" t="s">
        <v>154</v>
      </c>
    </row>
    <row r="94" spans="2:65" s="12" customFormat="1" ht="11.25">
      <c r="B94" s="160"/>
      <c r="D94" s="161" t="s">
        <v>170</v>
      </c>
      <c r="E94" s="162" t="s">
        <v>81</v>
      </c>
      <c r="F94" s="163" t="s">
        <v>1173</v>
      </c>
      <c r="H94" s="164">
        <v>311.75</v>
      </c>
      <c r="I94" s="165"/>
      <c r="L94" s="160"/>
      <c r="M94" s="166"/>
      <c r="T94" s="167"/>
      <c r="AT94" s="162" t="s">
        <v>170</v>
      </c>
      <c r="AU94" s="162" t="s">
        <v>91</v>
      </c>
      <c r="AV94" s="12" t="s">
        <v>93</v>
      </c>
      <c r="AW94" s="12" t="s">
        <v>42</v>
      </c>
      <c r="AX94" s="12" t="s">
        <v>83</v>
      </c>
      <c r="AY94" s="162" t="s">
        <v>154</v>
      </c>
    </row>
    <row r="95" spans="2:65" s="13" customFormat="1" ht="11.25">
      <c r="B95" s="168"/>
      <c r="D95" s="161" t="s">
        <v>170</v>
      </c>
      <c r="E95" s="169" t="s">
        <v>81</v>
      </c>
      <c r="F95" s="170" t="s">
        <v>180</v>
      </c>
      <c r="H95" s="171">
        <v>2840.25</v>
      </c>
      <c r="I95" s="172"/>
      <c r="L95" s="168"/>
      <c r="M95" s="173"/>
      <c r="T95" s="174"/>
      <c r="AT95" s="169" t="s">
        <v>170</v>
      </c>
      <c r="AU95" s="169" t="s">
        <v>91</v>
      </c>
      <c r="AV95" s="13" t="s">
        <v>161</v>
      </c>
      <c r="AW95" s="13" t="s">
        <v>42</v>
      </c>
      <c r="AX95" s="13" t="s">
        <v>91</v>
      </c>
      <c r="AY95" s="169" t="s">
        <v>154</v>
      </c>
    </row>
    <row r="96" spans="2:65" s="1" customFormat="1" ht="49.15" customHeight="1">
      <c r="B96" s="34"/>
      <c r="C96" s="131" t="s">
        <v>93</v>
      </c>
      <c r="D96" s="131" t="s">
        <v>157</v>
      </c>
      <c r="E96" s="132" t="s">
        <v>1174</v>
      </c>
      <c r="F96" s="133" t="s">
        <v>1175</v>
      </c>
      <c r="G96" s="134" t="s">
        <v>1167</v>
      </c>
      <c r="H96" s="135">
        <v>5680.5</v>
      </c>
      <c r="I96" s="136"/>
      <c r="J96" s="137">
        <f>ROUND(I96*H96,2)</f>
        <v>0</v>
      </c>
      <c r="K96" s="138"/>
      <c r="L96" s="34"/>
      <c r="M96" s="139" t="s">
        <v>81</v>
      </c>
      <c r="N96" s="140" t="s">
        <v>53</v>
      </c>
      <c r="P96" s="141">
        <f>O96*H96</f>
        <v>0</v>
      </c>
      <c r="Q96" s="141">
        <v>0</v>
      </c>
      <c r="R96" s="141">
        <f>Q96*H96</f>
        <v>0</v>
      </c>
      <c r="S96" s="141">
        <v>0</v>
      </c>
      <c r="T96" s="142">
        <f>S96*H96</f>
        <v>0</v>
      </c>
      <c r="AR96" s="143" t="s">
        <v>161</v>
      </c>
      <c r="AT96" s="143" t="s">
        <v>157</v>
      </c>
      <c r="AU96" s="143" t="s">
        <v>91</v>
      </c>
      <c r="AY96" s="18" t="s">
        <v>154</v>
      </c>
      <c r="BE96" s="144">
        <f>IF(N96="základní",J96,0)</f>
        <v>0</v>
      </c>
      <c r="BF96" s="144">
        <f>IF(N96="snížená",J96,0)</f>
        <v>0</v>
      </c>
      <c r="BG96" s="144">
        <f>IF(N96="zákl. přenesená",J96,0)</f>
        <v>0</v>
      </c>
      <c r="BH96" s="144">
        <f>IF(N96="sníž. přenesená",J96,0)</f>
        <v>0</v>
      </c>
      <c r="BI96" s="144">
        <f>IF(N96="nulová",J96,0)</f>
        <v>0</v>
      </c>
      <c r="BJ96" s="18" t="s">
        <v>91</v>
      </c>
      <c r="BK96" s="144">
        <f>ROUND(I96*H96,2)</f>
        <v>0</v>
      </c>
      <c r="BL96" s="18" t="s">
        <v>161</v>
      </c>
      <c r="BM96" s="143" t="s">
        <v>161</v>
      </c>
    </row>
    <row r="97" spans="2:65" s="12" customFormat="1" ht="11.25">
      <c r="B97" s="160"/>
      <c r="D97" s="161" t="s">
        <v>170</v>
      </c>
      <c r="E97" s="162" t="s">
        <v>81</v>
      </c>
      <c r="F97" s="163" t="s">
        <v>1176</v>
      </c>
      <c r="H97" s="164">
        <v>4079.7</v>
      </c>
      <c r="I97" s="165"/>
      <c r="L97" s="160"/>
      <c r="M97" s="166"/>
      <c r="T97" s="167"/>
      <c r="AT97" s="162" t="s">
        <v>170</v>
      </c>
      <c r="AU97" s="162" t="s">
        <v>91</v>
      </c>
      <c r="AV97" s="12" t="s">
        <v>93</v>
      </c>
      <c r="AW97" s="12" t="s">
        <v>42</v>
      </c>
      <c r="AX97" s="12" t="s">
        <v>83</v>
      </c>
      <c r="AY97" s="162" t="s">
        <v>154</v>
      </c>
    </row>
    <row r="98" spans="2:65" s="12" customFormat="1" ht="11.25">
      <c r="B98" s="160"/>
      <c r="D98" s="161" t="s">
        <v>170</v>
      </c>
      <c r="E98" s="162" t="s">
        <v>81</v>
      </c>
      <c r="F98" s="163" t="s">
        <v>1177</v>
      </c>
      <c r="H98" s="164">
        <v>846.3</v>
      </c>
      <c r="I98" s="165"/>
      <c r="L98" s="160"/>
      <c r="M98" s="166"/>
      <c r="T98" s="167"/>
      <c r="AT98" s="162" t="s">
        <v>170</v>
      </c>
      <c r="AU98" s="162" t="s">
        <v>91</v>
      </c>
      <c r="AV98" s="12" t="s">
        <v>93</v>
      </c>
      <c r="AW98" s="12" t="s">
        <v>42</v>
      </c>
      <c r="AX98" s="12" t="s">
        <v>83</v>
      </c>
      <c r="AY98" s="162" t="s">
        <v>154</v>
      </c>
    </row>
    <row r="99" spans="2:65" s="12" customFormat="1" ht="11.25">
      <c r="B99" s="160"/>
      <c r="D99" s="161" t="s">
        <v>170</v>
      </c>
      <c r="E99" s="162" t="s">
        <v>81</v>
      </c>
      <c r="F99" s="163" t="s">
        <v>1178</v>
      </c>
      <c r="H99" s="164">
        <v>110.2</v>
      </c>
      <c r="I99" s="165"/>
      <c r="L99" s="160"/>
      <c r="M99" s="166"/>
      <c r="T99" s="167"/>
      <c r="AT99" s="162" t="s">
        <v>170</v>
      </c>
      <c r="AU99" s="162" t="s">
        <v>91</v>
      </c>
      <c r="AV99" s="12" t="s">
        <v>93</v>
      </c>
      <c r="AW99" s="12" t="s">
        <v>42</v>
      </c>
      <c r="AX99" s="12" t="s">
        <v>83</v>
      </c>
      <c r="AY99" s="162" t="s">
        <v>154</v>
      </c>
    </row>
    <row r="100" spans="2:65" s="12" customFormat="1" ht="11.25">
      <c r="B100" s="160"/>
      <c r="D100" s="161" t="s">
        <v>170</v>
      </c>
      <c r="E100" s="162" t="s">
        <v>81</v>
      </c>
      <c r="F100" s="163" t="s">
        <v>1179</v>
      </c>
      <c r="H100" s="164">
        <v>20.8</v>
      </c>
      <c r="I100" s="165"/>
      <c r="L100" s="160"/>
      <c r="M100" s="166"/>
      <c r="T100" s="167"/>
      <c r="AT100" s="162" t="s">
        <v>170</v>
      </c>
      <c r="AU100" s="162" t="s">
        <v>91</v>
      </c>
      <c r="AV100" s="12" t="s">
        <v>93</v>
      </c>
      <c r="AW100" s="12" t="s">
        <v>42</v>
      </c>
      <c r="AX100" s="12" t="s">
        <v>83</v>
      </c>
      <c r="AY100" s="162" t="s">
        <v>154</v>
      </c>
    </row>
    <row r="101" spans="2:65" s="12" customFormat="1" ht="11.25">
      <c r="B101" s="160"/>
      <c r="D101" s="161" t="s">
        <v>170</v>
      </c>
      <c r="E101" s="162" t="s">
        <v>81</v>
      </c>
      <c r="F101" s="163" t="s">
        <v>1180</v>
      </c>
      <c r="H101" s="164">
        <v>623.5</v>
      </c>
      <c r="I101" s="165"/>
      <c r="L101" s="160"/>
      <c r="M101" s="166"/>
      <c r="T101" s="167"/>
      <c r="AT101" s="162" t="s">
        <v>170</v>
      </c>
      <c r="AU101" s="162" t="s">
        <v>91</v>
      </c>
      <c r="AV101" s="12" t="s">
        <v>93</v>
      </c>
      <c r="AW101" s="12" t="s">
        <v>42</v>
      </c>
      <c r="AX101" s="12" t="s">
        <v>83</v>
      </c>
      <c r="AY101" s="162" t="s">
        <v>154</v>
      </c>
    </row>
    <row r="102" spans="2:65" s="13" customFormat="1" ht="11.25">
      <c r="B102" s="168"/>
      <c r="D102" s="161" t="s">
        <v>170</v>
      </c>
      <c r="E102" s="169" t="s">
        <v>81</v>
      </c>
      <c r="F102" s="170" t="s">
        <v>180</v>
      </c>
      <c r="H102" s="171">
        <v>5680.5</v>
      </c>
      <c r="I102" s="172"/>
      <c r="L102" s="168"/>
      <c r="M102" s="173"/>
      <c r="T102" s="174"/>
      <c r="AT102" s="169" t="s">
        <v>170</v>
      </c>
      <c r="AU102" s="169" t="s">
        <v>91</v>
      </c>
      <c r="AV102" s="13" t="s">
        <v>161</v>
      </c>
      <c r="AW102" s="13" t="s">
        <v>42</v>
      </c>
      <c r="AX102" s="13" t="s">
        <v>91</v>
      </c>
      <c r="AY102" s="169" t="s">
        <v>154</v>
      </c>
    </row>
    <row r="103" spans="2:65" s="11" customFormat="1" ht="25.9" customHeight="1">
      <c r="B103" s="119"/>
      <c r="D103" s="120" t="s">
        <v>82</v>
      </c>
      <c r="E103" s="121" t="s">
        <v>1181</v>
      </c>
      <c r="F103" s="121" t="s">
        <v>1182</v>
      </c>
      <c r="I103" s="122"/>
      <c r="J103" s="123">
        <f>BK103</f>
        <v>0</v>
      </c>
      <c r="L103" s="119"/>
      <c r="M103" s="124"/>
      <c r="P103" s="125">
        <f>SUM(P104:P134)</f>
        <v>0</v>
      </c>
      <c r="R103" s="125">
        <f>SUM(R104:R134)</f>
        <v>0</v>
      </c>
      <c r="T103" s="126">
        <f>SUM(T104:T134)</f>
        <v>0</v>
      </c>
      <c r="AR103" s="120" t="s">
        <v>91</v>
      </c>
      <c r="AT103" s="127" t="s">
        <v>82</v>
      </c>
      <c r="AU103" s="127" t="s">
        <v>83</v>
      </c>
      <c r="AY103" s="120" t="s">
        <v>154</v>
      </c>
      <c r="BK103" s="128">
        <f>SUM(BK104:BK134)</f>
        <v>0</v>
      </c>
    </row>
    <row r="104" spans="2:65" s="1" customFormat="1" ht="24.2" customHeight="1">
      <c r="B104" s="34"/>
      <c r="C104" s="131" t="s">
        <v>173</v>
      </c>
      <c r="D104" s="131" t="s">
        <v>157</v>
      </c>
      <c r="E104" s="132" t="s">
        <v>1183</v>
      </c>
      <c r="F104" s="133" t="s">
        <v>1184</v>
      </c>
      <c r="G104" s="134" t="s">
        <v>1185</v>
      </c>
      <c r="H104" s="135">
        <v>5</v>
      </c>
      <c r="I104" s="136"/>
      <c r="J104" s="137">
        <f t="shared" ref="J104:J134" si="0">ROUND(I104*H104,2)</f>
        <v>0</v>
      </c>
      <c r="K104" s="138"/>
      <c r="L104" s="34"/>
      <c r="M104" s="139" t="s">
        <v>81</v>
      </c>
      <c r="N104" s="140" t="s">
        <v>53</v>
      </c>
      <c r="P104" s="141">
        <f t="shared" ref="P104:P134" si="1">O104*H104</f>
        <v>0</v>
      </c>
      <c r="Q104" s="141">
        <v>0</v>
      </c>
      <c r="R104" s="141">
        <f t="shared" ref="R104:R134" si="2">Q104*H104</f>
        <v>0</v>
      </c>
      <c r="S104" s="141">
        <v>0</v>
      </c>
      <c r="T104" s="142">
        <f t="shared" ref="T104:T134" si="3">S104*H104</f>
        <v>0</v>
      </c>
      <c r="AR104" s="143" t="s">
        <v>161</v>
      </c>
      <c r="AT104" s="143" t="s">
        <v>157</v>
      </c>
      <c r="AU104" s="143" t="s">
        <v>91</v>
      </c>
      <c r="AY104" s="18" t="s">
        <v>154</v>
      </c>
      <c r="BE104" s="144">
        <f t="shared" ref="BE104:BE134" si="4">IF(N104="základní",J104,0)</f>
        <v>0</v>
      </c>
      <c r="BF104" s="144">
        <f t="shared" ref="BF104:BF134" si="5">IF(N104="snížená",J104,0)</f>
        <v>0</v>
      </c>
      <c r="BG104" s="144">
        <f t="shared" ref="BG104:BG134" si="6">IF(N104="zákl. přenesená",J104,0)</f>
        <v>0</v>
      </c>
      <c r="BH104" s="144">
        <f t="shared" ref="BH104:BH134" si="7">IF(N104="sníž. přenesená",J104,0)</f>
        <v>0</v>
      </c>
      <c r="BI104" s="144">
        <f t="shared" ref="BI104:BI134" si="8">IF(N104="nulová",J104,0)</f>
        <v>0</v>
      </c>
      <c r="BJ104" s="18" t="s">
        <v>91</v>
      </c>
      <c r="BK104" s="144">
        <f t="shared" ref="BK104:BK134" si="9">ROUND(I104*H104,2)</f>
        <v>0</v>
      </c>
      <c r="BL104" s="18" t="s">
        <v>161</v>
      </c>
      <c r="BM104" s="143" t="s">
        <v>155</v>
      </c>
    </row>
    <row r="105" spans="2:65" s="1" customFormat="1" ht="33" customHeight="1">
      <c r="B105" s="34"/>
      <c r="C105" s="131" t="s">
        <v>161</v>
      </c>
      <c r="D105" s="131" t="s">
        <v>157</v>
      </c>
      <c r="E105" s="132" t="s">
        <v>1186</v>
      </c>
      <c r="F105" s="133" t="s">
        <v>1187</v>
      </c>
      <c r="G105" s="134" t="s">
        <v>1185</v>
      </c>
      <c r="H105" s="135">
        <v>4</v>
      </c>
      <c r="I105" s="136"/>
      <c r="J105" s="137">
        <f t="shared" si="0"/>
        <v>0</v>
      </c>
      <c r="K105" s="138"/>
      <c r="L105" s="34"/>
      <c r="M105" s="139" t="s">
        <v>81</v>
      </c>
      <c r="N105" s="140" t="s">
        <v>53</v>
      </c>
      <c r="P105" s="141">
        <f t="shared" si="1"/>
        <v>0</v>
      </c>
      <c r="Q105" s="141">
        <v>0</v>
      </c>
      <c r="R105" s="141">
        <f t="shared" si="2"/>
        <v>0</v>
      </c>
      <c r="S105" s="141">
        <v>0</v>
      </c>
      <c r="T105" s="142">
        <f t="shared" si="3"/>
        <v>0</v>
      </c>
      <c r="AR105" s="143" t="s">
        <v>161</v>
      </c>
      <c r="AT105" s="143" t="s">
        <v>157</v>
      </c>
      <c r="AU105" s="143" t="s">
        <v>91</v>
      </c>
      <c r="AY105" s="18" t="s">
        <v>154</v>
      </c>
      <c r="BE105" s="144">
        <f t="shared" si="4"/>
        <v>0</v>
      </c>
      <c r="BF105" s="144">
        <f t="shared" si="5"/>
        <v>0</v>
      </c>
      <c r="BG105" s="144">
        <f t="shared" si="6"/>
        <v>0</v>
      </c>
      <c r="BH105" s="144">
        <f t="shared" si="7"/>
        <v>0</v>
      </c>
      <c r="BI105" s="144">
        <f t="shared" si="8"/>
        <v>0</v>
      </c>
      <c r="BJ105" s="18" t="s">
        <v>91</v>
      </c>
      <c r="BK105" s="144">
        <f t="shared" si="9"/>
        <v>0</v>
      </c>
      <c r="BL105" s="18" t="s">
        <v>161</v>
      </c>
      <c r="BM105" s="143" t="s">
        <v>168</v>
      </c>
    </row>
    <row r="106" spans="2:65" s="1" customFormat="1" ht="24.2" customHeight="1">
      <c r="B106" s="34"/>
      <c r="C106" s="131" t="s">
        <v>191</v>
      </c>
      <c r="D106" s="131" t="s">
        <v>157</v>
      </c>
      <c r="E106" s="132" t="s">
        <v>1188</v>
      </c>
      <c r="F106" s="133" t="s">
        <v>1189</v>
      </c>
      <c r="G106" s="134" t="s">
        <v>1185</v>
      </c>
      <c r="H106" s="135">
        <v>80</v>
      </c>
      <c r="I106" s="136"/>
      <c r="J106" s="137">
        <f t="shared" si="0"/>
        <v>0</v>
      </c>
      <c r="K106" s="138"/>
      <c r="L106" s="34"/>
      <c r="M106" s="139" t="s">
        <v>81</v>
      </c>
      <c r="N106" s="140" t="s">
        <v>53</v>
      </c>
      <c r="P106" s="141">
        <f t="shared" si="1"/>
        <v>0</v>
      </c>
      <c r="Q106" s="141">
        <v>0</v>
      </c>
      <c r="R106" s="141">
        <f t="shared" si="2"/>
        <v>0</v>
      </c>
      <c r="S106" s="141">
        <v>0</v>
      </c>
      <c r="T106" s="142">
        <f t="shared" si="3"/>
        <v>0</v>
      </c>
      <c r="AR106" s="143" t="s">
        <v>161</v>
      </c>
      <c r="AT106" s="143" t="s">
        <v>157</v>
      </c>
      <c r="AU106" s="143" t="s">
        <v>91</v>
      </c>
      <c r="AY106" s="18" t="s">
        <v>154</v>
      </c>
      <c r="BE106" s="144">
        <f t="shared" si="4"/>
        <v>0</v>
      </c>
      <c r="BF106" s="144">
        <f t="shared" si="5"/>
        <v>0</v>
      </c>
      <c r="BG106" s="144">
        <f t="shared" si="6"/>
        <v>0</v>
      </c>
      <c r="BH106" s="144">
        <f t="shared" si="7"/>
        <v>0</v>
      </c>
      <c r="BI106" s="144">
        <f t="shared" si="8"/>
        <v>0</v>
      </c>
      <c r="BJ106" s="18" t="s">
        <v>91</v>
      </c>
      <c r="BK106" s="144">
        <f t="shared" si="9"/>
        <v>0</v>
      </c>
      <c r="BL106" s="18" t="s">
        <v>161</v>
      </c>
      <c r="BM106" s="143" t="s">
        <v>218</v>
      </c>
    </row>
    <row r="107" spans="2:65" s="1" customFormat="1" ht="21.75" customHeight="1">
      <c r="B107" s="34"/>
      <c r="C107" s="131" t="s">
        <v>155</v>
      </c>
      <c r="D107" s="131" t="s">
        <v>157</v>
      </c>
      <c r="E107" s="132" t="s">
        <v>1190</v>
      </c>
      <c r="F107" s="133" t="s">
        <v>1191</v>
      </c>
      <c r="G107" s="134" t="s">
        <v>1185</v>
      </c>
      <c r="H107" s="135">
        <v>58</v>
      </c>
      <c r="I107" s="136"/>
      <c r="J107" s="137">
        <f t="shared" si="0"/>
        <v>0</v>
      </c>
      <c r="K107" s="138"/>
      <c r="L107" s="34"/>
      <c r="M107" s="139" t="s">
        <v>81</v>
      </c>
      <c r="N107" s="140" t="s">
        <v>53</v>
      </c>
      <c r="P107" s="141">
        <f t="shared" si="1"/>
        <v>0</v>
      </c>
      <c r="Q107" s="141">
        <v>0</v>
      </c>
      <c r="R107" s="141">
        <f t="shared" si="2"/>
        <v>0</v>
      </c>
      <c r="S107" s="141">
        <v>0</v>
      </c>
      <c r="T107" s="142">
        <f t="shared" si="3"/>
        <v>0</v>
      </c>
      <c r="AR107" s="143" t="s">
        <v>161</v>
      </c>
      <c r="AT107" s="143" t="s">
        <v>157</v>
      </c>
      <c r="AU107" s="143" t="s">
        <v>91</v>
      </c>
      <c r="AY107" s="18" t="s">
        <v>154</v>
      </c>
      <c r="BE107" s="144">
        <f t="shared" si="4"/>
        <v>0</v>
      </c>
      <c r="BF107" s="144">
        <f t="shared" si="5"/>
        <v>0</v>
      </c>
      <c r="BG107" s="144">
        <f t="shared" si="6"/>
        <v>0</v>
      </c>
      <c r="BH107" s="144">
        <f t="shared" si="7"/>
        <v>0</v>
      </c>
      <c r="BI107" s="144">
        <f t="shared" si="8"/>
        <v>0</v>
      </c>
      <c r="BJ107" s="18" t="s">
        <v>91</v>
      </c>
      <c r="BK107" s="144">
        <f t="shared" si="9"/>
        <v>0</v>
      </c>
      <c r="BL107" s="18" t="s">
        <v>161</v>
      </c>
      <c r="BM107" s="143" t="s">
        <v>8</v>
      </c>
    </row>
    <row r="108" spans="2:65" s="1" customFormat="1" ht="24.2" customHeight="1">
      <c r="B108" s="34"/>
      <c r="C108" s="131" t="s">
        <v>203</v>
      </c>
      <c r="D108" s="131" t="s">
        <v>157</v>
      </c>
      <c r="E108" s="132" t="s">
        <v>1192</v>
      </c>
      <c r="F108" s="133" t="s">
        <v>1193</v>
      </c>
      <c r="G108" s="134" t="s">
        <v>1185</v>
      </c>
      <c r="H108" s="135">
        <v>9</v>
      </c>
      <c r="I108" s="136"/>
      <c r="J108" s="137">
        <f t="shared" si="0"/>
        <v>0</v>
      </c>
      <c r="K108" s="138"/>
      <c r="L108" s="34"/>
      <c r="M108" s="139" t="s">
        <v>81</v>
      </c>
      <c r="N108" s="140" t="s">
        <v>53</v>
      </c>
      <c r="P108" s="141">
        <f t="shared" si="1"/>
        <v>0</v>
      </c>
      <c r="Q108" s="141">
        <v>0</v>
      </c>
      <c r="R108" s="141">
        <f t="shared" si="2"/>
        <v>0</v>
      </c>
      <c r="S108" s="141">
        <v>0</v>
      </c>
      <c r="T108" s="142">
        <f t="shared" si="3"/>
        <v>0</v>
      </c>
      <c r="AR108" s="143" t="s">
        <v>161</v>
      </c>
      <c r="AT108" s="143" t="s">
        <v>157</v>
      </c>
      <c r="AU108" s="143" t="s">
        <v>91</v>
      </c>
      <c r="AY108" s="18" t="s">
        <v>154</v>
      </c>
      <c r="BE108" s="144">
        <f t="shared" si="4"/>
        <v>0</v>
      </c>
      <c r="BF108" s="144">
        <f t="shared" si="5"/>
        <v>0</v>
      </c>
      <c r="BG108" s="144">
        <f t="shared" si="6"/>
        <v>0</v>
      </c>
      <c r="BH108" s="144">
        <f t="shared" si="7"/>
        <v>0</v>
      </c>
      <c r="BI108" s="144">
        <f t="shared" si="8"/>
        <v>0</v>
      </c>
      <c r="BJ108" s="18" t="s">
        <v>91</v>
      </c>
      <c r="BK108" s="144">
        <f t="shared" si="9"/>
        <v>0</v>
      </c>
      <c r="BL108" s="18" t="s">
        <v>161</v>
      </c>
      <c r="BM108" s="143" t="s">
        <v>240</v>
      </c>
    </row>
    <row r="109" spans="2:65" s="1" customFormat="1" ht="16.5" customHeight="1">
      <c r="B109" s="34"/>
      <c r="C109" s="131" t="s">
        <v>168</v>
      </c>
      <c r="D109" s="131" t="s">
        <v>157</v>
      </c>
      <c r="E109" s="132" t="s">
        <v>1194</v>
      </c>
      <c r="F109" s="133" t="s">
        <v>1195</v>
      </c>
      <c r="G109" s="134" t="s">
        <v>1185</v>
      </c>
      <c r="H109" s="135">
        <v>43</v>
      </c>
      <c r="I109" s="136"/>
      <c r="J109" s="137">
        <f t="shared" si="0"/>
        <v>0</v>
      </c>
      <c r="K109" s="138"/>
      <c r="L109" s="34"/>
      <c r="M109" s="139" t="s">
        <v>81</v>
      </c>
      <c r="N109" s="140" t="s">
        <v>53</v>
      </c>
      <c r="P109" s="141">
        <f t="shared" si="1"/>
        <v>0</v>
      </c>
      <c r="Q109" s="141">
        <v>0</v>
      </c>
      <c r="R109" s="141">
        <f t="shared" si="2"/>
        <v>0</v>
      </c>
      <c r="S109" s="141">
        <v>0</v>
      </c>
      <c r="T109" s="142">
        <f t="shared" si="3"/>
        <v>0</v>
      </c>
      <c r="AR109" s="143" t="s">
        <v>161</v>
      </c>
      <c r="AT109" s="143" t="s">
        <v>157</v>
      </c>
      <c r="AU109" s="143" t="s">
        <v>91</v>
      </c>
      <c r="AY109" s="18" t="s">
        <v>154</v>
      </c>
      <c r="BE109" s="144">
        <f t="shared" si="4"/>
        <v>0</v>
      </c>
      <c r="BF109" s="144">
        <f t="shared" si="5"/>
        <v>0</v>
      </c>
      <c r="BG109" s="144">
        <f t="shared" si="6"/>
        <v>0</v>
      </c>
      <c r="BH109" s="144">
        <f t="shared" si="7"/>
        <v>0</v>
      </c>
      <c r="BI109" s="144">
        <f t="shared" si="8"/>
        <v>0</v>
      </c>
      <c r="BJ109" s="18" t="s">
        <v>91</v>
      </c>
      <c r="BK109" s="144">
        <f t="shared" si="9"/>
        <v>0</v>
      </c>
      <c r="BL109" s="18" t="s">
        <v>161</v>
      </c>
      <c r="BM109" s="143" t="s">
        <v>251</v>
      </c>
    </row>
    <row r="110" spans="2:65" s="1" customFormat="1" ht="24.2" customHeight="1">
      <c r="B110" s="34"/>
      <c r="C110" s="131" t="s">
        <v>197</v>
      </c>
      <c r="D110" s="131" t="s">
        <v>157</v>
      </c>
      <c r="E110" s="132" t="s">
        <v>1196</v>
      </c>
      <c r="F110" s="133" t="s">
        <v>1197</v>
      </c>
      <c r="G110" s="134" t="s">
        <v>1185</v>
      </c>
      <c r="H110" s="135">
        <v>19</v>
      </c>
      <c r="I110" s="136"/>
      <c r="J110" s="137">
        <f t="shared" si="0"/>
        <v>0</v>
      </c>
      <c r="K110" s="138"/>
      <c r="L110" s="34"/>
      <c r="M110" s="139" t="s">
        <v>81</v>
      </c>
      <c r="N110" s="140" t="s">
        <v>53</v>
      </c>
      <c r="P110" s="141">
        <f t="shared" si="1"/>
        <v>0</v>
      </c>
      <c r="Q110" s="141">
        <v>0</v>
      </c>
      <c r="R110" s="141">
        <f t="shared" si="2"/>
        <v>0</v>
      </c>
      <c r="S110" s="141">
        <v>0</v>
      </c>
      <c r="T110" s="142">
        <f t="shared" si="3"/>
        <v>0</v>
      </c>
      <c r="AR110" s="143" t="s">
        <v>161</v>
      </c>
      <c r="AT110" s="143" t="s">
        <v>157</v>
      </c>
      <c r="AU110" s="143" t="s">
        <v>91</v>
      </c>
      <c r="AY110" s="18" t="s">
        <v>154</v>
      </c>
      <c r="BE110" s="144">
        <f t="shared" si="4"/>
        <v>0</v>
      </c>
      <c r="BF110" s="144">
        <f t="shared" si="5"/>
        <v>0</v>
      </c>
      <c r="BG110" s="144">
        <f t="shared" si="6"/>
        <v>0</v>
      </c>
      <c r="BH110" s="144">
        <f t="shared" si="7"/>
        <v>0</v>
      </c>
      <c r="BI110" s="144">
        <f t="shared" si="8"/>
        <v>0</v>
      </c>
      <c r="BJ110" s="18" t="s">
        <v>91</v>
      </c>
      <c r="BK110" s="144">
        <f t="shared" si="9"/>
        <v>0</v>
      </c>
      <c r="BL110" s="18" t="s">
        <v>161</v>
      </c>
      <c r="BM110" s="143" t="s">
        <v>264</v>
      </c>
    </row>
    <row r="111" spans="2:65" s="1" customFormat="1" ht="16.5" customHeight="1">
      <c r="B111" s="34"/>
      <c r="C111" s="131" t="s">
        <v>218</v>
      </c>
      <c r="D111" s="131" t="s">
        <v>157</v>
      </c>
      <c r="E111" s="132" t="s">
        <v>1198</v>
      </c>
      <c r="F111" s="133" t="s">
        <v>1199</v>
      </c>
      <c r="G111" s="134" t="s">
        <v>1185</v>
      </c>
      <c r="H111" s="135">
        <v>85</v>
      </c>
      <c r="I111" s="136"/>
      <c r="J111" s="137">
        <f t="shared" si="0"/>
        <v>0</v>
      </c>
      <c r="K111" s="138"/>
      <c r="L111" s="34"/>
      <c r="M111" s="139" t="s">
        <v>81</v>
      </c>
      <c r="N111" s="140" t="s">
        <v>53</v>
      </c>
      <c r="P111" s="141">
        <f t="shared" si="1"/>
        <v>0</v>
      </c>
      <c r="Q111" s="141">
        <v>0</v>
      </c>
      <c r="R111" s="141">
        <f t="shared" si="2"/>
        <v>0</v>
      </c>
      <c r="S111" s="141">
        <v>0</v>
      </c>
      <c r="T111" s="142">
        <f t="shared" si="3"/>
        <v>0</v>
      </c>
      <c r="AR111" s="143" t="s">
        <v>161</v>
      </c>
      <c r="AT111" s="143" t="s">
        <v>157</v>
      </c>
      <c r="AU111" s="143" t="s">
        <v>91</v>
      </c>
      <c r="AY111" s="18" t="s">
        <v>154</v>
      </c>
      <c r="BE111" s="144">
        <f t="shared" si="4"/>
        <v>0</v>
      </c>
      <c r="BF111" s="144">
        <f t="shared" si="5"/>
        <v>0</v>
      </c>
      <c r="BG111" s="144">
        <f t="shared" si="6"/>
        <v>0</v>
      </c>
      <c r="BH111" s="144">
        <f t="shared" si="7"/>
        <v>0</v>
      </c>
      <c r="BI111" s="144">
        <f t="shared" si="8"/>
        <v>0</v>
      </c>
      <c r="BJ111" s="18" t="s">
        <v>91</v>
      </c>
      <c r="BK111" s="144">
        <f t="shared" si="9"/>
        <v>0</v>
      </c>
      <c r="BL111" s="18" t="s">
        <v>161</v>
      </c>
      <c r="BM111" s="143" t="s">
        <v>277</v>
      </c>
    </row>
    <row r="112" spans="2:65" s="1" customFormat="1" ht="21.75" customHeight="1">
      <c r="B112" s="34"/>
      <c r="C112" s="131" t="s">
        <v>224</v>
      </c>
      <c r="D112" s="131" t="s">
        <v>157</v>
      </c>
      <c r="E112" s="132" t="s">
        <v>1200</v>
      </c>
      <c r="F112" s="133" t="s">
        <v>1201</v>
      </c>
      <c r="G112" s="134" t="s">
        <v>1185</v>
      </c>
      <c r="H112" s="135">
        <v>35</v>
      </c>
      <c r="I112" s="136"/>
      <c r="J112" s="137">
        <f t="shared" si="0"/>
        <v>0</v>
      </c>
      <c r="K112" s="138"/>
      <c r="L112" s="34"/>
      <c r="M112" s="139" t="s">
        <v>81</v>
      </c>
      <c r="N112" s="140" t="s">
        <v>53</v>
      </c>
      <c r="P112" s="141">
        <f t="shared" si="1"/>
        <v>0</v>
      </c>
      <c r="Q112" s="141">
        <v>0</v>
      </c>
      <c r="R112" s="141">
        <f t="shared" si="2"/>
        <v>0</v>
      </c>
      <c r="S112" s="141">
        <v>0</v>
      </c>
      <c r="T112" s="142">
        <f t="shared" si="3"/>
        <v>0</v>
      </c>
      <c r="AR112" s="143" t="s">
        <v>161</v>
      </c>
      <c r="AT112" s="143" t="s">
        <v>157</v>
      </c>
      <c r="AU112" s="143" t="s">
        <v>91</v>
      </c>
      <c r="AY112" s="18" t="s">
        <v>154</v>
      </c>
      <c r="BE112" s="144">
        <f t="shared" si="4"/>
        <v>0</v>
      </c>
      <c r="BF112" s="144">
        <f t="shared" si="5"/>
        <v>0</v>
      </c>
      <c r="BG112" s="144">
        <f t="shared" si="6"/>
        <v>0</v>
      </c>
      <c r="BH112" s="144">
        <f t="shared" si="7"/>
        <v>0</v>
      </c>
      <c r="BI112" s="144">
        <f t="shared" si="8"/>
        <v>0</v>
      </c>
      <c r="BJ112" s="18" t="s">
        <v>91</v>
      </c>
      <c r="BK112" s="144">
        <f t="shared" si="9"/>
        <v>0</v>
      </c>
      <c r="BL112" s="18" t="s">
        <v>161</v>
      </c>
      <c r="BM112" s="143" t="s">
        <v>290</v>
      </c>
    </row>
    <row r="113" spans="2:65" s="1" customFormat="1" ht="24.2" customHeight="1">
      <c r="B113" s="34"/>
      <c r="C113" s="131" t="s">
        <v>8</v>
      </c>
      <c r="D113" s="131" t="s">
        <v>157</v>
      </c>
      <c r="E113" s="132" t="s">
        <v>1202</v>
      </c>
      <c r="F113" s="133" t="s">
        <v>1203</v>
      </c>
      <c r="G113" s="134" t="s">
        <v>1185</v>
      </c>
      <c r="H113" s="135">
        <v>2</v>
      </c>
      <c r="I113" s="136"/>
      <c r="J113" s="137">
        <f t="shared" si="0"/>
        <v>0</v>
      </c>
      <c r="K113" s="138"/>
      <c r="L113" s="34"/>
      <c r="M113" s="139" t="s">
        <v>81</v>
      </c>
      <c r="N113" s="140" t="s">
        <v>53</v>
      </c>
      <c r="P113" s="141">
        <f t="shared" si="1"/>
        <v>0</v>
      </c>
      <c r="Q113" s="141">
        <v>0</v>
      </c>
      <c r="R113" s="141">
        <f t="shared" si="2"/>
        <v>0</v>
      </c>
      <c r="S113" s="141">
        <v>0</v>
      </c>
      <c r="T113" s="142">
        <f t="shared" si="3"/>
        <v>0</v>
      </c>
      <c r="AR113" s="143" t="s">
        <v>161</v>
      </c>
      <c r="AT113" s="143" t="s">
        <v>157</v>
      </c>
      <c r="AU113" s="143" t="s">
        <v>91</v>
      </c>
      <c r="AY113" s="18" t="s">
        <v>154</v>
      </c>
      <c r="BE113" s="144">
        <f t="shared" si="4"/>
        <v>0</v>
      </c>
      <c r="BF113" s="144">
        <f t="shared" si="5"/>
        <v>0</v>
      </c>
      <c r="BG113" s="144">
        <f t="shared" si="6"/>
        <v>0</v>
      </c>
      <c r="BH113" s="144">
        <f t="shared" si="7"/>
        <v>0</v>
      </c>
      <c r="BI113" s="144">
        <f t="shared" si="8"/>
        <v>0</v>
      </c>
      <c r="BJ113" s="18" t="s">
        <v>91</v>
      </c>
      <c r="BK113" s="144">
        <f t="shared" si="9"/>
        <v>0</v>
      </c>
      <c r="BL113" s="18" t="s">
        <v>161</v>
      </c>
      <c r="BM113" s="143" t="s">
        <v>302</v>
      </c>
    </row>
    <row r="114" spans="2:65" s="1" customFormat="1" ht="24.2" customHeight="1">
      <c r="B114" s="34"/>
      <c r="C114" s="131" t="s">
        <v>234</v>
      </c>
      <c r="D114" s="131" t="s">
        <v>157</v>
      </c>
      <c r="E114" s="132" t="s">
        <v>1204</v>
      </c>
      <c r="F114" s="133" t="s">
        <v>1205</v>
      </c>
      <c r="G114" s="134" t="s">
        <v>1185</v>
      </c>
      <c r="H114" s="135">
        <v>3</v>
      </c>
      <c r="I114" s="136"/>
      <c r="J114" s="137">
        <f t="shared" si="0"/>
        <v>0</v>
      </c>
      <c r="K114" s="138"/>
      <c r="L114" s="34"/>
      <c r="M114" s="139" t="s">
        <v>81</v>
      </c>
      <c r="N114" s="140" t="s">
        <v>53</v>
      </c>
      <c r="P114" s="141">
        <f t="shared" si="1"/>
        <v>0</v>
      </c>
      <c r="Q114" s="141">
        <v>0</v>
      </c>
      <c r="R114" s="141">
        <f t="shared" si="2"/>
        <v>0</v>
      </c>
      <c r="S114" s="141">
        <v>0</v>
      </c>
      <c r="T114" s="142">
        <f t="shared" si="3"/>
        <v>0</v>
      </c>
      <c r="AR114" s="143" t="s">
        <v>161</v>
      </c>
      <c r="AT114" s="143" t="s">
        <v>157</v>
      </c>
      <c r="AU114" s="143" t="s">
        <v>91</v>
      </c>
      <c r="AY114" s="18" t="s">
        <v>154</v>
      </c>
      <c r="BE114" s="144">
        <f t="shared" si="4"/>
        <v>0</v>
      </c>
      <c r="BF114" s="144">
        <f t="shared" si="5"/>
        <v>0</v>
      </c>
      <c r="BG114" s="144">
        <f t="shared" si="6"/>
        <v>0</v>
      </c>
      <c r="BH114" s="144">
        <f t="shared" si="7"/>
        <v>0</v>
      </c>
      <c r="BI114" s="144">
        <f t="shared" si="8"/>
        <v>0</v>
      </c>
      <c r="BJ114" s="18" t="s">
        <v>91</v>
      </c>
      <c r="BK114" s="144">
        <f t="shared" si="9"/>
        <v>0</v>
      </c>
      <c r="BL114" s="18" t="s">
        <v>161</v>
      </c>
      <c r="BM114" s="143" t="s">
        <v>314</v>
      </c>
    </row>
    <row r="115" spans="2:65" s="1" customFormat="1" ht="24.2" customHeight="1">
      <c r="B115" s="34"/>
      <c r="C115" s="131" t="s">
        <v>240</v>
      </c>
      <c r="D115" s="131" t="s">
        <v>157</v>
      </c>
      <c r="E115" s="132" t="s">
        <v>1206</v>
      </c>
      <c r="F115" s="133" t="s">
        <v>1207</v>
      </c>
      <c r="G115" s="134" t="s">
        <v>1185</v>
      </c>
      <c r="H115" s="135">
        <v>9</v>
      </c>
      <c r="I115" s="136"/>
      <c r="J115" s="137">
        <f t="shared" si="0"/>
        <v>0</v>
      </c>
      <c r="K115" s="138"/>
      <c r="L115" s="34"/>
      <c r="M115" s="139" t="s">
        <v>81</v>
      </c>
      <c r="N115" s="140" t="s">
        <v>53</v>
      </c>
      <c r="P115" s="141">
        <f t="shared" si="1"/>
        <v>0</v>
      </c>
      <c r="Q115" s="141">
        <v>0</v>
      </c>
      <c r="R115" s="141">
        <f t="shared" si="2"/>
        <v>0</v>
      </c>
      <c r="S115" s="141">
        <v>0</v>
      </c>
      <c r="T115" s="142">
        <f t="shared" si="3"/>
        <v>0</v>
      </c>
      <c r="AR115" s="143" t="s">
        <v>161</v>
      </c>
      <c r="AT115" s="143" t="s">
        <v>157</v>
      </c>
      <c r="AU115" s="143" t="s">
        <v>91</v>
      </c>
      <c r="AY115" s="18" t="s">
        <v>154</v>
      </c>
      <c r="BE115" s="144">
        <f t="shared" si="4"/>
        <v>0</v>
      </c>
      <c r="BF115" s="144">
        <f t="shared" si="5"/>
        <v>0</v>
      </c>
      <c r="BG115" s="144">
        <f t="shared" si="6"/>
        <v>0</v>
      </c>
      <c r="BH115" s="144">
        <f t="shared" si="7"/>
        <v>0</v>
      </c>
      <c r="BI115" s="144">
        <f t="shared" si="8"/>
        <v>0</v>
      </c>
      <c r="BJ115" s="18" t="s">
        <v>91</v>
      </c>
      <c r="BK115" s="144">
        <f t="shared" si="9"/>
        <v>0</v>
      </c>
      <c r="BL115" s="18" t="s">
        <v>161</v>
      </c>
      <c r="BM115" s="143" t="s">
        <v>326</v>
      </c>
    </row>
    <row r="116" spans="2:65" s="1" customFormat="1" ht="21.75" customHeight="1">
      <c r="B116" s="34"/>
      <c r="C116" s="131" t="s">
        <v>245</v>
      </c>
      <c r="D116" s="131" t="s">
        <v>157</v>
      </c>
      <c r="E116" s="132" t="s">
        <v>1208</v>
      </c>
      <c r="F116" s="133" t="s">
        <v>1209</v>
      </c>
      <c r="G116" s="134" t="s">
        <v>1185</v>
      </c>
      <c r="H116" s="135">
        <v>3</v>
      </c>
      <c r="I116" s="136"/>
      <c r="J116" s="137">
        <f t="shared" si="0"/>
        <v>0</v>
      </c>
      <c r="K116" s="138"/>
      <c r="L116" s="34"/>
      <c r="M116" s="139" t="s">
        <v>81</v>
      </c>
      <c r="N116" s="140" t="s">
        <v>53</v>
      </c>
      <c r="P116" s="141">
        <f t="shared" si="1"/>
        <v>0</v>
      </c>
      <c r="Q116" s="141">
        <v>0</v>
      </c>
      <c r="R116" s="141">
        <f t="shared" si="2"/>
        <v>0</v>
      </c>
      <c r="S116" s="141">
        <v>0</v>
      </c>
      <c r="T116" s="142">
        <f t="shared" si="3"/>
        <v>0</v>
      </c>
      <c r="AR116" s="143" t="s">
        <v>161</v>
      </c>
      <c r="AT116" s="143" t="s">
        <v>157</v>
      </c>
      <c r="AU116" s="143" t="s">
        <v>91</v>
      </c>
      <c r="AY116" s="18" t="s">
        <v>154</v>
      </c>
      <c r="BE116" s="144">
        <f t="shared" si="4"/>
        <v>0</v>
      </c>
      <c r="BF116" s="144">
        <f t="shared" si="5"/>
        <v>0</v>
      </c>
      <c r="BG116" s="144">
        <f t="shared" si="6"/>
        <v>0</v>
      </c>
      <c r="BH116" s="144">
        <f t="shared" si="7"/>
        <v>0</v>
      </c>
      <c r="BI116" s="144">
        <f t="shared" si="8"/>
        <v>0</v>
      </c>
      <c r="BJ116" s="18" t="s">
        <v>91</v>
      </c>
      <c r="BK116" s="144">
        <f t="shared" si="9"/>
        <v>0</v>
      </c>
      <c r="BL116" s="18" t="s">
        <v>161</v>
      </c>
      <c r="BM116" s="143" t="s">
        <v>337</v>
      </c>
    </row>
    <row r="117" spans="2:65" s="1" customFormat="1" ht="24.2" customHeight="1">
      <c r="B117" s="34"/>
      <c r="C117" s="131" t="s">
        <v>251</v>
      </c>
      <c r="D117" s="131" t="s">
        <v>157</v>
      </c>
      <c r="E117" s="132" t="s">
        <v>1210</v>
      </c>
      <c r="F117" s="133" t="s">
        <v>1211</v>
      </c>
      <c r="G117" s="134" t="s">
        <v>1185</v>
      </c>
      <c r="H117" s="135">
        <v>37</v>
      </c>
      <c r="I117" s="136"/>
      <c r="J117" s="137">
        <f t="shared" si="0"/>
        <v>0</v>
      </c>
      <c r="K117" s="138"/>
      <c r="L117" s="34"/>
      <c r="M117" s="139" t="s">
        <v>81</v>
      </c>
      <c r="N117" s="140" t="s">
        <v>53</v>
      </c>
      <c r="P117" s="141">
        <f t="shared" si="1"/>
        <v>0</v>
      </c>
      <c r="Q117" s="141">
        <v>0</v>
      </c>
      <c r="R117" s="141">
        <f t="shared" si="2"/>
        <v>0</v>
      </c>
      <c r="S117" s="141">
        <v>0</v>
      </c>
      <c r="T117" s="142">
        <f t="shared" si="3"/>
        <v>0</v>
      </c>
      <c r="AR117" s="143" t="s">
        <v>161</v>
      </c>
      <c r="AT117" s="143" t="s">
        <v>157</v>
      </c>
      <c r="AU117" s="143" t="s">
        <v>91</v>
      </c>
      <c r="AY117" s="18" t="s">
        <v>154</v>
      </c>
      <c r="BE117" s="144">
        <f t="shared" si="4"/>
        <v>0</v>
      </c>
      <c r="BF117" s="144">
        <f t="shared" si="5"/>
        <v>0</v>
      </c>
      <c r="BG117" s="144">
        <f t="shared" si="6"/>
        <v>0</v>
      </c>
      <c r="BH117" s="144">
        <f t="shared" si="7"/>
        <v>0</v>
      </c>
      <c r="BI117" s="144">
        <f t="shared" si="8"/>
        <v>0</v>
      </c>
      <c r="BJ117" s="18" t="s">
        <v>91</v>
      </c>
      <c r="BK117" s="144">
        <f t="shared" si="9"/>
        <v>0</v>
      </c>
      <c r="BL117" s="18" t="s">
        <v>161</v>
      </c>
      <c r="BM117" s="143" t="s">
        <v>348</v>
      </c>
    </row>
    <row r="118" spans="2:65" s="1" customFormat="1" ht="24.2" customHeight="1">
      <c r="B118" s="34"/>
      <c r="C118" s="131" t="s">
        <v>257</v>
      </c>
      <c r="D118" s="131" t="s">
        <v>157</v>
      </c>
      <c r="E118" s="132" t="s">
        <v>1212</v>
      </c>
      <c r="F118" s="133" t="s">
        <v>1213</v>
      </c>
      <c r="G118" s="134" t="s">
        <v>1185</v>
      </c>
      <c r="H118" s="135">
        <v>77</v>
      </c>
      <c r="I118" s="136"/>
      <c r="J118" s="137">
        <f t="shared" si="0"/>
        <v>0</v>
      </c>
      <c r="K118" s="138"/>
      <c r="L118" s="34"/>
      <c r="M118" s="139" t="s">
        <v>81</v>
      </c>
      <c r="N118" s="140" t="s">
        <v>53</v>
      </c>
      <c r="P118" s="141">
        <f t="shared" si="1"/>
        <v>0</v>
      </c>
      <c r="Q118" s="141">
        <v>0</v>
      </c>
      <c r="R118" s="141">
        <f t="shared" si="2"/>
        <v>0</v>
      </c>
      <c r="S118" s="141">
        <v>0</v>
      </c>
      <c r="T118" s="142">
        <f t="shared" si="3"/>
        <v>0</v>
      </c>
      <c r="AR118" s="143" t="s">
        <v>161</v>
      </c>
      <c r="AT118" s="143" t="s">
        <v>157</v>
      </c>
      <c r="AU118" s="143" t="s">
        <v>91</v>
      </c>
      <c r="AY118" s="18" t="s">
        <v>154</v>
      </c>
      <c r="BE118" s="144">
        <f t="shared" si="4"/>
        <v>0</v>
      </c>
      <c r="BF118" s="144">
        <f t="shared" si="5"/>
        <v>0</v>
      </c>
      <c r="BG118" s="144">
        <f t="shared" si="6"/>
        <v>0</v>
      </c>
      <c r="BH118" s="144">
        <f t="shared" si="7"/>
        <v>0</v>
      </c>
      <c r="BI118" s="144">
        <f t="shared" si="8"/>
        <v>0</v>
      </c>
      <c r="BJ118" s="18" t="s">
        <v>91</v>
      </c>
      <c r="BK118" s="144">
        <f t="shared" si="9"/>
        <v>0</v>
      </c>
      <c r="BL118" s="18" t="s">
        <v>161</v>
      </c>
      <c r="BM118" s="143" t="s">
        <v>358</v>
      </c>
    </row>
    <row r="119" spans="2:65" s="1" customFormat="1" ht="21.75" customHeight="1">
      <c r="B119" s="34"/>
      <c r="C119" s="131" t="s">
        <v>264</v>
      </c>
      <c r="D119" s="131" t="s">
        <v>157</v>
      </c>
      <c r="E119" s="132" t="s">
        <v>1214</v>
      </c>
      <c r="F119" s="133" t="s">
        <v>1215</v>
      </c>
      <c r="G119" s="134" t="s">
        <v>1185</v>
      </c>
      <c r="H119" s="135">
        <v>34</v>
      </c>
      <c r="I119" s="136"/>
      <c r="J119" s="137">
        <f t="shared" si="0"/>
        <v>0</v>
      </c>
      <c r="K119" s="138"/>
      <c r="L119" s="34"/>
      <c r="M119" s="139" t="s">
        <v>81</v>
      </c>
      <c r="N119" s="140" t="s">
        <v>53</v>
      </c>
      <c r="P119" s="141">
        <f t="shared" si="1"/>
        <v>0</v>
      </c>
      <c r="Q119" s="141">
        <v>0</v>
      </c>
      <c r="R119" s="141">
        <f t="shared" si="2"/>
        <v>0</v>
      </c>
      <c r="S119" s="141">
        <v>0</v>
      </c>
      <c r="T119" s="142">
        <f t="shared" si="3"/>
        <v>0</v>
      </c>
      <c r="AR119" s="143" t="s">
        <v>161</v>
      </c>
      <c r="AT119" s="143" t="s">
        <v>157</v>
      </c>
      <c r="AU119" s="143" t="s">
        <v>91</v>
      </c>
      <c r="AY119" s="18" t="s">
        <v>154</v>
      </c>
      <c r="BE119" s="144">
        <f t="shared" si="4"/>
        <v>0</v>
      </c>
      <c r="BF119" s="144">
        <f t="shared" si="5"/>
        <v>0</v>
      </c>
      <c r="BG119" s="144">
        <f t="shared" si="6"/>
        <v>0</v>
      </c>
      <c r="BH119" s="144">
        <f t="shared" si="7"/>
        <v>0</v>
      </c>
      <c r="BI119" s="144">
        <f t="shared" si="8"/>
        <v>0</v>
      </c>
      <c r="BJ119" s="18" t="s">
        <v>91</v>
      </c>
      <c r="BK119" s="144">
        <f t="shared" si="9"/>
        <v>0</v>
      </c>
      <c r="BL119" s="18" t="s">
        <v>161</v>
      </c>
      <c r="BM119" s="143" t="s">
        <v>373</v>
      </c>
    </row>
    <row r="120" spans="2:65" s="1" customFormat="1" ht="21.75" customHeight="1">
      <c r="B120" s="34"/>
      <c r="C120" s="131" t="s">
        <v>270</v>
      </c>
      <c r="D120" s="131" t="s">
        <v>157</v>
      </c>
      <c r="E120" s="132" t="s">
        <v>1216</v>
      </c>
      <c r="F120" s="133" t="s">
        <v>1217</v>
      </c>
      <c r="G120" s="134" t="s">
        <v>1185</v>
      </c>
      <c r="H120" s="135">
        <v>10</v>
      </c>
      <c r="I120" s="136"/>
      <c r="J120" s="137">
        <f t="shared" si="0"/>
        <v>0</v>
      </c>
      <c r="K120" s="138"/>
      <c r="L120" s="34"/>
      <c r="M120" s="139" t="s">
        <v>81</v>
      </c>
      <c r="N120" s="140" t="s">
        <v>53</v>
      </c>
      <c r="P120" s="141">
        <f t="shared" si="1"/>
        <v>0</v>
      </c>
      <c r="Q120" s="141">
        <v>0</v>
      </c>
      <c r="R120" s="141">
        <f t="shared" si="2"/>
        <v>0</v>
      </c>
      <c r="S120" s="141">
        <v>0</v>
      </c>
      <c r="T120" s="142">
        <f t="shared" si="3"/>
        <v>0</v>
      </c>
      <c r="AR120" s="143" t="s">
        <v>161</v>
      </c>
      <c r="AT120" s="143" t="s">
        <v>157</v>
      </c>
      <c r="AU120" s="143" t="s">
        <v>91</v>
      </c>
      <c r="AY120" s="18" t="s">
        <v>154</v>
      </c>
      <c r="BE120" s="144">
        <f t="shared" si="4"/>
        <v>0</v>
      </c>
      <c r="BF120" s="144">
        <f t="shared" si="5"/>
        <v>0</v>
      </c>
      <c r="BG120" s="144">
        <f t="shared" si="6"/>
        <v>0</v>
      </c>
      <c r="BH120" s="144">
        <f t="shared" si="7"/>
        <v>0</v>
      </c>
      <c r="BI120" s="144">
        <f t="shared" si="8"/>
        <v>0</v>
      </c>
      <c r="BJ120" s="18" t="s">
        <v>91</v>
      </c>
      <c r="BK120" s="144">
        <f t="shared" si="9"/>
        <v>0</v>
      </c>
      <c r="BL120" s="18" t="s">
        <v>161</v>
      </c>
      <c r="BM120" s="143" t="s">
        <v>385</v>
      </c>
    </row>
    <row r="121" spans="2:65" s="1" customFormat="1" ht="16.5" customHeight="1">
      <c r="B121" s="34"/>
      <c r="C121" s="131" t="s">
        <v>277</v>
      </c>
      <c r="D121" s="131" t="s">
        <v>157</v>
      </c>
      <c r="E121" s="132" t="s">
        <v>1218</v>
      </c>
      <c r="F121" s="133" t="s">
        <v>1219</v>
      </c>
      <c r="G121" s="134" t="s">
        <v>1185</v>
      </c>
      <c r="H121" s="135">
        <v>10</v>
      </c>
      <c r="I121" s="136"/>
      <c r="J121" s="137">
        <f t="shared" si="0"/>
        <v>0</v>
      </c>
      <c r="K121" s="138"/>
      <c r="L121" s="34"/>
      <c r="M121" s="139" t="s">
        <v>81</v>
      </c>
      <c r="N121" s="140" t="s">
        <v>53</v>
      </c>
      <c r="P121" s="141">
        <f t="shared" si="1"/>
        <v>0</v>
      </c>
      <c r="Q121" s="141">
        <v>0</v>
      </c>
      <c r="R121" s="141">
        <f t="shared" si="2"/>
        <v>0</v>
      </c>
      <c r="S121" s="141">
        <v>0</v>
      </c>
      <c r="T121" s="142">
        <f t="shared" si="3"/>
        <v>0</v>
      </c>
      <c r="AR121" s="143" t="s">
        <v>161</v>
      </c>
      <c r="AT121" s="143" t="s">
        <v>157</v>
      </c>
      <c r="AU121" s="143" t="s">
        <v>91</v>
      </c>
      <c r="AY121" s="18" t="s">
        <v>154</v>
      </c>
      <c r="BE121" s="144">
        <f t="shared" si="4"/>
        <v>0</v>
      </c>
      <c r="BF121" s="144">
        <f t="shared" si="5"/>
        <v>0</v>
      </c>
      <c r="BG121" s="144">
        <f t="shared" si="6"/>
        <v>0</v>
      </c>
      <c r="BH121" s="144">
        <f t="shared" si="7"/>
        <v>0</v>
      </c>
      <c r="BI121" s="144">
        <f t="shared" si="8"/>
        <v>0</v>
      </c>
      <c r="BJ121" s="18" t="s">
        <v>91</v>
      </c>
      <c r="BK121" s="144">
        <f t="shared" si="9"/>
        <v>0</v>
      </c>
      <c r="BL121" s="18" t="s">
        <v>161</v>
      </c>
      <c r="BM121" s="143" t="s">
        <v>397</v>
      </c>
    </row>
    <row r="122" spans="2:65" s="1" customFormat="1" ht="24.2" customHeight="1">
      <c r="B122" s="34"/>
      <c r="C122" s="131" t="s">
        <v>7</v>
      </c>
      <c r="D122" s="131" t="s">
        <v>157</v>
      </c>
      <c r="E122" s="132" t="s">
        <v>1220</v>
      </c>
      <c r="F122" s="133" t="s">
        <v>1221</v>
      </c>
      <c r="G122" s="134" t="s">
        <v>1185</v>
      </c>
      <c r="H122" s="135">
        <v>8</v>
      </c>
      <c r="I122" s="136"/>
      <c r="J122" s="137">
        <f t="shared" si="0"/>
        <v>0</v>
      </c>
      <c r="K122" s="138"/>
      <c r="L122" s="34"/>
      <c r="M122" s="139" t="s">
        <v>81</v>
      </c>
      <c r="N122" s="140" t="s">
        <v>53</v>
      </c>
      <c r="P122" s="141">
        <f t="shared" si="1"/>
        <v>0</v>
      </c>
      <c r="Q122" s="141">
        <v>0</v>
      </c>
      <c r="R122" s="141">
        <f t="shared" si="2"/>
        <v>0</v>
      </c>
      <c r="S122" s="141">
        <v>0</v>
      </c>
      <c r="T122" s="142">
        <f t="shared" si="3"/>
        <v>0</v>
      </c>
      <c r="AR122" s="143" t="s">
        <v>161</v>
      </c>
      <c r="AT122" s="143" t="s">
        <v>157</v>
      </c>
      <c r="AU122" s="143" t="s">
        <v>91</v>
      </c>
      <c r="AY122" s="18" t="s">
        <v>154</v>
      </c>
      <c r="BE122" s="144">
        <f t="shared" si="4"/>
        <v>0</v>
      </c>
      <c r="BF122" s="144">
        <f t="shared" si="5"/>
        <v>0</v>
      </c>
      <c r="BG122" s="144">
        <f t="shared" si="6"/>
        <v>0</v>
      </c>
      <c r="BH122" s="144">
        <f t="shared" si="7"/>
        <v>0</v>
      </c>
      <c r="BI122" s="144">
        <f t="shared" si="8"/>
        <v>0</v>
      </c>
      <c r="BJ122" s="18" t="s">
        <v>91</v>
      </c>
      <c r="BK122" s="144">
        <f t="shared" si="9"/>
        <v>0</v>
      </c>
      <c r="BL122" s="18" t="s">
        <v>161</v>
      </c>
      <c r="BM122" s="143" t="s">
        <v>407</v>
      </c>
    </row>
    <row r="123" spans="2:65" s="1" customFormat="1" ht="24.2" customHeight="1">
      <c r="B123" s="34"/>
      <c r="C123" s="131" t="s">
        <v>290</v>
      </c>
      <c r="D123" s="131" t="s">
        <v>157</v>
      </c>
      <c r="E123" s="132" t="s">
        <v>1222</v>
      </c>
      <c r="F123" s="133" t="s">
        <v>1223</v>
      </c>
      <c r="G123" s="134" t="s">
        <v>1185</v>
      </c>
      <c r="H123" s="135">
        <v>86</v>
      </c>
      <c r="I123" s="136"/>
      <c r="J123" s="137">
        <f t="shared" si="0"/>
        <v>0</v>
      </c>
      <c r="K123" s="138"/>
      <c r="L123" s="34"/>
      <c r="M123" s="139" t="s">
        <v>81</v>
      </c>
      <c r="N123" s="140" t="s">
        <v>53</v>
      </c>
      <c r="P123" s="141">
        <f t="shared" si="1"/>
        <v>0</v>
      </c>
      <c r="Q123" s="141">
        <v>0</v>
      </c>
      <c r="R123" s="141">
        <f t="shared" si="2"/>
        <v>0</v>
      </c>
      <c r="S123" s="141">
        <v>0</v>
      </c>
      <c r="T123" s="142">
        <f t="shared" si="3"/>
        <v>0</v>
      </c>
      <c r="AR123" s="143" t="s">
        <v>161</v>
      </c>
      <c r="AT123" s="143" t="s">
        <v>157</v>
      </c>
      <c r="AU123" s="143" t="s">
        <v>91</v>
      </c>
      <c r="AY123" s="18" t="s">
        <v>154</v>
      </c>
      <c r="BE123" s="144">
        <f t="shared" si="4"/>
        <v>0</v>
      </c>
      <c r="BF123" s="144">
        <f t="shared" si="5"/>
        <v>0</v>
      </c>
      <c r="BG123" s="144">
        <f t="shared" si="6"/>
        <v>0</v>
      </c>
      <c r="BH123" s="144">
        <f t="shared" si="7"/>
        <v>0</v>
      </c>
      <c r="BI123" s="144">
        <f t="shared" si="8"/>
        <v>0</v>
      </c>
      <c r="BJ123" s="18" t="s">
        <v>91</v>
      </c>
      <c r="BK123" s="144">
        <f t="shared" si="9"/>
        <v>0</v>
      </c>
      <c r="BL123" s="18" t="s">
        <v>161</v>
      </c>
      <c r="BM123" s="143" t="s">
        <v>420</v>
      </c>
    </row>
    <row r="124" spans="2:65" s="1" customFormat="1" ht="21.75" customHeight="1">
      <c r="B124" s="34"/>
      <c r="C124" s="131" t="s">
        <v>296</v>
      </c>
      <c r="D124" s="131" t="s">
        <v>157</v>
      </c>
      <c r="E124" s="132" t="s">
        <v>1224</v>
      </c>
      <c r="F124" s="133" t="s">
        <v>1225</v>
      </c>
      <c r="G124" s="134" t="s">
        <v>1185</v>
      </c>
      <c r="H124" s="135">
        <v>230</v>
      </c>
      <c r="I124" s="136"/>
      <c r="J124" s="137">
        <f t="shared" si="0"/>
        <v>0</v>
      </c>
      <c r="K124" s="138"/>
      <c r="L124" s="34"/>
      <c r="M124" s="139" t="s">
        <v>81</v>
      </c>
      <c r="N124" s="140" t="s">
        <v>53</v>
      </c>
      <c r="P124" s="141">
        <f t="shared" si="1"/>
        <v>0</v>
      </c>
      <c r="Q124" s="141">
        <v>0</v>
      </c>
      <c r="R124" s="141">
        <f t="shared" si="2"/>
        <v>0</v>
      </c>
      <c r="S124" s="141">
        <v>0</v>
      </c>
      <c r="T124" s="142">
        <f t="shared" si="3"/>
        <v>0</v>
      </c>
      <c r="AR124" s="143" t="s">
        <v>161</v>
      </c>
      <c r="AT124" s="143" t="s">
        <v>157</v>
      </c>
      <c r="AU124" s="143" t="s">
        <v>91</v>
      </c>
      <c r="AY124" s="18" t="s">
        <v>154</v>
      </c>
      <c r="BE124" s="144">
        <f t="shared" si="4"/>
        <v>0</v>
      </c>
      <c r="BF124" s="144">
        <f t="shared" si="5"/>
        <v>0</v>
      </c>
      <c r="BG124" s="144">
        <f t="shared" si="6"/>
        <v>0</v>
      </c>
      <c r="BH124" s="144">
        <f t="shared" si="7"/>
        <v>0</v>
      </c>
      <c r="BI124" s="144">
        <f t="shared" si="8"/>
        <v>0</v>
      </c>
      <c r="BJ124" s="18" t="s">
        <v>91</v>
      </c>
      <c r="BK124" s="144">
        <f t="shared" si="9"/>
        <v>0</v>
      </c>
      <c r="BL124" s="18" t="s">
        <v>161</v>
      </c>
      <c r="BM124" s="143" t="s">
        <v>435</v>
      </c>
    </row>
    <row r="125" spans="2:65" s="1" customFormat="1" ht="21.75" customHeight="1">
      <c r="B125" s="34"/>
      <c r="C125" s="131" t="s">
        <v>302</v>
      </c>
      <c r="D125" s="131" t="s">
        <v>157</v>
      </c>
      <c r="E125" s="132" t="s">
        <v>1226</v>
      </c>
      <c r="F125" s="133" t="s">
        <v>1227</v>
      </c>
      <c r="G125" s="134" t="s">
        <v>1185</v>
      </c>
      <c r="H125" s="135">
        <v>74</v>
      </c>
      <c r="I125" s="136"/>
      <c r="J125" s="137">
        <f t="shared" si="0"/>
        <v>0</v>
      </c>
      <c r="K125" s="138"/>
      <c r="L125" s="34"/>
      <c r="M125" s="139" t="s">
        <v>81</v>
      </c>
      <c r="N125" s="140" t="s">
        <v>53</v>
      </c>
      <c r="P125" s="141">
        <f t="shared" si="1"/>
        <v>0</v>
      </c>
      <c r="Q125" s="141">
        <v>0</v>
      </c>
      <c r="R125" s="141">
        <f t="shared" si="2"/>
        <v>0</v>
      </c>
      <c r="S125" s="141">
        <v>0</v>
      </c>
      <c r="T125" s="142">
        <f t="shared" si="3"/>
        <v>0</v>
      </c>
      <c r="AR125" s="143" t="s">
        <v>161</v>
      </c>
      <c r="AT125" s="143" t="s">
        <v>157</v>
      </c>
      <c r="AU125" s="143" t="s">
        <v>91</v>
      </c>
      <c r="AY125" s="18" t="s">
        <v>154</v>
      </c>
      <c r="BE125" s="144">
        <f t="shared" si="4"/>
        <v>0</v>
      </c>
      <c r="BF125" s="144">
        <f t="shared" si="5"/>
        <v>0</v>
      </c>
      <c r="BG125" s="144">
        <f t="shared" si="6"/>
        <v>0</v>
      </c>
      <c r="BH125" s="144">
        <f t="shared" si="7"/>
        <v>0</v>
      </c>
      <c r="BI125" s="144">
        <f t="shared" si="8"/>
        <v>0</v>
      </c>
      <c r="BJ125" s="18" t="s">
        <v>91</v>
      </c>
      <c r="BK125" s="144">
        <f t="shared" si="9"/>
        <v>0</v>
      </c>
      <c r="BL125" s="18" t="s">
        <v>161</v>
      </c>
      <c r="BM125" s="143" t="s">
        <v>448</v>
      </c>
    </row>
    <row r="126" spans="2:65" s="1" customFormat="1" ht="24.2" customHeight="1">
      <c r="B126" s="34"/>
      <c r="C126" s="131" t="s">
        <v>308</v>
      </c>
      <c r="D126" s="131" t="s">
        <v>157</v>
      </c>
      <c r="E126" s="132" t="s">
        <v>1228</v>
      </c>
      <c r="F126" s="133" t="s">
        <v>1229</v>
      </c>
      <c r="G126" s="134" t="s">
        <v>1185</v>
      </c>
      <c r="H126" s="135">
        <v>74</v>
      </c>
      <c r="I126" s="136"/>
      <c r="J126" s="137">
        <f t="shared" si="0"/>
        <v>0</v>
      </c>
      <c r="K126" s="138"/>
      <c r="L126" s="34"/>
      <c r="M126" s="139" t="s">
        <v>81</v>
      </c>
      <c r="N126" s="140" t="s">
        <v>53</v>
      </c>
      <c r="P126" s="141">
        <f t="shared" si="1"/>
        <v>0</v>
      </c>
      <c r="Q126" s="141">
        <v>0</v>
      </c>
      <c r="R126" s="141">
        <f t="shared" si="2"/>
        <v>0</v>
      </c>
      <c r="S126" s="141">
        <v>0</v>
      </c>
      <c r="T126" s="142">
        <f t="shared" si="3"/>
        <v>0</v>
      </c>
      <c r="AR126" s="143" t="s">
        <v>161</v>
      </c>
      <c r="AT126" s="143" t="s">
        <v>157</v>
      </c>
      <c r="AU126" s="143" t="s">
        <v>91</v>
      </c>
      <c r="AY126" s="18" t="s">
        <v>154</v>
      </c>
      <c r="BE126" s="144">
        <f t="shared" si="4"/>
        <v>0</v>
      </c>
      <c r="BF126" s="144">
        <f t="shared" si="5"/>
        <v>0</v>
      </c>
      <c r="BG126" s="144">
        <f t="shared" si="6"/>
        <v>0</v>
      </c>
      <c r="BH126" s="144">
        <f t="shared" si="7"/>
        <v>0</v>
      </c>
      <c r="BI126" s="144">
        <f t="shared" si="8"/>
        <v>0</v>
      </c>
      <c r="BJ126" s="18" t="s">
        <v>91</v>
      </c>
      <c r="BK126" s="144">
        <f t="shared" si="9"/>
        <v>0</v>
      </c>
      <c r="BL126" s="18" t="s">
        <v>161</v>
      </c>
      <c r="BM126" s="143" t="s">
        <v>459</v>
      </c>
    </row>
    <row r="127" spans="2:65" s="1" customFormat="1" ht="24.2" customHeight="1">
      <c r="B127" s="34"/>
      <c r="C127" s="131" t="s">
        <v>314</v>
      </c>
      <c r="D127" s="131" t="s">
        <v>157</v>
      </c>
      <c r="E127" s="132" t="s">
        <v>1230</v>
      </c>
      <c r="F127" s="133" t="s">
        <v>1231</v>
      </c>
      <c r="G127" s="134" t="s">
        <v>1185</v>
      </c>
      <c r="H127" s="135">
        <v>76</v>
      </c>
      <c r="I127" s="136"/>
      <c r="J127" s="137">
        <f t="shared" si="0"/>
        <v>0</v>
      </c>
      <c r="K127" s="138"/>
      <c r="L127" s="34"/>
      <c r="M127" s="139" t="s">
        <v>81</v>
      </c>
      <c r="N127" s="140" t="s">
        <v>53</v>
      </c>
      <c r="P127" s="141">
        <f t="shared" si="1"/>
        <v>0</v>
      </c>
      <c r="Q127" s="141">
        <v>0</v>
      </c>
      <c r="R127" s="141">
        <f t="shared" si="2"/>
        <v>0</v>
      </c>
      <c r="S127" s="141">
        <v>0</v>
      </c>
      <c r="T127" s="142">
        <f t="shared" si="3"/>
        <v>0</v>
      </c>
      <c r="AR127" s="143" t="s">
        <v>161</v>
      </c>
      <c r="AT127" s="143" t="s">
        <v>157</v>
      </c>
      <c r="AU127" s="143" t="s">
        <v>91</v>
      </c>
      <c r="AY127" s="18" t="s">
        <v>154</v>
      </c>
      <c r="BE127" s="144">
        <f t="shared" si="4"/>
        <v>0</v>
      </c>
      <c r="BF127" s="144">
        <f t="shared" si="5"/>
        <v>0</v>
      </c>
      <c r="BG127" s="144">
        <f t="shared" si="6"/>
        <v>0</v>
      </c>
      <c r="BH127" s="144">
        <f t="shared" si="7"/>
        <v>0</v>
      </c>
      <c r="BI127" s="144">
        <f t="shared" si="8"/>
        <v>0</v>
      </c>
      <c r="BJ127" s="18" t="s">
        <v>91</v>
      </c>
      <c r="BK127" s="144">
        <f t="shared" si="9"/>
        <v>0</v>
      </c>
      <c r="BL127" s="18" t="s">
        <v>161</v>
      </c>
      <c r="BM127" s="143" t="s">
        <v>470</v>
      </c>
    </row>
    <row r="128" spans="2:65" s="1" customFormat="1" ht="24.2" customHeight="1">
      <c r="B128" s="34"/>
      <c r="C128" s="131" t="s">
        <v>319</v>
      </c>
      <c r="D128" s="131" t="s">
        <v>157</v>
      </c>
      <c r="E128" s="132" t="s">
        <v>1232</v>
      </c>
      <c r="F128" s="133" t="s">
        <v>1233</v>
      </c>
      <c r="G128" s="134" t="s">
        <v>1185</v>
      </c>
      <c r="H128" s="135">
        <v>186</v>
      </c>
      <c r="I128" s="136"/>
      <c r="J128" s="137">
        <f t="shared" si="0"/>
        <v>0</v>
      </c>
      <c r="K128" s="138"/>
      <c r="L128" s="34"/>
      <c r="M128" s="139" t="s">
        <v>81</v>
      </c>
      <c r="N128" s="140" t="s">
        <v>53</v>
      </c>
      <c r="P128" s="141">
        <f t="shared" si="1"/>
        <v>0</v>
      </c>
      <c r="Q128" s="141">
        <v>0</v>
      </c>
      <c r="R128" s="141">
        <f t="shared" si="2"/>
        <v>0</v>
      </c>
      <c r="S128" s="141">
        <v>0</v>
      </c>
      <c r="T128" s="142">
        <f t="shared" si="3"/>
        <v>0</v>
      </c>
      <c r="AR128" s="143" t="s">
        <v>161</v>
      </c>
      <c r="AT128" s="143" t="s">
        <v>157</v>
      </c>
      <c r="AU128" s="143" t="s">
        <v>91</v>
      </c>
      <c r="AY128" s="18" t="s">
        <v>154</v>
      </c>
      <c r="BE128" s="144">
        <f t="shared" si="4"/>
        <v>0</v>
      </c>
      <c r="BF128" s="144">
        <f t="shared" si="5"/>
        <v>0</v>
      </c>
      <c r="BG128" s="144">
        <f t="shared" si="6"/>
        <v>0</v>
      </c>
      <c r="BH128" s="144">
        <f t="shared" si="7"/>
        <v>0</v>
      </c>
      <c r="BI128" s="144">
        <f t="shared" si="8"/>
        <v>0</v>
      </c>
      <c r="BJ128" s="18" t="s">
        <v>91</v>
      </c>
      <c r="BK128" s="144">
        <f t="shared" si="9"/>
        <v>0</v>
      </c>
      <c r="BL128" s="18" t="s">
        <v>161</v>
      </c>
      <c r="BM128" s="143" t="s">
        <v>487</v>
      </c>
    </row>
    <row r="129" spans="2:65" s="1" customFormat="1" ht="24.2" customHeight="1">
      <c r="B129" s="34"/>
      <c r="C129" s="131" t="s">
        <v>326</v>
      </c>
      <c r="D129" s="131" t="s">
        <v>157</v>
      </c>
      <c r="E129" s="132" t="s">
        <v>1234</v>
      </c>
      <c r="F129" s="133" t="s">
        <v>1235</v>
      </c>
      <c r="G129" s="134" t="s">
        <v>1185</v>
      </c>
      <c r="H129" s="135">
        <v>6</v>
      </c>
      <c r="I129" s="136"/>
      <c r="J129" s="137">
        <f t="shared" si="0"/>
        <v>0</v>
      </c>
      <c r="K129" s="138"/>
      <c r="L129" s="34"/>
      <c r="M129" s="139" t="s">
        <v>81</v>
      </c>
      <c r="N129" s="140" t="s">
        <v>53</v>
      </c>
      <c r="P129" s="141">
        <f t="shared" si="1"/>
        <v>0</v>
      </c>
      <c r="Q129" s="141">
        <v>0</v>
      </c>
      <c r="R129" s="141">
        <f t="shared" si="2"/>
        <v>0</v>
      </c>
      <c r="S129" s="141">
        <v>0</v>
      </c>
      <c r="T129" s="142">
        <f t="shared" si="3"/>
        <v>0</v>
      </c>
      <c r="AR129" s="143" t="s">
        <v>161</v>
      </c>
      <c r="AT129" s="143" t="s">
        <v>157</v>
      </c>
      <c r="AU129" s="143" t="s">
        <v>91</v>
      </c>
      <c r="AY129" s="18" t="s">
        <v>154</v>
      </c>
      <c r="BE129" s="144">
        <f t="shared" si="4"/>
        <v>0</v>
      </c>
      <c r="BF129" s="144">
        <f t="shared" si="5"/>
        <v>0</v>
      </c>
      <c r="BG129" s="144">
        <f t="shared" si="6"/>
        <v>0</v>
      </c>
      <c r="BH129" s="144">
        <f t="shared" si="7"/>
        <v>0</v>
      </c>
      <c r="BI129" s="144">
        <f t="shared" si="8"/>
        <v>0</v>
      </c>
      <c r="BJ129" s="18" t="s">
        <v>91</v>
      </c>
      <c r="BK129" s="144">
        <f t="shared" si="9"/>
        <v>0</v>
      </c>
      <c r="BL129" s="18" t="s">
        <v>161</v>
      </c>
      <c r="BM129" s="143" t="s">
        <v>501</v>
      </c>
    </row>
    <row r="130" spans="2:65" s="1" customFormat="1" ht="24.2" customHeight="1">
      <c r="B130" s="34"/>
      <c r="C130" s="131" t="s">
        <v>332</v>
      </c>
      <c r="D130" s="131" t="s">
        <v>157</v>
      </c>
      <c r="E130" s="132" t="s">
        <v>1236</v>
      </c>
      <c r="F130" s="133" t="s">
        <v>1237</v>
      </c>
      <c r="G130" s="134" t="s">
        <v>1185</v>
      </c>
      <c r="H130" s="135">
        <v>19</v>
      </c>
      <c r="I130" s="136"/>
      <c r="J130" s="137">
        <f t="shared" si="0"/>
        <v>0</v>
      </c>
      <c r="K130" s="138"/>
      <c r="L130" s="34"/>
      <c r="M130" s="139" t="s">
        <v>81</v>
      </c>
      <c r="N130" s="140" t="s">
        <v>53</v>
      </c>
      <c r="P130" s="141">
        <f t="shared" si="1"/>
        <v>0</v>
      </c>
      <c r="Q130" s="141">
        <v>0</v>
      </c>
      <c r="R130" s="141">
        <f t="shared" si="2"/>
        <v>0</v>
      </c>
      <c r="S130" s="141">
        <v>0</v>
      </c>
      <c r="T130" s="142">
        <f t="shared" si="3"/>
        <v>0</v>
      </c>
      <c r="AR130" s="143" t="s">
        <v>161</v>
      </c>
      <c r="AT130" s="143" t="s">
        <v>157</v>
      </c>
      <c r="AU130" s="143" t="s">
        <v>91</v>
      </c>
      <c r="AY130" s="18" t="s">
        <v>154</v>
      </c>
      <c r="BE130" s="144">
        <f t="shared" si="4"/>
        <v>0</v>
      </c>
      <c r="BF130" s="144">
        <f t="shared" si="5"/>
        <v>0</v>
      </c>
      <c r="BG130" s="144">
        <f t="shared" si="6"/>
        <v>0</v>
      </c>
      <c r="BH130" s="144">
        <f t="shared" si="7"/>
        <v>0</v>
      </c>
      <c r="BI130" s="144">
        <f t="shared" si="8"/>
        <v>0</v>
      </c>
      <c r="BJ130" s="18" t="s">
        <v>91</v>
      </c>
      <c r="BK130" s="144">
        <f t="shared" si="9"/>
        <v>0</v>
      </c>
      <c r="BL130" s="18" t="s">
        <v>161</v>
      </c>
      <c r="BM130" s="143" t="s">
        <v>511</v>
      </c>
    </row>
    <row r="131" spans="2:65" s="1" customFormat="1" ht="24.2" customHeight="1">
      <c r="B131" s="34"/>
      <c r="C131" s="131" t="s">
        <v>337</v>
      </c>
      <c r="D131" s="131" t="s">
        <v>157</v>
      </c>
      <c r="E131" s="132" t="s">
        <v>1238</v>
      </c>
      <c r="F131" s="133" t="s">
        <v>1239</v>
      </c>
      <c r="G131" s="134" t="s">
        <v>1185</v>
      </c>
      <c r="H131" s="135">
        <v>5</v>
      </c>
      <c r="I131" s="136"/>
      <c r="J131" s="137">
        <f t="shared" si="0"/>
        <v>0</v>
      </c>
      <c r="K131" s="138"/>
      <c r="L131" s="34"/>
      <c r="M131" s="139" t="s">
        <v>81</v>
      </c>
      <c r="N131" s="140" t="s">
        <v>53</v>
      </c>
      <c r="P131" s="141">
        <f t="shared" si="1"/>
        <v>0</v>
      </c>
      <c r="Q131" s="141">
        <v>0</v>
      </c>
      <c r="R131" s="141">
        <f t="shared" si="2"/>
        <v>0</v>
      </c>
      <c r="S131" s="141">
        <v>0</v>
      </c>
      <c r="T131" s="142">
        <f t="shared" si="3"/>
        <v>0</v>
      </c>
      <c r="AR131" s="143" t="s">
        <v>161</v>
      </c>
      <c r="AT131" s="143" t="s">
        <v>157</v>
      </c>
      <c r="AU131" s="143" t="s">
        <v>91</v>
      </c>
      <c r="AY131" s="18" t="s">
        <v>154</v>
      </c>
      <c r="BE131" s="144">
        <f t="shared" si="4"/>
        <v>0</v>
      </c>
      <c r="BF131" s="144">
        <f t="shared" si="5"/>
        <v>0</v>
      </c>
      <c r="BG131" s="144">
        <f t="shared" si="6"/>
        <v>0</v>
      </c>
      <c r="BH131" s="144">
        <f t="shared" si="7"/>
        <v>0</v>
      </c>
      <c r="BI131" s="144">
        <f t="shared" si="8"/>
        <v>0</v>
      </c>
      <c r="BJ131" s="18" t="s">
        <v>91</v>
      </c>
      <c r="BK131" s="144">
        <f t="shared" si="9"/>
        <v>0</v>
      </c>
      <c r="BL131" s="18" t="s">
        <v>161</v>
      </c>
      <c r="BM131" s="143" t="s">
        <v>523</v>
      </c>
    </row>
    <row r="132" spans="2:65" s="1" customFormat="1" ht="24.2" customHeight="1">
      <c r="B132" s="34"/>
      <c r="C132" s="131" t="s">
        <v>342</v>
      </c>
      <c r="D132" s="131" t="s">
        <v>157</v>
      </c>
      <c r="E132" s="132" t="s">
        <v>1240</v>
      </c>
      <c r="F132" s="133" t="s">
        <v>1241</v>
      </c>
      <c r="G132" s="134" t="s">
        <v>1185</v>
      </c>
      <c r="H132" s="135">
        <v>100</v>
      </c>
      <c r="I132" s="136"/>
      <c r="J132" s="137">
        <f t="shared" si="0"/>
        <v>0</v>
      </c>
      <c r="K132" s="138"/>
      <c r="L132" s="34"/>
      <c r="M132" s="139" t="s">
        <v>81</v>
      </c>
      <c r="N132" s="140" t="s">
        <v>53</v>
      </c>
      <c r="P132" s="141">
        <f t="shared" si="1"/>
        <v>0</v>
      </c>
      <c r="Q132" s="141">
        <v>0</v>
      </c>
      <c r="R132" s="141">
        <f t="shared" si="2"/>
        <v>0</v>
      </c>
      <c r="S132" s="141">
        <v>0</v>
      </c>
      <c r="T132" s="142">
        <f t="shared" si="3"/>
        <v>0</v>
      </c>
      <c r="AR132" s="143" t="s">
        <v>161</v>
      </c>
      <c r="AT132" s="143" t="s">
        <v>157</v>
      </c>
      <c r="AU132" s="143" t="s">
        <v>91</v>
      </c>
      <c r="AY132" s="18" t="s">
        <v>154</v>
      </c>
      <c r="BE132" s="144">
        <f t="shared" si="4"/>
        <v>0</v>
      </c>
      <c r="BF132" s="144">
        <f t="shared" si="5"/>
        <v>0</v>
      </c>
      <c r="BG132" s="144">
        <f t="shared" si="6"/>
        <v>0</v>
      </c>
      <c r="BH132" s="144">
        <f t="shared" si="7"/>
        <v>0</v>
      </c>
      <c r="BI132" s="144">
        <f t="shared" si="8"/>
        <v>0</v>
      </c>
      <c r="BJ132" s="18" t="s">
        <v>91</v>
      </c>
      <c r="BK132" s="144">
        <f t="shared" si="9"/>
        <v>0</v>
      </c>
      <c r="BL132" s="18" t="s">
        <v>161</v>
      </c>
      <c r="BM132" s="143" t="s">
        <v>535</v>
      </c>
    </row>
    <row r="133" spans="2:65" s="1" customFormat="1" ht="24.2" customHeight="1">
      <c r="B133" s="34"/>
      <c r="C133" s="131" t="s">
        <v>348</v>
      </c>
      <c r="D133" s="131" t="s">
        <v>157</v>
      </c>
      <c r="E133" s="132" t="s">
        <v>1242</v>
      </c>
      <c r="F133" s="133" t="s">
        <v>1243</v>
      </c>
      <c r="G133" s="134" t="s">
        <v>1185</v>
      </c>
      <c r="H133" s="135">
        <v>150</v>
      </c>
      <c r="I133" s="136"/>
      <c r="J133" s="137">
        <f t="shared" si="0"/>
        <v>0</v>
      </c>
      <c r="K133" s="138"/>
      <c r="L133" s="34"/>
      <c r="M133" s="139" t="s">
        <v>81</v>
      </c>
      <c r="N133" s="140" t="s">
        <v>53</v>
      </c>
      <c r="P133" s="141">
        <f t="shared" si="1"/>
        <v>0</v>
      </c>
      <c r="Q133" s="141">
        <v>0</v>
      </c>
      <c r="R133" s="141">
        <f t="shared" si="2"/>
        <v>0</v>
      </c>
      <c r="S133" s="141">
        <v>0</v>
      </c>
      <c r="T133" s="142">
        <f t="shared" si="3"/>
        <v>0</v>
      </c>
      <c r="AR133" s="143" t="s">
        <v>161</v>
      </c>
      <c r="AT133" s="143" t="s">
        <v>157</v>
      </c>
      <c r="AU133" s="143" t="s">
        <v>91</v>
      </c>
      <c r="AY133" s="18" t="s">
        <v>154</v>
      </c>
      <c r="BE133" s="144">
        <f t="shared" si="4"/>
        <v>0</v>
      </c>
      <c r="BF133" s="144">
        <f t="shared" si="5"/>
        <v>0</v>
      </c>
      <c r="BG133" s="144">
        <f t="shared" si="6"/>
        <v>0</v>
      </c>
      <c r="BH133" s="144">
        <f t="shared" si="7"/>
        <v>0</v>
      </c>
      <c r="BI133" s="144">
        <f t="shared" si="8"/>
        <v>0</v>
      </c>
      <c r="BJ133" s="18" t="s">
        <v>91</v>
      </c>
      <c r="BK133" s="144">
        <f t="shared" si="9"/>
        <v>0</v>
      </c>
      <c r="BL133" s="18" t="s">
        <v>161</v>
      </c>
      <c r="BM133" s="143" t="s">
        <v>547</v>
      </c>
    </row>
    <row r="134" spans="2:65" s="1" customFormat="1" ht="24.2" customHeight="1">
      <c r="B134" s="34"/>
      <c r="C134" s="131" t="s">
        <v>353</v>
      </c>
      <c r="D134" s="131" t="s">
        <v>157</v>
      </c>
      <c r="E134" s="132" t="s">
        <v>1244</v>
      </c>
      <c r="F134" s="133" t="s">
        <v>1245</v>
      </c>
      <c r="G134" s="134" t="s">
        <v>1185</v>
      </c>
      <c r="H134" s="135">
        <v>180</v>
      </c>
      <c r="I134" s="136"/>
      <c r="J134" s="137">
        <f t="shared" si="0"/>
        <v>0</v>
      </c>
      <c r="K134" s="138"/>
      <c r="L134" s="34"/>
      <c r="M134" s="139" t="s">
        <v>81</v>
      </c>
      <c r="N134" s="140" t="s">
        <v>53</v>
      </c>
      <c r="P134" s="141">
        <f t="shared" si="1"/>
        <v>0</v>
      </c>
      <c r="Q134" s="141">
        <v>0</v>
      </c>
      <c r="R134" s="141">
        <f t="shared" si="2"/>
        <v>0</v>
      </c>
      <c r="S134" s="141">
        <v>0</v>
      </c>
      <c r="T134" s="142">
        <f t="shared" si="3"/>
        <v>0</v>
      </c>
      <c r="AR134" s="143" t="s">
        <v>161</v>
      </c>
      <c r="AT134" s="143" t="s">
        <v>157</v>
      </c>
      <c r="AU134" s="143" t="s">
        <v>91</v>
      </c>
      <c r="AY134" s="18" t="s">
        <v>154</v>
      </c>
      <c r="BE134" s="144">
        <f t="shared" si="4"/>
        <v>0</v>
      </c>
      <c r="BF134" s="144">
        <f t="shared" si="5"/>
        <v>0</v>
      </c>
      <c r="BG134" s="144">
        <f t="shared" si="6"/>
        <v>0</v>
      </c>
      <c r="BH134" s="144">
        <f t="shared" si="7"/>
        <v>0</v>
      </c>
      <c r="BI134" s="144">
        <f t="shared" si="8"/>
        <v>0</v>
      </c>
      <c r="BJ134" s="18" t="s">
        <v>91</v>
      </c>
      <c r="BK134" s="144">
        <f t="shared" si="9"/>
        <v>0</v>
      </c>
      <c r="BL134" s="18" t="s">
        <v>161</v>
      </c>
      <c r="BM134" s="143" t="s">
        <v>557</v>
      </c>
    </row>
    <row r="135" spans="2:65" s="11" customFormat="1" ht="25.9" customHeight="1">
      <c r="B135" s="119"/>
      <c r="D135" s="120" t="s">
        <v>82</v>
      </c>
      <c r="E135" s="121" t="s">
        <v>1246</v>
      </c>
      <c r="F135" s="121" t="s">
        <v>1247</v>
      </c>
      <c r="I135" s="122"/>
      <c r="J135" s="123">
        <f>BK135</f>
        <v>0</v>
      </c>
      <c r="L135" s="119"/>
      <c r="M135" s="124"/>
      <c r="P135" s="125">
        <f>SUM(P136:P142)</f>
        <v>0</v>
      </c>
      <c r="R135" s="125">
        <f>SUM(R136:R142)</f>
        <v>0</v>
      </c>
      <c r="T135" s="126">
        <f>SUM(T136:T142)</f>
        <v>0</v>
      </c>
      <c r="AR135" s="120" t="s">
        <v>91</v>
      </c>
      <c r="AT135" s="127" t="s">
        <v>82</v>
      </c>
      <c r="AU135" s="127" t="s">
        <v>83</v>
      </c>
      <c r="AY135" s="120" t="s">
        <v>154</v>
      </c>
      <c r="BK135" s="128">
        <f>SUM(BK136:BK142)</f>
        <v>0</v>
      </c>
    </row>
    <row r="136" spans="2:65" s="1" customFormat="1" ht="21.75" customHeight="1">
      <c r="B136" s="34"/>
      <c r="C136" s="131" t="s">
        <v>358</v>
      </c>
      <c r="D136" s="131" t="s">
        <v>157</v>
      </c>
      <c r="E136" s="132" t="s">
        <v>1248</v>
      </c>
      <c r="F136" s="133" t="s">
        <v>1249</v>
      </c>
      <c r="G136" s="134" t="s">
        <v>1167</v>
      </c>
      <c r="H136" s="135">
        <v>5680.5</v>
      </c>
      <c r="I136" s="136"/>
      <c r="J136" s="137">
        <f>ROUND(I136*H136,2)</f>
        <v>0</v>
      </c>
      <c r="K136" s="138"/>
      <c r="L136" s="34"/>
      <c r="M136" s="139" t="s">
        <v>81</v>
      </c>
      <c r="N136" s="140" t="s">
        <v>53</v>
      </c>
      <c r="P136" s="141">
        <f>O136*H136</f>
        <v>0</v>
      </c>
      <c r="Q136" s="141">
        <v>0</v>
      </c>
      <c r="R136" s="141">
        <f>Q136*H136</f>
        <v>0</v>
      </c>
      <c r="S136" s="141">
        <v>0</v>
      </c>
      <c r="T136" s="142">
        <f>S136*H136</f>
        <v>0</v>
      </c>
      <c r="AR136" s="143" t="s">
        <v>161</v>
      </c>
      <c r="AT136" s="143" t="s">
        <v>157</v>
      </c>
      <c r="AU136" s="143" t="s">
        <v>91</v>
      </c>
      <c r="AY136" s="18" t="s">
        <v>154</v>
      </c>
      <c r="BE136" s="144">
        <f>IF(N136="základní",J136,0)</f>
        <v>0</v>
      </c>
      <c r="BF136" s="144">
        <f>IF(N136="snížená",J136,0)</f>
        <v>0</v>
      </c>
      <c r="BG136" s="144">
        <f>IF(N136="zákl. přenesená",J136,0)</f>
        <v>0</v>
      </c>
      <c r="BH136" s="144">
        <f>IF(N136="sníž. přenesená",J136,0)</f>
        <v>0</v>
      </c>
      <c r="BI136" s="144">
        <f>IF(N136="nulová",J136,0)</f>
        <v>0</v>
      </c>
      <c r="BJ136" s="18" t="s">
        <v>91</v>
      </c>
      <c r="BK136" s="144">
        <f>ROUND(I136*H136,2)</f>
        <v>0</v>
      </c>
      <c r="BL136" s="18" t="s">
        <v>161</v>
      </c>
      <c r="BM136" s="143" t="s">
        <v>568</v>
      </c>
    </row>
    <row r="137" spans="2:65" s="12" customFormat="1" ht="11.25">
      <c r="B137" s="160"/>
      <c r="D137" s="161" t="s">
        <v>170</v>
      </c>
      <c r="E137" s="162" t="s">
        <v>81</v>
      </c>
      <c r="F137" s="163" t="s">
        <v>1176</v>
      </c>
      <c r="H137" s="164">
        <v>4079.7</v>
      </c>
      <c r="I137" s="165"/>
      <c r="L137" s="160"/>
      <c r="M137" s="166"/>
      <c r="T137" s="167"/>
      <c r="AT137" s="162" t="s">
        <v>170</v>
      </c>
      <c r="AU137" s="162" t="s">
        <v>91</v>
      </c>
      <c r="AV137" s="12" t="s">
        <v>93</v>
      </c>
      <c r="AW137" s="12" t="s">
        <v>42</v>
      </c>
      <c r="AX137" s="12" t="s">
        <v>83</v>
      </c>
      <c r="AY137" s="162" t="s">
        <v>154</v>
      </c>
    </row>
    <row r="138" spans="2:65" s="12" customFormat="1" ht="11.25">
      <c r="B138" s="160"/>
      <c r="D138" s="161" t="s">
        <v>170</v>
      </c>
      <c r="E138" s="162" t="s">
        <v>81</v>
      </c>
      <c r="F138" s="163" t="s">
        <v>1177</v>
      </c>
      <c r="H138" s="164">
        <v>846.3</v>
      </c>
      <c r="I138" s="165"/>
      <c r="L138" s="160"/>
      <c r="M138" s="166"/>
      <c r="T138" s="167"/>
      <c r="AT138" s="162" t="s">
        <v>170</v>
      </c>
      <c r="AU138" s="162" t="s">
        <v>91</v>
      </c>
      <c r="AV138" s="12" t="s">
        <v>93</v>
      </c>
      <c r="AW138" s="12" t="s">
        <v>42</v>
      </c>
      <c r="AX138" s="12" t="s">
        <v>83</v>
      </c>
      <c r="AY138" s="162" t="s">
        <v>154</v>
      </c>
    </row>
    <row r="139" spans="2:65" s="12" customFormat="1" ht="11.25">
      <c r="B139" s="160"/>
      <c r="D139" s="161" t="s">
        <v>170</v>
      </c>
      <c r="E139" s="162" t="s">
        <v>81</v>
      </c>
      <c r="F139" s="163" t="s">
        <v>1178</v>
      </c>
      <c r="H139" s="164">
        <v>110.2</v>
      </c>
      <c r="I139" s="165"/>
      <c r="L139" s="160"/>
      <c r="M139" s="166"/>
      <c r="T139" s="167"/>
      <c r="AT139" s="162" t="s">
        <v>170</v>
      </c>
      <c r="AU139" s="162" t="s">
        <v>91</v>
      </c>
      <c r="AV139" s="12" t="s">
        <v>93</v>
      </c>
      <c r="AW139" s="12" t="s">
        <v>42</v>
      </c>
      <c r="AX139" s="12" t="s">
        <v>83</v>
      </c>
      <c r="AY139" s="162" t="s">
        <v>154</v>
      </c>
    </row>
    <row r="140" spans="2:65" s="12" customFormat="1" ht="11.25">
      <c r="B140" s="160"/>
      <c r="D140" s="161" t="s">
        <v>170</v>
      </c>
      <c r="E140" s="162" t="s">
        <v>81</v>
      </c>
      <c r="F140" s="163" t="s">
        <v>1179</v>
      </c>
      <c r="H140" s="164">
        <v>20.8</v>
      </c>
      <c r="I140" s="165"/>
      <c r="L140" s="160"/>
      <c r="M140" s="166"/>
      <c r="T140" s="167"/>
      <c r="AT140" s="162" t="s">
        <v>170</v>
      </c>
      <c r="AU140" s="162" t="s">
        <v>91</v>
      </c>
      <c r="AV140" s="12" t="s">
        <v>93</v>
      </c>
      <c r="AW140" s="12" t="s">
        <v>42</v>
      </c>
      <c r="AX140" s="12" t="s">
        <v>83</v>
      </c>
      <c r="AY140" s="162" t="s">
        <v>154</v>
      </c>
    </row>
    <row r="141" spans="2:65" s="12" customFormat="1" ht="11.25">
      <c r="B141" s="160"/>
      <c r="D141" s="161" t="s">
        <v>170</v>
      </c>
      <c r="E141" s="162" t="s">
        <v>81</v>
      </c>
      <c r="F141" s="163" t="s">
        <v>1180</v>
      </c>
      <c r="H141" s="164">
        <v>623.5</v>
      </c>
      <c r="I141" s="165"/>
      <c r="L141" s="160"/>
      <c r="M141" s="166"/>
      <c r="T141" s="167"/>
      <c r="AT141" s="162" t="s">
        <v>170</v>
      </c>
      <c r="AU141" s="162" t="s">
        <v>91</v>
      </c>
      <c r="AV141" s="12" t="s">
        <v>93</v>
      </c>
      <c r="AW141" s="12" t="s">
        <v>42</v>
      </c>
      <c r="AX141" s="12" t="s">
        <v>83</v>
      </c>
      <c r="AY141" s="162" t="s">
        <v>154</v>
      </c>
    </row>
    <row r="142" spans="2:65" s="13" customFormat="1" ht="11.25">
      <c r="B142" s="168"/>
      <c r="D142" s="161" t="s">
        <v>170</v>
      </c>
      <c r="E142" s="169" t="s">
        <v>81</v>
      </c>
      <c r="F142" s="170" t="s">
        <v>180</v>
      </c>
      <c r="H142" s="171">
        <v>5680.5</v>
      </c>
      <c r="I142" s="172"/>
      <c r="L142" s="168"/>
      <c r="M142" s="173"/>
      <c r="T142" s="174"/>
      <c r="AT142" s="169" t="s">
        <v>170</v>
      </c>
      <c r="AU142" s="169" t="s">
        <v>91</v>
      </c>
      <c r="AV142" s="13" t="s">
        <v>161</v>
      </c>
      <c r="AW142" s="13" t="s">
        <v>42</v>
      </c>
      <c r="AX142" s="13" t="s">
        <v>91</v>
      </c>
      <c r="AY142" s="169" t="s">
        <v>154</v>
      </c>
    </row>
    <row r="143" spans="2:65" s="11" customFormat="1" ht="25.9" customHeight="1">
      <c r="B143" s="119"/>
      <c r="D143" s="120" t="s">
        <v>82</v>
      </c>
      <c r="E143" s="121" t="s">
        <v>1250</v>
      </c>
      <c r="F143" s="121" t="s">
        <v>1251</v>
      </c>
      <c r="I143" s="122"/>
      <c r="J143" s="123">
        <f>BK143</f>
        <v>0</v>
      </c>
      <c r="L143" s="119"/>
      <c r="M143" s="124"/>
      <c r="P143" s="125">
        <f>SUM(P144:P183)</f>
        <v>0</v>
      </c>
      <c r="R143" s="125">
        <f>SUM(R144:R183)</f>
        <v>0</v>
      </c>
      <c r="T143" s="126">
        <f>SUM(T144:T183)</f>
        <v>0</v>
      </c>
      <c r="AR143" s="120" t="s">
        <v>91</v>
      </c>
      <c r="AT143" s="127" t="s">
        <v>82</v>
      </c>
      <c r="AU143" s="127" t="s">
        <v>83</v>
      </c>
      <c r="AY143" s="120" t="s">
        <v>154</v>
      </c>
      <c r="BK143" s="128">
        <f>SUM(BK144:BK183)</f>
        <v>0</v>
      </c>
    </row>
    <row r="144" spans="2:65" s="1" customFormat="1" ht="24.2" customHeight="1">
      <c r="B144" s="34"/>
      <c r="C144" s="131" t="s">
        <v>366</v>
      </c>
      <c r="D144" s="131" t="s">
        <v>157</v>
      </c>
      <c r="E144" s="132" t="s">
        <v>1252</v>
      </c>
      <c r="F144" s="133" t="s">
        <v>1253</v>
      </c>
      <c r="G144" s="134" t="s">
        <v>1167</v>
      </c>
      <c r="H144" s="135">
        <v>392</v>
      </c>
      <c r="I144" s="136"/>
      <c r="J144" s="137">
        <f>ROUND(I144*H144,2)</f>
        <v>0</v>
      </c>
      <c r="K144" s="138"/>
      <c r="L144" s="34"/>
      <c r="M144" s="139" t="s">
        <v>81</v>
      </c>
      <c r="N144" s="140" t="s">
        <v>53</v>
      </c>
      <c r="P144" s="141">
        <f>O144*H144</f>
        <v>0</v>
      </c>
      <c r="Q144" s="141">
        <v>0</v>
      </c>
      <c r="R144" s="141">
        <f>Q144*H144</f>
        <v>0</v>
      </c>
      <c r="S144" s="141">
        <v>0</v>
      </c>
      <c r="T144" s="142">
        <f>S144*H144</f>
        <v>0</v>
      </c>
      <c r="AR144" s="143" t="s">
        <v>161</v>
      </c>
      <c r="AT144" s="143" t="s">
        <v>157</v>
      </c>
      <c r="AU144" s="143" t="s">
        <v>91</v>
      </c>
      <c r="AY144" s="18" t="s">
        <v>154</v>
      </c>
      <c r="BE144" s="144">
        <f>IF(N144="základní",J144,0)</f>
        <v>0</v>
      </c>
      <c r="BF144" s="144">
        <f>IF(N144="snížená",J144,0)</f>
        <v>0</v>
      </c>
      <c r="BG144" s="144">
        <f>IF(N144="zákl. přenesená",J144,0)</f>
        <v>0</v>
      </c>
      <c r="BH144" s="144">
        <f>IF(N144="sníž. přenesená",J144,0)</f>
        <v>0</v>
      </c>
      <c r="BI144" s="144">
        <f>IF(N144="nulová",J144,0)</f>
        <v>0</v>
      </c>
      <c r="BJ144" s="18" t="s">
        <v>91</v>
      </c>
      <c r="BK144" s="144">
        <f>ROUND(I144*H144,2)</f>
        <v>0</v>
      </c>
      <c r="BL144" s="18" t="s">
        <v>161</v>
      </c>
      <c r="BM144" s="143" t="s">
        <v>582</v>
      </c>
    </row>
    <row r="145" spans="2:65" s="1" customFormat="1" ht="48.75">
      <c r="B145" s="34"/>
      <c r="D145" s="161" t="s">
        <v>758</v>
      </c>
      <c r="F145" s="189" t="s">
        <v>1254</v>
      </c>
      <c r="I145" s="147"/>
      <c r="L145" s="34"/>
      <c r="M145" s="148"/>
      <c r="T145" s="55"/>
      <c r="AT145" s="18" t="s">
        <v>758</v>
      </c>
      <c r="AU145" s="18" t="s">
        <v>91</v>
      </c>
    </row>
    <row r="146" spans="2:65" s="1" customFormat="1" ht="24.2" customHeight="1">
      <c r="B146" s="34"/>
      <c r="C146" s="131" t="s">
        <v>373</v>
      </c>
      <c r="D146" s="131" t="s">
        <v>157</v>
      </c>
      <c r="E146" s="132" t="s">
        <v>1255</v>
      </c>
      <c r="F146" s="133" t="s">
        <v>1256</v>
      </c>
      <c r="G146" s="134" t="s">
        <v>1167</v>
      </c>
      <c r="H146" s="135">
        <v>784</v>
      </c>
      <c r="I146" s="136"/>
      <c r="J146" s="137">
        <f>ROUND(I146*H146,2)</f>
        <v>0</v>
      </c>
      <c r="K146" s="138"/>
      <c r="L146" s="34"/>
      <c r="M146" s="139" t="s">
        <v>81</v>
      </c>
      <c r="N146" s="140" t="s">
        <v>53</v>
      </c>
      <c r="P146" s="141">
        <f>O146*H146</f>
        <v>0</v>
      </c>
      <c r="Q146" s="141">
        <v>0</v>
      </c>
      <c r="R146" s="141">
        <f>Q146*H146</f>
        <v>0</v>
      </c>
      <c r="S146" s="141">
        <v>0</v>
      </c>
      <c r="T146" s="142">
        <f>S146*H146</f>
        <v>0</v>
      </c>
      <c r="AR146" s="143" t="s">
        <v>161</v>
      </c>
      <c r="AT146" s="143" t="s">
        <v>157</v>
      </c>
      <c r="AU146" s="143" t="s">
        <v>91</v>
      </c>
      <c r="AY146" s="18" t="s">
        <v>154</v>
      </c>
      <c r="BE146" s="144">
        <f>IF(N146="základní",J146,0)</f>
        <v>0</v>
      </c>
      <c r="BF146" s="144">
        <f>IF(N146="snížená",J146,0)</f>
        <v>0</v>
      </c>
      <c r="BG146" s="144">
        <f>IF(N146="zákl. přenesená",J146,0)</f>
        <v>0</v>
      </c>
      <c r="BH146" s="144">
        <f>IF(N146="sníž. přenesená",J146,0)</f>
        <v>0</v>
      </c>
      <c r="BI146" s="144">
        <f>IF(N146="nulová",J146,0)</f>
        <v>0</v>
      </c>
      <c r="BJ146" s="18" t="s">
        <v>91</v>
      </c>
      <c r="BK146" s="144">
        <f>ROUND(I146*H146,2)</f>
        <v>0</v>
      </c>
      <c r="BL146" s="18" t="s">
        <v>161</v>
      </c>
      <c r="BM146" s="143" t="s">
        <v>1007</v>
      </c>
    </row>
    <row r="147" spans="2:65" s="1" customFormat="1" ht="39">
      <c r="B147" s="34"/>
      <c r="D147" s="161" t="s">
        <v>758</v>
      </c>
      <c r="F147" s="189" t="s">
        <v>1257</v>
      </c>
      <c r="I147" s="147"/>
      <c r="L147" s="34"/>
      <c r="M147" s="148"/>
      <c r="T147" s="55"/>
      <c r="AT147" s="18" t="s">
        <v>758</v>
      </c>
      <c r="AU147" s="18" t="s">
        <v>91</v>
      </c>
    </row>
    <row r="148" spans="2:65" s="12" customFormat="1" ht="11.25">
      <c r="B148" s="160"/>
      <c r="D148" s="161" t="s">
        <v>170</v>
      </c>
      <c r="E148" s="162" t="s">
        <v>81</v>
      </c>
      <c r="F148" s="163" t="s">
        <v>1258</v>
      </c>
      <c r="H148" s="164">
        <v>784</v>
      </c>
      <c r="I148" s="165"/>
      <c r="L148" s="160"/>
      <c r="M148" s="166"/>
      <c r="T148" s="167"/>
      <c r="AT148" s="162" t="s">
        <v>170</v>
      </c>
      <c r="AU148" s="162" t="s">
        <v>91</v>
      </c>
      <c r="AV148" s="12" t="s">
        <v>93</v>
      </c>
      <c r="AW148" s="12" t="s">
        <v>42</v>
      </c>
      <c r="AX148" s="12" t="s">
        <v>83</v>
      </c>
      <c r="AY148" s="162" t="s">
        <v>154</v>
      </c>
    </row>
    <row r="149" spans="2:65" s="13" customFormat="1" ht="11.25">
      <c r="B149" s="168"/>
      <c r="D149" s="161" t="s">
        <v>170</v>
      </c>
      <c r="E149" s="169" t="s">
        <v>81</v>
      </c>
      <c r="F149" s="170" t="s">
        <v>180</v>
      </c>
      <c r="H149" s="171">
        <v>784</v>
      </c>
      <c r="I149" s="172"/>
      <c r="L149" s="168"/>
      <c r="M149" s="173"/>
      <c r="T149" s="174"/>
      <c r="AT149" s="169" t="s">
        <v>170</v>
      </c>
      <c r="AU149" s="169" t="s">
        <v>91</v>
      </c>
      <c r="AV149" s="13" t="s">
        <v>161</v>
      </c>
      <c r="AW149" s="13" t="s">
        <v>42</v>
      </c>
      <c r="AX149" s="13" t="s">
        <v>91</v>
      </c>
      <c r="AY149" s="169" t="s">
        <v>154</v>
      </c>
    </row>
    <row r="150" spans="2:65" s="1" customFormat="1" ht="24.2" customHeight="1">
      <c r="B150" s="34"/>
      <c r="C150" s="131" t="s">
        <v>378</v>
      </c>
      <c r="D150" s="131" t="s">
        <v>157</v>
      </c>
      <c r="E150" s="132" t="s">
        <v>1259</v>
      </c>
      <c r="F150" s="133" t="s">
        <v>1260</v>
      </c>
      <c r="G150" s="134" t="s">
        <v>1167</v>
      </c>
      <c r="H150" s="135">
        <v>392</v>
      </c>
      <c r="I150" s="136"/>
      <c r="J150" s="137">
        <f>ROUND(I150*H150,2)</f>
        <v>0</v>
      </c>
      <c r="K150" s="138"/>
      <c r="L150" s="34"/>
      <c r="M150" s="139" t="s">
        <v>81</v>
      </c>
      <c r="N150" s="140" t="s">
        <v>53</v>
      </c>
      <c r="P150" s="141">
        <f>O150*H150</f>
        <v>0</v>
      </c>
      <c r="Q150" s="141">
        <v>0</v>
      </c>
      <c r="R150" s="141">
        <f>Q150*H150</f>
        <v>0</v>
      </c>
      <c r="S150" s="141">
        <v>0</v>
      </c>
      <c r="T150" s="142">
        <f>S150*H150</f>
        <v>0</v>
      </c>
      <c r="AR150" s="143" t="s">
        <v>161</v>
      </c>
      <c r="AT150" s="143" t="s">
        <v>157</v>
      </c>
      <c r="AU150" s="143" t="s">
        <v>91</v>
      </c>
      <c r="AY150" s="18" t="s">
        <v>154</v>
      </c>
      <c r="BE150" s="144">
        <f>IF(N150="základní",J150,0)</f>
        <v>0</v>
      </c>
      <c r="BF150" s="144">
        <f>IF(N150="snížená",J150,0)</f>
        <v>0</v>
      </c>
      <c r="BG150" s="144">
        <f>IF(N150="zákl. přenesená",J150,0)</f>
        <v>0</v>
      </c>
      <c r="BH150" s="144">
        <f>IF(N150="sníž. přenesená",J150,0)</f>
        <v>0</v>
      </c>
      <c r="BI150" s="144">
        <f>IF(N150="nulová",J150,0)</f>
        <v>0</v>
      </c>
      <c r="BJ150" s="18" t="s">
        <v>91</v>
      </c>
      <c r="BK150" s="144">
        <f>ROUND(I150*H150,2)</f>
        <v>0</v>
      </c>
      <c r="BL150" s="18" t="s">
        <v>161</v>
      </c>
      <c r="BM150" s="143" t="s">
        <v>1010</v>
      </c>
    </row>
    <row r="151" spans="2:65" s="1" customFormat="1" ht="29.25">
      <c r="B151" s="34"/>
      <c r="D151" s="161" t="s">
        <v>758</v>
      </c>
      <c r="F151" s="189" t="s">
        <v>1261</v>
      </c>
      <c r="I151" s="147"/>
      <c r="L151" s="34"/>
      <c r="M151" s="148"/>
      <c r="T151" s="55"/>
      <c r="AT151" s="18" t="s">
        <v>758</v>
      </c>
      <c r="AU151" s="18" t="s">
        <v>91</v>
      </c>
    </row>
    <row r="152" spans="2:65" s="1" customFormat="1" ht="33" customHeight="1">
      <c r="B152" s="34"/>
      <c r="C152" s="131" t="s">
        <v>385</v>
      </c>
      <c r="D152" s="131" t="s">
        <v>157</v>
      </c>
      <c r="E152" s="132" t="s">
        <v>1262</v>
      </c>
      <c r="F152" s="133" t="s">
        <v>1263</v>
      </c>
      <c r="G152" s="134" t="s">
        <v>1167</v>
      </c>
      <c r="H152" s="135">
        <v>305</v>
      </c>
      <c r="I152" s="136"/>
      <c r="J152" s="137">
        <f>ROUND(I152*H152,2)</f>
        <v>0</v>
      </c>
      <c r="K152" s="138"/>
      <c r="L152" s="34"/>
      <c r="M152" s="139" t="s">
        <v>81</v>
      </c>
      <c r="N152" s="140" t="s">
        <v>53</v>
      </c>
      <c r="P152" s="141">
        <f>O152*H152</f>
        <v>0</v>
      </c>
      <c r="Q152" s="141">
        <v>0</v>
      </c>
      <c r="R152" s="141">
        <f>Q152*H152</f>
        <v>0</v>
      </c>
      <c r="S152" s="141">
        <v>0</v>
      </c>
      <c r="T152" s="142">
        <f>S152*H152</f>
        <v>0</v>
      </c>
      <c r="AR152" s="143" t="s">
        <v>161</v>
      </c>
      <c r="AT152" s="143" t="s">
        <v>157</v>
      </c>
      <c r="AU152" s="143" t="s">
        <v>91</v>
      </c>
      <c r="AY152" s="18" t="s">
        <v>154</v>
      </c>
      <c r="BE152" s="144">
        <f>IF(N152="základní",J152,0)</f>
        <v>0</v>
      </c>
      <c r="BF152" s="144">
        <f>IF(N152="snížená",J152,0)</f>
        <v>0</v>
      </c>
      <c r="BG152" s="144">
        <f>IF(N152="zákl. přenesená",J152,0)</f>
        <v>0</v>
      </c>
      <c r="BH152" s="144">
        <f>IF(N152="sníž. přenesená",J152,0)</f>
        <v>0</v>
      </c>
      <c r="BI152" s="144">
        <f>IF(N152="nulová",J152,0)</f>
        <v>0</v>
      </c>
      <c r="BJ152" s="18" t="s">
        <v>91</v>
      </c>
      <c r="BK152" s="144">
        <f>ROUND(I152*H152,2)</f>
        <v>0</v>
      </c>
      <c r="BL152" s="18" t="s">
        <v>161</v>
      </c>
      <c r="BM152" s="143" t="s">
        <v>1013</v>
      </c>
    </row>
    <row r="153" spans="2:65" s="1" customFormat="1" ht="39">
      <c r="B153" s="34"/>
      <c r="D153" s="161" t="s">
        <v>758</v>
      </c>
      <c r="F153" s="189" t="s">
        <v>1264</v>
      </c>
      <c r="I153" s="147"/>
      <c r="L153" s="34"/>
      <c r="M153" s="148"/>
      <c r="T153" s="55"/>
      <c r="AT153" s="18" t="s">
        <v>758</v>
      </c>
      <c r="AU153" s="18" t="s">
        <v>91</v>
      </c>
    </row>
    <row r="154" spans="2:65" s="1" customFormat="1" ht="55.5" customHeight="1">
      <c r="B154" s="34"/>
      <c r="C154" s="131" t="s">
        <v>392</v>
      </c>
      <c r="D154" s="131" t="s">
        <v>157</v>
      </c>
      <c r="E154" s="132" t="s">
        <v>1265</v>
      </c>
      <c r="F154" s="133" t="s">
        <v>1266</v>
      </c>
      <c r="G154" s="134" t="s">
        <v>423</v>
      </c>
      <c r="H154" s="135">
        <v>329</v>
      </c>
      <c r="I154" s="136"/>
      <c r="J154" s="137">
        <f>ROUND(I154*H154,2)</f>
        <v>0</v>
      </c>
      <c r="K154" s="138"/>
      <c r="L154" s="34"/>
      <c r="M154" s="139" t="s">
        <v>81</v>
      </c>
      <c r="N154" s="140" t="s">
        <v>53</v>
      </c>
      <c r="P154" s="141">
        <f>O154*H154</f>
        <v>0</v>
      </c>
      <c r="Q154" s="141">
        <v>0</v>
      </c>
      <c r="R154" s="141">
        <f>Q154*H154</f>
        <v>0</v>
      </c>
      <c r="S154" s="141">
        <v>0</v>
      </c>
      <c r="T154" s="142">
        <f>S154*H154</f>
        <v>0</v>
      </c>
      <c r="AR154" s="143" t="s">
        <v>161</v>
      </c>
      <c r="AT154" s="143" t="s">
        <v>157</v>
      </c>
      <c r="AU154" s="143" t="s">
        <v>91</v>
      </c>
      <c r="AY154" s="18" t="s">
        <v>154</v>
      </c>
      <c r="BE154" s="144">
        <f>IF(N154="základní",J154,0)</f>
        <v>0</v>
      </c>
      <c r="BF154" s="144">
        <f>IF(N154="snížená",J154,0)</f>
        <v>0</v>
      </c>
      <c r="BG154" s="144">
        <f>IF(N154="zákl. přenesená",J154,0)</f>
        <v>0</v>
      </c>
      <c r="BH154" s="144">
        <f>IF(N154="sníž. přenesená",J154,0)</f>
        <v>0</v>
      </c>
      <c r="BI154" s="144">
        <f>IF(N154="nulová",J154,0)</f>
        <v>0</v>
      </c>
      <c r="BJ154" s="18" t="s">
        <v>91</v>
      </c>
      <c r="BK154" s="144">
        <f>ROUND(I154*H154,2)</f>
        <v>0</v>
      </c>
      <c r="BL154" s="18" t="s">
        <v>161</v>
      </c>
      <c r="BM154" s="143" t="s">
        <v>1016</v>
      </c>
    </row>
    <row r="155" spans="2:65" s="1" customFormat="1" ht="68.25">
      <c r="B155" s="34"/>
      <c r="D155" s="161" t="s">
        <v>758</v>
      </c>
      <c r="F155" s="189" t="s">
        <v>1267</v>
      </c>
      <c r="I155" s="147"/>
      <c r="L155" s="34"/>
      <c r="M155" s="148"/>
      <c r="T155" s="55"/>
      <c r="AT155" s="18" t="s">
        <v>758</v>
      </c>
      <c r="AU155" s="18" t="s">
        <v>91</v>
      </c>
    </row>
    <row r="156" spans="2:65" s="1" customFormat="1" ht="55.5" customHeight="1">
      <c r="B156" s="34"/>
      <c r="C156" s="131" t="s">
        <v>397</v>
      </c>
      <c r="D156" s="131" t="s">
        <v>157</v>
      </c>
      <c r="E156" s="132" t="s">
        <v>1268</v>
      </c>
      <c r="F156" s="133" t="s">
        <v>1269</v>
      </c>
      <c r="G156" s="134" t="s">
        <v>423</v>
      </c>
      <c r="H156" s="135">
        <v>14</v>
      </c>
      <c r="I156" s="136"/>
      <c r="J156" s="137">
        <f>ROUND(I156*H156,2)</f>
        <v>0</v>
      </c>
      <c r="K156" s="138"/>
      <c r="L156" s="34"/>
      <c r="M156" s="139" t="s">
        <v>81</v>
      </c>
      <c r="N156" s="140" t="s">
        <v>53</v>
      </c>
      <c r="P156" s="141">
        <f>O156*H156</f>
        <v>0</v>
      </c>
      <c r="Q156" s="141">
        <v>0</v>
      </c>
      <c r="R156" s="141">
        <f>Q156*H156</f>
        <v>0</v>
      </c>
      <c r="S156" s="141">
        <v>0</v>
      </c>
      <c r="T156" s="142">
        <f>S156*H156</f>
        <v>0</v>
      </c>
      <c r="AR156" s="143" t="s">
        <v>161</v>
      </c>
      <c r="AT156" s="143" t="s">
        <v>157</v>
      </c>
      <c r="AU156" s="143" t="s">
        <v>91</v>
      </c>
      <c r="AY156" s="18" t="s">
        <v>154</v>
      </c>
      <c r="BE156" s="144">
        <f>IF(N156="základní",J156,0)</f>
        <v>0</v>
      </c>
      <c r="BF156" s="144">
        <f>IF(N156="snížená",J156,0)</f>
        <v>0</v>
      </c>
      <c r="BG156" s="144">
        <f>IF(N156="zákl. přenesená",J156,0)</f>
        <v>0</v>
      </c>
      <c r="BH156" s="144">
        <f>IF(N156="sníž. přenesená",J156,0)</f>
        <v>0</v>
      </c>
      <c r="BI156" s="144">
        <f>IF(N156="nulová",J156,0)</f>
        <v>0</v>
      </c>
      <c r="BJ156" s="18" t="s">
        <v>91</v>
      </c>
      <c r="BK156" s="144">
        <f>ROUND(I156*H156,2)</f>
        <v>0</v>
      </c>
      <c r="BL156" s="18" t="s">
        <v>161</v>
      </c>
      <c r="BM156" s="143" t="s">
        <v>1019</v>
      </c>
    </row>
    <row r="157" spans="2:65" s="1" customFormat="1" ht="68.25">
      <c r="B157" s="34"/>
      <c r="D157" s="161" t="s">
        <v>758</v>
      </c>
      <c r="F157" s="189" t="s">
        <v>1267</v>
      </c>
      <c r="I157" s="147"/>
      <c r="L157" s="34"/>
      <c r="M157" s="148"/>
      <c r="T157" s="55"/>
      <c r="AT157" s="18" t="s">
        <v>758</v>
      </c>
      <c r="AU157" s="18" t="s">
        <v>91</v>
      </c>
    </row>
    <row r="158" spans="2:65" s="1" customFormat="1" ht="62.65" customHeight="1">
      <c r="B158" s="34"/>
      <c r="C158" s="131" t="s">
        <v>402</v>
      </c>
      <c r="D158" s="131" t="s">
        <v>157</v>
      </c>
      <c r="E158" s="132" t="s">
        <v>1270</v>
      </c>
      <c r="F158" s="133" t="s">
        <v>1271</v>
      </c>
      <c r="G158" s="134" t="s">
        <v>423</v>
      </c>
      <c r="H158" s="135">
        <v>1186</v>
      </c>
      <c r="I158" s="136"/>
      <c r="J158" s="137">
        <f>ROUND(I158*H158,2)</f>
        <v>0</v>
      </c>
      <c r="K158" s="138"/>
      <c r="L158" s="34"/>
      <c r="M158" s="139" t="s">
        <v>81</v>
      </c>
      <c r="N158" s="140" t="s">
        <v>53</v>
      </c>
      <c r="P158" s="141">
        <f>O158*H158</f>
        <v>0</v>
      </c>
      <c r="Q158" s="141">
        <v>0</v>
      </c>
      <c r="R158" s="141">
        <f>Q158*H158</f>
        <v>0</v>
      </c>
      <c r="S158" s="141">
        <v>0</v>
      </c>
      <c r="T158" s="142">
        <f>S158*H158</f>
        <v>0</v>
      </c>
      <c r="AR158" s="143" t="s">
        <v>161</v>
      </c>
      <c r="AT158" s="143" t="s">
        <v>157</v>
      </c>
      <c r="AU158" s="143" t="s">
        <v>91</v>
      </c>
      <c r="AY158" s="18" t="s">
        <v>154</v>
      </c>
      <c r="BE158" s="144">
        <f>IF(N158="základní",J158,0)</f>
        <v>0</v>
      </c>
      <c r="BF158" s="144">
        <f>IF(N158="snížená",J158,0)</f>
        <v>0</v>
      </c>
      <c r="BG158" s="144">
        <f>IF(N158="zákl. přenesená",J158,0)</f>
        <v>0</v>
      </c>
      <c r="BH158" s="144">
        <f>IF(N158="sníž. přenesená",J158,0)</f>
        <v>0</v>
      </c>
      <c r="BI158" s="144">
        <f>IF(N158="nulová",J158,0)</f>
        <v>0</v>
      </c>
      <c r="BJ158" s="18" t="s">
        <v>91</v>
      </c>
      <c r="BK158" s="144">
        <f>ROUND(I158*H158,2)</f>
        <v>0</v>
      </c>
      <c r="BL158" s="18" t="s">
        <v>161</v>
      </c>
      <c r="BM158" s="143" t="s">
        <v>1022</v>
      </c>
    </row>
    <row r="159" spans="2:65" s="1" customFormat="1" ht="68.25">
      <c r="B159" s="34"/>
      <c r="D159" s="161" t="s">
        <v>758</v>
      </c>
      <c r="F159" s="189" t="s">
        <v>1272</v>
      </c>
      <c r="I159" s="147"/>
      <c r="L159" s="34"/>
      <c r="M159" s="148"/>
      <c r="T159" s="55"/>
      <c r="AT159" s="18" t="s">
        <v>758</v>
      </c>
      <c r="AU159" s="18" t="s">
        <v>91</v>
      </c>
    </row>
    <row r="160" spans="2:65" s="1" customFormat="1" ht="49.15" customHeight="1">
      <c r="B160" s="34"/>
      <c r="C160" s="131" t="s">
        <v>407</v>
      </c>
      <c r="D160" s="131" t="s">
        <v>157</v>
      </c>
      <c r="E160" s="132" t="s">
        <v>1273</v>
      </c>
      <c r="F160" s="133" t="s">
        <v>1274</v>
      </c>
      <c r="G160" s="134" t="s">
        <v>423</v>
      </c>
      <c r="H160" s="135">
        <v>179</v>
      </c>
      <c r="I160" s="136"/>
      <c r="J160" s="137">
        <f>ROUND(I160*H160,2)</f>
        <v>0</v>
      </c>
      <c r="K160" s="138"/>
      <c r="L160" s="34"/>
      <c r="M160" s="139" t="s">
        <v>81</v>
      </c>
      <c r="N160" s="140" t="s">
        <v>53</v>
      </c>
      <c r="P160" s="141">
        <f>O160*H160</f>
        <v>0</v>
      </c>
      <c r="Q160" s="141">
        <v>0</v>
      </c>
      <c r="R160" s="141">
        <f>Q160*H160</f>
        <v>0</v>
      </c>
      <c r="S160" s="141">
        <v>0</v>
      </c>
      <c r="T160" s="142">
        <f>S160*H160</f>
        <v>0</v>
      </c>
      <c r="AR160" s="143" t="s">
        <v>161</v>
      </c>
      <c r="AT160" s="143" t="s">
        <v>157</v>
      </c>
      <c r="AU160" s="143" t="s">
        <v>91</v>
      </c>
      <c r="AY160" s="18" t="s">
        <v>154</v>
      </c>
      <c r="BE160" s="144">
        <f>IF(N160="základní",J160,0)</f>
        <v>0</v>
      </c>
      <c r="BF160" s="144">
        <f>IF(N160="snížená",J160,0)</f>
        <v>0</v>
      </c>
      <c r="BG160" s="144">
        <f>IF(N160="zákl. přenesená",J160,0)</f>
        <v>0</v>
      </c>
      <c r="BH160" s="144">
        <f>IF(N160="sníž. přenesená",J160,0)</f>
        <v>0</v>
      </c>
      <c r="BI160" s="144">
        <f>IF(N160="nulová",J160,0)</f>
        <v>0</v>
      </c>
      <c r="BJ160" s="18" t="s">
        <v>91</v>
      </c>
      <c r="BK160" s="144">
        <f>ROUND(I160*H160,2)</f>
        <v>0</v>
      </c>
      <c r="BL160" s="18" t="s">
        <v>161</v>
      </c>
      <c r="BM160" s="143" t="s">
        <v>1025</v>
      </c>
    </row>
    <row r="161" spans="2:65" s="1" customFormat="1" ht="68.25">
      <c r="B161" s="34"/>
      <c r="D161" s="161" t="s">
        <v>758</v>
      </c>
      <c r="F161" s="189" t="s">
        <v>1275</v>
      </c>
      <c r="I161" s="147"/>
      <c r="L161" s="34"/>
      <c r="M161" s="148"/>
      <c r="T161" s="55"/>
      <c r="AT161" s="18" t="s">
        <v>758</v>
      </c>
      <c r="AU161" s="18" t="s">
        <v>91</v>
      </c>
    </row>
    <row r="162" spans="2:65" s="1" customFormat="1" ht="90" customHeight="1">
      <c r="B162" s="34"/>
      <c r="C162" s="131" t="s">
        <v>412</v>
      </c>
      <c r="D162" s="131" t="s">
        <v>157</v>
      </c>
      <c r="E162" s="132" t="s">
        <v>1276</v>
      </c>
      <c r="F162" s="133" t="s">
        <v>1277</v>
      </c>
      <c r="G162" s="134" t="s">
        <v>423</v>
      </c>
      <c r="H162" s="135">
        <v>4</v>
      </c>
      <c r="I162" s="136"/>
      <c r="J162" s="137">
        <f>ROUND(I162*H162,2)</f>
        <v>0</v>
      </c>
      <c r="K162" s="138"/>
      <c r="L162" s="34"/>
      <c r="M162" s="139" t="s">
        <v>81</v>
      </c>
      <c r="N162" s="140" t="s">
        <v>53</v>
      </c>
      <c r="P162" s="141">
        <f>O162*H162</f>
        <v>0</v>
      </c>
      <c r="Q162" s="141">
        <v>0</v>
      </c>
      <c r="R162" s="141">
        <f>Q162*H162</f>
        <v>0</v>
      </c>
      <c r="S162" s="141">
        <v>0</v>
      </c>
      <c r="T162" s="142">
        <f>S162*H162</f>
        <v>0</v>
      </c>
      <c r="AR162" s="143" t="s">
        <v>161</v>
      </c>
      <c r="AT162" s="143" t="s">
        <v>157</v>
      </c>
      <c r="AU162" s="143" t="s">
        <v>91</v>
      </c>
      <c r="AY162" s="18" t="s">
        <v>154</v>
      </c>
      <c r="BE162" s="144">
        <f>IF(N162="základní",J162,0)</f>
        <v>0</v>
      </c>
      <c r="BF162" s="144">
        <f>IF(N162="snížená",J162,0)</f>
        <v>0</v>
      </c>
      <c r="BG162" s="144">
        <f>IF(N162="zákl. přenesená",J162,0)</f>
        <v>0</v>
      </c>
      <c r="BH162" s="144">
        <f>IF(N162="sníž. přenesená",J162,0)</f>
        <v>0</v>
      </c>
      <c r="BI162" s="144">
        <f>IF(N162="nulová",J162,0)</f>
        <v>0</v>
      </c>
      <c r="BJ162" s="18" t="s">
        <v>91</v>
      </c>
      <c r="BK162" s="144">
        <f>ROUND(I162*H162,2)</f>
        <v>0</v>
      </c>
      <c r="BL162" s="18" t="s">
        <v>161</v>
      </c>
      <c r="BM162" s="143" t="s">
        <v>1028</v>
      </c>
    </row>
    <row r="163" spans="2:65" s="1" customFormat="1" ht="87.75">
      <c r="B163" s="34"/>
      <c r="D163" s="161" t="s">
        <v>758</v>
      </c>
      <c r="F163" s="189" t="s">
        <v>1278</v>
      </c>
      <c r="I163" s="147"/>
      <c r="L163" s="34"/>
      <c r="M163" s="148"/>
      <c r="T163" s="55"/>
      <c r="AT163" s="18" t="s">
        <v>758</v>
      </c>
      <c r="AU163" s="18" t="s">
        <v>91</v>
      </c>
    </row>
    <row r="164" spans="2:65" s="1" customFormat="1" ht="66.75" customHeight="1">
      <c r="B164" s="34"/>
      <c r="C164" s="131" t="s">
        <v>420</v>
      </c>
      <c r="D164" s="131" t="s">
        <v>157</v>
      </c>
      <c r="E164" s="132" t="s">
        <v>1279</v>
      </c>
      <c r="F164" s="133" t="s">
        <v>1280</v>
      </c>
      <c r="G164" s="134" t="s">
        <v>423</v>
      </c>
      <c r="H164" s="135">
        <v>5</v>
      </c>
      <c r="I164" s="136"/>
      <c r="J164" s="137">
        <f>ROUND(I164*H164,2)</f>
        <v>0</v>
      </c>
      <c r="K164" s="138"/>
      <c r="L164" s="34"/>
      <c r="M164" s="139" t="s">
        <v>81</v>
      </c>
      <c r="N164" s="140" t="s">
        <v>53</v>
      </c>
      <c r="P164" s="141">
        <f>O164*H164</f>
        <v>0</v>
      </c>
      <c r="Q164" s="141">
        <v>0</v>
      </c>
      <c r="R164" s="141">
        <f>Q164*H164</f>
        <v>0</v>
      </c>
      <c r="S164" s="141">
        <v>0</v>
      </c>
      <c r="T164" s="142">
        <f>S164*H164</f>
        <v>0</v>
      </c>
      <c r="AR164" s="143" t="s">
        <v>161</v>
      </c>
      <c r="AT164" s="143" t="s">
        <v>157</v>
      </c>
      <c r="AU164" s="143" t="s">
        <v>91</v>
      </c>
      <c r="AY164" s="18" t="s">
        <v>154</v>
      </c>
      <c r="BE164" s="144">
        <f>IF(N164="základní",J164,0)</f>
        <v>0</v>
      </c>
      <c r="BF164" s="144">
        <f>IF(N164="snížená",J164,0)</f>
        <v>0</v>
      </c>
      <c r="BG164" s="144">
        <f>IF(N164="zákl. přenesená",J164,0)</f>
        <v>0</v>
      </c>
      <c r="BH164" s="144">
        <f>IF(N164="sníž. přenesená",J164,0)</f>
        <v>0</v>
      </c>
      <c r="BI164" s="144">
        <f>IF(N164="nulová",J164,0)</f>
        <v>0</v>
      </c>
      <c r="BJ164" s="18" t="s">
        <v>91</v>
      </c>
      <c r="BK164" s="144">
        <f>ROUND(I164*H164,2)</f>
        <v>0</v>
      </c>
      <c r="BL164" s="18" t="s">
        <v>161</v>
      </c>
      <c r="BM164" s="143" t="s">
        <v>1031</v>
      </c>
    </row>
    <row r="165" spans="2:65" s="1" customFormat="1" ht="78">
      <c r="B165" s="34"/>
      <c r="D165" s="161" t="s">
        <v>758</v>
      </c>
      <c r="F165" s="189" t="s">
        <v>1281</v>
      </c>
      <c r="I165" s="147"/>
      <c r="L165" s="34"/>
      <c r="M165" s="148"/>
      <c r="T165" s="55"/>
      <c r="AT165" s="18" t="s">
        <v>758</v>
      </c>
      <c r="AU165" s="18" t="s">
        <v>91</v>
      </c>
    </row>
    <row r="166" spans="2:65" s="1" customFormat="1" ht="66.75" customHeight="1">
      <c r="B166" s="34"/>
      <c r="C166" s="131" t="s">
        <v>431</v>
      </c>
      <c r="D166" s="131" t="s">
        <v>157</v>
      </c>
      <c r="E166" s="132" t="s">
        <v>1282</v>
      </c>
      <c r="F166" s="133" t="s">
        <v>1283</v>
      </c>
      <c r="G166" s="134" t="s">
        <v>1167</v>
      </c>
      <c r="H166" s="135">
        <v>383</v>
      </c>
      <c r="I166" s="136"/>
      <c r="J166" s="137">
        <f>ROUND(I166*H166,2)</f>
        <v>0</v>
      </c>
      <c r="K166" s="138"/>
      <c r="L166" s="34"/>
      <c r="M166" s="139" t="s">
        <v>81</v>
      </c>
      <c r="N166" s="140" t="s">
        <v>53</v>
      </c>
      <c r="P166" s="141">
        <f>O166*H166</f>
        <v>0</v>
      </c>
      <c r="Q166" s="141">
        <v>0</v>
      </c>
      <c r="R166" s="141">
        <f>Q166*H166</f>
        <v>0</v>
      </c>
      <c r="S166" s="141">
        <v>0</v>
      </c>
      <c r="T166" s="142">
        <f>S166*H166</f>
        <v>0</v>
      </c>
      <c r="AR166" s="143" t="s">
        <v>161</v>
      </c>
      <c r="AT166" s="143" t="s">
        <v>157</v>
      </c>
      <c r="AU166" s="143" t="s">
        <v>91</v>
      </c>
      <c r="AY166" s="18" t="s">
        <v>154</v>
      </c>
      <c r="BE166" s="144">
        <f>IF(N166="základní",J166,0)</f>
        <v>0</v>
      </c>
      <c r="BF166" s="144">
        <f>IF(N166="snížená",J166,0)</f>
        <v>0</v>
      </c>
      <c r="BG166" s="144">
        <f>IF(N166="zákl. přenesená",J166,0)</f>
        <v>0</v>
      </c>
      <c r="BH166" s="144">
        <f>IF(N166="sníž. přenesená",J166,0)</f>
        <v>0</v>
      </c>
      <c r="BI166" s="144">
        <f>IF(N166="nulová",J166,0)</f>
        <v>0</v>
      </c>
      <c r="BJ166" s="18" t="s">
        <v>91</v>
      </c>
      <c r="BK166" s="144">
        <f>ROUND(I166*H166,2)</f>
        <v>0</v>
      </c>
      <c r="BL166" s="18" t="s">
        <v>161</v>
      </c>
      <c r="BM166" s="143" t="s">
        <v>1034</v>
      </c>
    </row>
    <row r="167" spans="2:65" s="1" customFormat="1" ht="44.25" customHeight="1">
      <c r="B167" s="34"/>
      <c r="C167" s="131" t="s">
        <v>435</v>
      </c>
      <c r="D167" s="131" t="s">
        <v>157</v>
      </c>
      <c r="E167" s="132" t="s">
        <v>1284</v>
      </c>
      <c r="F167" s="133" t="s">
        <v>1285</v>
      </c>
      <c r="G167" s="134" t="s">
        <v>1286</v>
      </c>
      <c r="H167" s="135">
        <v>218.74</v>
      </c>
      <c r="I167" s="136"/>
      <c r="J167" s="137">
        <f>ROUND(I167*H167,2)</f>
        <v>0</v>
      </c>
      <c r="K167" s="138"/>
      <c r="L167" s="34"/>
      <c r="M167" s="139" t="s">
        <v>81</v>
      </c>
      <c r="N167" s="140" t="s">
        <v>53</v>
      </c>
      <c r="P167" s="141">
        <f>O167*H167</f>
        <v>0</v>
      </c>
      <c r="Q167" s="141">
        <v>0</v>
      </c>
      <c r="R167" s="141">
        <f>Q167*H167</f>
        <v>0</v>
      </c>
      <c r="S167" s="141">
        <v>0</v>
      </c>
      <c r="T167" s="142">
        <f>S167*H167</f>
        <v>0</v>
      </c>
      <c r="AR167" s="143" t="s">
        <v>161</v>
      </c>
      <c r="AT167" s="143" t="s">
        <v>157</v>
      </c>
      <c r="AU167" s="143" t="s">
        <v>91</v>
      </c>
      <c r="AY167" s="18" t="s">
        <v>154</v>
      </c>
      <c r="BE167" s="144">
        <f>IF(N167="základní",J167,0)</f>
        <v>0</v>
      </c>
      <c r="BF167" s="144">
        <f>IF(N167="snížená",J167,0)</f>
        <v>0</v>
      </c>
      <c r="BG167" s="144">
        <f>IF(N167="zákl. přenesená",J167,0)</f>
        <v>0</v>
      </c>
      <c r="BH167" s="144">
        <f>IF(N167="sníž. přenesená",J167,0)</f>
        <v>0</v>
      </c>
      <c r="BI167" s="144">
        <f>IF(N167="nulová",J167,0)</f>
        <v>0</v>
      </c>
      <c r="BJ167" s="18" t="s">
        <v>91</v>
      </c>
      <c r="BK167" s="144">
        <f>ROUND(I167*H167,2)</f>
        <v>0</v>
      </c>
      <c r="BL167" s="18" t="s">
        <v>161</v>
      </c>
      <c r="BM167" s="143" t="s">
        <v>1037</v>
      </c>
    </row>
    <row r="168" spans="2:65" s="14" customFormat="1" ht="11.25">
      <c r="B168" s="178"/>
      <c r="D168" s="161" t="s">
        <v>170</v>
      </c>
      <c r="E168" s="179" t="s">
        <v>81</v>
      </c>
      <c r="F168" s="180" t="s">
        <v>1287</v>
      </c>
      <c r="H168" s="179" t="s">
        <v>81</v>
      </c>
      <c r="I168" s="181"/>
      <c r="L168" s="178"/>
      <c r="M168" s="182"/>
      <c r="T168" s="183"/>
      <c r="AT168" s="179" t="s">
        <v>170</v>
      </c>
      <c r="AU168" s="179" t="s">
        <v>91</v>
      </c>
      <c r="AV168" s="14" t="s">
        <v>91</v>
      </c>
      <c r="AW168" s="14" t="s">
        <v>42</v>
      </c>
      <c r="AX168" s="14" t="s">
        <v>83</v>
      </c>
      <c r="AY168" s="179" t="s">
        <v>154</v>
      </c>
    </row>
    <row r="169" spans="2:65" s="12" customFormat="1" ht="11.25">
      <c r="B169" s="160"/>
      <c r="D169" s="161" t="s">
        <v>170</v>
      </c>
      <c r="E169" s="162" t="s">
        <v>81</v>
      </c>
      <c r="F169" s="163" t="s">
        <v>1288</v>
      </c>
      <c r="H169" s="164">
        <v>22</v>
      </c>
      <c r="I169" s="165"/>
      <c r="L169" s="160"/>
      <c r="M169" s="166"/>
      <c r="T169" s="167"/>
      <c r="AT169" s="162" t="s">
        <v>170</v>
      </c>
      <c r="AU169" s="162" t="s">
        <v>91</v>
      </c>
      <c r="AV169" s="12" t="s">
        <v>93</v>
      </c>
      <c r="AW169" s="12" t="s">
        <v>42</v>
      </c>
      <c r="AX169" s="12" t="s">
        <v>83</v>
      </c>
      <c r="AY169" s="162" t="s">
        <v>154</v>
      </c>
    </row>
    <row r="170" spans="2:65" s="12" customFormat="1" ht="11.25">
      <c r="B170" s="160"/>
      <c r="D170" s="161" t="s">
        <v>170</v>
      </c>
      <c r="E170" s="162" t="s">
        <v>81</v>
      </c>
      <c r="F170" s="163" t="s">
        <v>1289</v>
      </c>
      <c r="H170" s="164">
        <v>32</v>
      </c>
      <c r="I170" s="165"/>
      <c r="L170" s="160"/>
      <c r="M170" s="166"/>
      <c r="T170" s="167"/>
      <c r="AT170" s="162" t="s">
        <v>170</v>
      </c>
      <c r="AU170" s="162" t="s">
        <v>91</v>
      </c>
      <c r="AV170" s="12" t="s">
        <v>93</v>
      </c>
      <c r="AW170" s="12" t="s">
        <v>42</v>
      </c>
      <c r="AX170" s="12" t="s">
        <v>83</v>
      </c>
      <c r="AY170" s="162" t="s">
        <v>154</v>
      </c>
    </row>
    <row r="171" spans="2:65" s="12" customFormat="1" ht="11.25">
      <c r="B171" s="160"/>
      <c r="D171" s="161" t="s">
        <v>170</v>
      </c>
      <c r="E171" s="162" t="s">
        <v>81</v>
      </c>
      <c r="F171" s="163" t="s">
        <v>1290</v>
      </c>
      <c r="H171" s="164">
        <v>33.92</v>
      </c>
      <c r="I171" s="165"/>
      <c r="L171" s="160"/>
      <c r="M171" s="166"/>
      <c r="T171" s="167"/>
      <c r="AT171" s="162" t="s">
        <v>170</v>
      </c>
      <c r="AU171" s="162" t="s">
        <v>91</v>
      </c>
      <c r="AV171" s="12" t="s">
        <v>93</v>
      </c>
      <c r="AW171" s="12" t="s">
        <v>42</v>
      </c>
      <c r="AX171" s="12" t="s">
        <v>83</v>
      </c>
      <c r="AY171" s="162" t="s">
        <v>154</v>
      </c>
    </row>
    <row r="172" spans="2:65" s="12" customFormat="1" ht="11.25">
      <c r="B172" s="160"/>
      <c r="D172" s="161" t="s">
        <v>170</v>
      </c>
      <c r="E172" s="162" t="s">
        <v>81</v>
      </c>
      <c r="F172" s="163" t="s">
        <v>1291</v>
      </c>
      <c r="H172" s="164">
        <v>16</v>
      </c>
      <c r="I172" s="165"/>
      <c r="L172" s="160"/>
      <c r="M172" s="166"/>
      <c r="T172" s="167"/>
      <c r="AT172" s="162" t="s">
        <v>170</v>
      </c>
      <c r="AU172" s="162" t="s">
        <v>91</v>
      </c>
      <c r="AV172" s="12" t="s">
        <v>93</v>
      </c>
      <c r="AW172" s="12" t="s">
        <v>42</v>
      </c>
      <c r="AX172" s="12" t="s">
        <v>83</v>
      </c>
      <c r="AY172" s="162" t="s">
        <v>154</v>
      </c>
    </row>
    <row r="173" spans="2:65" s="12" customFormat="1" ht="11.25">
      <c r="B173" s="160"/>
      <c r="D173" s="161" t="s">
        <v>170</v>
      </c>
      <c r="E173" s="162" t="s">
        <v>81</v>
      </c>
      <c r="F173" s="163" t="s">
        <v>1292</v>
      </c>
      <c r="H173" s="164">
        <v>16.100000000000001</v>
      </c>
      <c r="I173" s="165"/>
      <c r="L173" s="160"/>
      <c r="M173" s="166"/>
      <c r="T173" s="167"/>
      <c r="AT173" s="162" t="s">
        <v>170</v>
      </c>
      <c r="AU173" s="162" t="s">
        <v>91</v>
      </c>
      <c r="AV173" s="12" t="s">
        <v>93</v>
      </c>
      <c r="AW173" s="12" t="s">
        <v>42</v>
      </c>
      <c r="AX173" s="12" t="s">
        <v>83</v>
      </c>
      <c r="AY173" s="162" t="s">
        <v>154</v>
      </c>
    </row>
    <row r="174" spans="2:65" s="12" customFormat="1" ht="11.25">
      <c r="B174" s="160"/>
      <c r="D174" s="161" t="s">
        <v>170</v>
      </c>
      <c r="E174" s="162" t="s">
        <v>81</v>
      </c>
      <c r="F174" s="163" t="s">
        <v>1293</v>
      </c>
      <c r="H174" s="164">
        <v>45.6</v>
      </c>
      <c r="I174" s="165"/>
      <c r="L174" s="160"/>
      <c r="M174" s="166"/>
      <c r="T174" s="167"/>
      <c r="AT174" s="162" t="s">
        <v>170</v>
      </c>
      <c r="AU174" s="162" t="s">
        <v>91</v>
      </c>
      <c r="AV174" s="12" t="s">
        <v>93</v>
      </c>
      <c r="AW174" s="12" t="s">
        <v>42</v>
      </c>
      <c r="AX174" s="12" t="s">
        <v>83</v>
      </c>
      <c r="AY174" s="162" t="s">
        <v>154</v>
      </c>
    </row>
    <row r="175" spans="2:65" s="12" customFormat="1" ht="11.25">
      <c r="B175" s="160"/>
      <c r="D175" s="161" t="s">
        <v>170</v>
      </c>
      <c r="E175" s="162" t="s">
        <v>81</v>
      </c>
      <c r="F175" s="163" t="s">
        <v>1294</v>
      </c>
      <c r="H175" s="164">
        <v>15.41</v>
      </c>
      <c r="I175" s="165"/>
      <c r="L175" s="160"/>
      <c r="M175" s="166"/>
      <c r="T175" s="167"/>
      <c r="AT175" s="162" t="s">
        <v>170</v>
      </c>
      <c r="AU175" s="162" t="s">
        <v>91</v>
      </c>
      <c r="AV175" s="12" t="s">
        <v>93</v>
      </c>
      <c r="AW175" s="12" t="s">
        <v>42</v>
      </c>
      <c r="AX175" s="12" t="s">
        <v>83</v>
      </c>
      <c r="AY175" s="162" t="s">
        <v>154</v>
      </c>
    </row>
    <row r="176" spans="2:65" s="12" customFormat="1" ht="11.25">
      <c r="B176" s="160"/>
      <c r="D176" s="161" t="s">
        <v>170</v>
      </c>
      <c r="E176" s="162" t="s">
        <v>81</v>
      </c>
      <c r="F176" s="163" t="s">
        <v>1295</v>
      </c>
      <c r="H176" s="164">
        <v>37.71</v>
      </c>
      <c r="I176" s="165"/>
      <c r="L176" s="160"/>
      <c r="M176" s="166"/>
      <c r="T176" s="167"/>
      <c r="AT176" s="162" t="s">
        <v>170</v>
      </c>
      <c r="AU176" s="162" t="s">
        <v>91</v>
      </c>
      <c r="AV176" s="12" t="s">
        <v>93</v>
      </c>
      <c r="AW176" s="12" t="s">
        <v>42</v>
      </c>
      <c r="AX176" s="12" t="s">
        <v>83</v>
      </c>
      <c r="AY176" s="162" t="s">
        <v>154</v>
      </c>
    </row>
    <row r="177" spans="2:65" s="13" customFormat="1" ht="11.25">
      <c r="B177" s="168"/>
      <c r="D177" s="161" t="s">
        <v>170</v>
      </c>
      <c r="E177" s="169" t="s">
        <v>81</v>
      </c>
      <c r="F177" s="170" t="s">
        <v>180</v>
      </c>
      <c r="H177" s="171">
        <v>218.74</v>
      </c>
      <c r="I177" s="172"/>
      <c r="L177" s="168"/>
      <c r="M177" s="173"/>
      <c r="T177" s="174"/>
      <c r="AT177" s="169" t="s">
        <v>170</v>
      </c>
      <c r="AU177" s="169" t="s">
        <v>91</v>
      </c>
      <c r="AV177" s="13" t="s">
        <v>161</v>
      </c>
      <c r="AW177" s="13" t="s">
        <v>42</v>
      </c>
      <c r="AX177" s="13" t="s">
        <v>91</v>
      </c>
      <c r="AY177" s="169" t="s">
        <v>154</v>
      </c>
    </row>
    <row r="178" spans="2:65" s="1" customFormat="1" ht="62.65" customHeight="1">
      <c r="B178" s="34"/>
      <c r="C178" s="131" t="s">
        <v>443</v>
      </c>
      <c r="D178" s="131" t="s">
        <v>157</v>
      </c>
      <c r="E178" s="132" t="s">
        <v>1296</v>
      </c>
      <c r="F178" s="133" t="s">
        <v>1297</v>
      </c>
      <c r="G178" s="134" t="s">
        <v>1167</v>
      </c>
      <c r="H178" s="135">
        <v>799</v>
      </c>
      <c r="I178" s="136"/>
      <c r="J178" s="137">
        <f>ROUND(I178*H178,2)</f>
        <v>0</v>
      </c>
      <c r="K178" s="138"/>
      <c r="L178" s="34"/>
      <c r="M178" s="139" t="s">
        <v>81</v>
      </c>
      <c r="N178" s="140" t="s">
        <v>53</v>
      </c>
      <c r="P178" s="141">
        <f>O178*H178</f>
        <v>0</v>
      </c>
      <c r="Q178" s="141">
        <v>0</v>
      </c>
      <c r="R178" s="141">
        <f>Q178*H178</f>
        <v>0</v>
      </c>
      <c r="S178" s="141">
        <v>0</v>
      </c>
      <c r="T178" s="142">
        <f>S178*H178</f>
        <v>0</v>
      </c>
      <c r="AR178" s="143" t="s">
        <v>161</v>
      </c>
      <c r="AT178" s="143" t="s">
        <v>157</v>
      </c>
      <c r="AU178" s="143" t="s">
        <v>91</v>
      </c>
      <c r="AY178" s="18" t="s">
        <v>154</v>
      </c>
      <c r="BE178" s="144">
        <f>IF(N178="základní",J178,0)</f>
        <v>0</v>
      </c>
      <c r="BF178" s="144">
        <f>IF(N178="snížená",J178,0)</f>
        <v>0</v>
      </c>
      <c r="BG178" s="144">
        <f>IF(N178="zákl. přenesená",J178,0)</f>
        <v>0</v>
      </c>
      <c r="BH178" s="144">
        <f>IF(N178="sníž. přenesená",J178,0)</f>
        <v>0</v>
      </c>
      <c r="BI178" s="144">
        <f>IF(N178="nulová",J178,0)</f>
        <v>0</v>
      </c>
      <c r="BJ178" s="18" t="s">
        <v>91</v>
      </c>
      <c r="BK178" s="144">
        <f>ROUND(I178*H178,2)</f>
        <v>0</v>
      </c>
      <c r="BL178" s="18" t="s">
        <v>161</v>
      </c>
      <c r="BM178" s="143" t="s">
        <v>1040</v>
      </c>
    </row>
    <row r="179" spans="2:65" s="1" customFormat="1" ht="55.5" customHeight="1">
      <c r="B179" s="34"/>
      <c r="C179" s="131" t="s">
        <v>448</v>
      </c>
      <c r="D179" s="131" t="s">
        <v>157</v>
      </c>
      <c r="E179" s="132" t="s">
        <v>1298</v>
      </c>
      <c r="F179" s="133" t="s">
        <v>1299</v>
      </c>
      <c r="G179" s="134" t="s">
        <v>1167</v>
      </c>
      <c r="H179" s="135">
        <v>799</v>
      </c>
      <c r="I179" s="136"/>
      <c r="J179" s="137">
        <f>ROUND(I179*H179,2)</f>
        <v>0</v>
      </c>
      <c r="K179" s="138"/>
      <c r="L179" s="34"/>
      <c r="M179" s="139" t="s">
        <v>81</v>
      </c>
      <c r="N179" s="140" t="s">
        <v>53</v>
      </c>
      <c r="P179" s="141">
        <f>O179*H179</f>
        <v>0</v>
      </c>
      <c r="Q179" s="141">
        <v>0</v>
      </c>
      <c r="R179" s="141">
        <f>Q179*H179</f>
        <v>0</v>
      </c>
      <c r="S179" s="141">
        <v>0</v>
      </c>
      <c r="T179" s="142">
        <f>S179*H179</f>
        <v>0</v>
      </c>
      <c r="AR179" s="143" t="s">
        <v>161</v>
      </c>
      <c r="AT179" s="143" t="s">
        <v>157</v>
      </c>
      <c r="AU179" s="143" t="s">
        <v>91</v>
      </c>
      <c r="AY179" s="18" t="s">
        <v>154</v>
      </c>
      <c r="BE179" s="144">
        <f>IF(N179="základní",J179,0)</f>
        <v>0</v>
      </c>
      <c r="BF179" s="144">
        <f>IF(N179="snížená",J179,0)</f>
        <v>0</v>
      </c>
      <c r="BG179" s="144">
        <f>IF(N179="zákl. přenesená",J179,0)</f>
        <v>0</v>
      </c>
      <c r="BH179" s="144">
        <f>IF(N179="sníž. přenesená",J179,0)</f>
        <v>0</v>
      </c>
      <c r="BI179" s="144">
        <f>IF(N179="nulová",J179,0)</f>
        <v>0</v>
      </c>
      <c r="BJ179" s="18" t="s">
        <v>91</v>
      </c>
      <c r="BK179" s="144">
        <f>ROUND(I179*H179,2)</f>
        <v>0</v>
      </c>
      <c r="BL179" s="18" t="s">
        <v>161</v>
      </c>
      <c r="BM179" s="143" t="s">
        <v>1043</v>
      </c>
    </row>
    <row r="180" spans="2:65" s="1" customFormat="1" ht="49.15" customHeight="1">
      <c r="B180" s="34"/>
      <c r="C180" s="131" t="s">
        <v>453</v>
      </c>
      <c r="D180" s="131" t="s">
        <v>157</v>
      </c>
      <c r="E180" s="132" t="s">
        <v>1300</v>
      </c>
      <c r="F180" s="133" t="s">
        <v>1301</v>
      </c>
      <c r="G180" s="134" t="s">
        <v>1167</v>
      </c>
      <c r="H180" s="135">
        <v>87</v>
      </c>
      <c r="I180" s="136"/>
      <c r="J180" s="137">
        <f>ROUND(I180*H180,2)</f>
        <v>0</v>
      </c>
      <c r="K180" s="138"/>
      <c r="L180" s="34"/>
      <c r="M180" s="139" t="s">
        <v>81</v>
      </c>
      <c r="N180" s="140" t="s">
        <v>53</v>
      </c>
      <c r="P180" s="141">
        <f>O180*H180</f>
        <v>0</v>
      </c>
      <c r="Q180" s="141">
        <v>0</v>
      </c>
      <c r="R180" s="141">
        <f>Q180*H180</f>
        <v>0</v>
      </c>
      <c r="S180" s="141">
        <v>0</v>
      </c>
      <c r="T180" s="142">
        <f>S180*H180</f>
        <v>0</v>
      </c>
      <c r="AR180" s="143" t="s">
        <v>161</v>
      </c>
      <c r="AT180" s="143" t="s">
        <v>157</v>
      </c>
      <c r="AU180" s="143" t="s">
        <v>91</v>
      </c>
      <c r="AY180" s="18" t="s">
        <v>154</v>
      </c>
      <c r="BE180" s="144">
        <f>IF(N180="základní",J180,0)</f>
        <v>0</v>
      </c>
      <c r="BF180" s="144">
        <f>IF(N180="snížená",J180,0)</f>
        <v>0</v>
      </c>
      <c r="BG180" s="144">
        <f>IF(N180="zákl. přenesená",J180,0)</f>
        <v>0</v>
      </c>
      <c r="BH180" s="144">
        <f>IF(N180="sníž. přenesená",J180,0)</f>
        <v>0</v>
      </c>
      <c r="BI180" s="144">
        <f>IF(N180="nulová",J180,0)</f>
        <v>0</v>
      </c>
      <c r="BJ180" s="18" t="s">
        <v>91</v>
      </c>
      <c r="BK180" s="144">
        <f>ROUND(I180*H180,2)</f>
        <v>0</v>
      </c>
      <c r="BL180" s="18" t="s">
        <v>161</v>
      </c>
      <c r="BM180" s="143" t="s">
        <v>1046</v>
      </c>
    </row>
    <row r="181" spans="2:65" s="1" customFormat="1" ht="66.75" customHeight="1">
      <c r="B181" s="34"/>
      <c r="C181" s="131" t="s">
        <v>459</v>
      </c>
      <c r="D181" s="131" t="s">
        <v>157</v>
      </c>
      <c r="E181" s="132" t="s">
        <v>1302</v>
      </c>
      <c r="F181" s="133" t="s">
        <v>1303</v>
      </c>
      <c r="G181" s="134" t="s">
        <v>1286</v>
      </c>
      <c r="H181" s="135">
        <v>86.16</v>
      </c>
      <c r="I181" s="136"/>
      <c r="J181" s="137">
        <f>ROUND(I181*H181,2)</f>
        <v>0</v>
      </c>
      <c r="K181" s="138"/>
      <c r="L181" s="34"/>
      <c r="M181" s="139" t="s">
        <v>81</v>
      </c>
      <c r="N181" s="140" t="s">
        <v>53</v>
      </c>
      <c r="P181" s="141">
        <f>O181*H181</f>
        <v>0</v>
      </c>
      <c r="Q181" s="141">
        <v>0</v>
      </c>
      <c r="R181" s="141">
        <f>Q181*H181</f>
        <v>0</v>
      </c>
      <c r="S181" s="141">
        <v>0</v>
      </c>
      <c r="T181" s="142">
        <f>S181*H181</f>
        <v>0</v>
      </c>
      <c r="AR181" s="143" t="s">
        <v>161</v>
      </c>
      <c r="AT181" s="143" t="s">
        <v>157</v>
      </c>
      <c r="AU181" s="143" t="s">
        <v>91</v>
      </c>
      <c r="AY181" s="18" t="s">
        <v>154</v>
      </c>
      <c r="BE181" s="144">
        <f>IF(N181="základní",J181,0)</f>
        <v>0</v>
      </c>
      <c r="BF181" s="144">
        <f>IF(N181="snížená",J181,0)</f>
        <v>0</v>
      </c>
      <c r="BG181" s="144">
        <f>IF(N181="zákl. přenesená",J181,0)</f>
        <v>0</v>
      </c>
      <c r="BH181" s="144">
        <f>IF(N181="sníž. přenesená",J181,0)</f>
        <v>0</v>
      </c>
      <c r="BI181" s="144">
        <f>IF(N181="nulová",J181,0)</f>
        <v>0</v>
      </c>
      <c r="BJ181" s="18" t="s">
        <v>91</v>
      </c>
      <c r="BK181" s="144">
        <f>ROUND(I181*H181,2)</f>
        <v>0</v>
      </c>
      <c r="BL181" s="18" t="s">
        <v>161</v>
      </c>
      <c r="BM181" s="143" t="s">
        <v>1049</v>
      </c>
    </row>
    <row r="182" spans="2:65" s="12" customFormat="1" ht="11.25">
      <c r="B182" s="160"/>
      <c r="D182" s="161" t="s">
        <v>170</v>
      </c>
      <c r="E182" s="162" t="s">
        <v>81</v>
      </c>
      <c r="F182" s="163" t="s">
        <v>1304</v>
      </c>
      <c r="H182" s="164">
        <v>86.16</v>
      </c>
      <c r="I182" s="165"/>
      <c r="L182" s="160"/>
      <c r="M182" s="166"/>
      <c r="T182" s="167"/>
      <c r="AT182" s="162" t="s">
        <v>170</v>
      </c>
      <c r="AU182" s="162" t="s">
        <v>91</v>
      </c>
      <c r="AV182" s="12" t="s">
        <v>93</v>
      </c>
      <c r="AW182" s="12" t="s">
        <v>42</v>
      </c>
      <c r="AX182" s="12" t="s">
        <v>83</v>
      </c>
      <c r="AY182" s="162" t="s">
        <v>154</v>
      </c>
    </row>
    <row r="183" spans="2:65" s="13" customFormat="1" ht="11.25">
      <c r="B183" s="168"/>
      <c r="D183" s="161" t="s">
        <v>170</v>
      </c>
      <c r="E183" s="169" t="s">
        <v>81</v>
      </c>
      <c r="F183" s="170" t="s">
        <v>180</v>
      </c>
      <c r="H183" s="171">
        <v>86.16</v>
      </c>
      <c r="I183" s="172"/>
      <c r="L183" s="168"/>
      <c r="M183" s="173"/>
      <c r="T183" s="174"/>
      <c r="AT183" s="169" t="s">
        <v>170</v>
      </c>
      <c r="AU183" s="169" t="s">
        <v>91</v>
      </c>
      <c r="AV183" s="13" t="s">
        <v>161</v>
      </c>
      <c r="AW183" s="13" t="s">
        <v>42</v>
      </c>
      <c r="AX183" s="13" t="s">
        <v>91</v>
      </c>
      <c r="AY183" s="169" t="s">
        <v>154</v>
      </c>
    </row>
    <row r="184" spans="2:65" s="11" customFormat="1" ht="25.9" customHeight="1">
      <c r="B184" s="119"/>
      <c r="D184" s="120" t="s">
        <v>82</v>
      </c>
      <c r="E184" s="121" t="s">
        <v>1305</v>
      </c>
      <c r="F184" s="121" t="s">
        <v>1306</v>
      </c>
      <c r="I184" s="122"/>
      <c r="J184" s="123">
        <f>BK184</f>
        <v>0</v>
      </c>
      <c r="L184" s="119"/>
      <c r="M184" s="124"/>
      <c r="P184" s="125">
        <f>P185</f>
        <v>0</v>
      </c>
      <c r="R184" s="125">
        <f>R185</f>
        <v>0</v>
      </c>
      <c r="T184" s="126">
        <f>T185</f>
        <v>0</v>
      </c>
      <c r="AR184" s="120" t="s">
        <v>91</v>
      </c>
      <c r="AT184" s="127" t="s">
        <v>82</v>
      </c>
      <c r="AU184" s="127" t="s">
        <v>83</v>
      </c>
      <c r="AY184" s="120" t="s">
        <v>154</v>
      </c>
      <c r="BK184" s="128">
        <f>BK185</f>
        <v>0</v>
      </c>
    </row>
    <row r="185" spans="2:65" s="1" customFormat="1" ht="16.5" customHeight="1">
      <c r="B185" s="34"/>
      <c r="C185" s="131" t="s">
        <v>464</v>
      </c>
      <c r="D185" s="131" t="s">
        <v>157</v>
      </c>
      <c r="E185" s="132" t="s">
        <v>1307</v>
      </c>
      <c r="F185" s="133" t="s">
        <v>1308</v>
      </c>
      <c r="G185" s="134" t="s">
        <v>976</v>
      </c>
      <c r="H185" s="135">
        <v>1</v>
      </c>
      <c r="I185" s="136"/>
      <c r="J185" s="137">
        <f>ROUND(I185*H185,2)</f>
        <v>0</v>
      </c>
      <c r="K185" s="138"/>
      <c r="L185" s="34"/>
      <c r="M185" s="139" t="s">
        <v>81</v>
      </c>
      <c r="N185" s="140" t="s">
        <v>53</v>
      </c>
      <c r="P185" s="141">
        <f>O185*H185</f>
        <v>0</v>
      </c>
      <c r="Q185" s="141">
        <v>0</v>
      </c>
      <c r="R185" s="141">
        <f>Q185*H185</f>
        <v>0</v>
      </c>
      <c r="S185" s="141">
        <v>0</v>
      </c>
      <c r="T185" s="142">
        <f>S185*H185</f>
        <v>0</v>
      </c>
      <c r="AR185" s="143" t="s">
        <v>161</v>
      </c>
      <c r="AT185" s="143" t="s">
        <v>157</v>
      </c>
      <c r="AU185" s="143" t="s">
        <v>91</v>
      </c>
      <c r="AY185" s="18" t="s">
        <v>154</v>
      </c>
      <c r="BE185" s="144">
        <f>IF(N185="základní",J185,0)</f>
        <v>0</v>
      </c>
      <c r="BF185" s="144">
        <f>IF(N185="snížená",J185,0)</f>
        <v>0</v>
      </c>
      <c r="BG185" s="144">
        <f>IF(N185="zákl. přenesená",J185,0)</f>
        <v>0</v>
      </c>
      <c r="BH185" s="144">
        <f>IF(N185="sníž. přenesená",J185,0)</f>
        <v>0</v>
      </c>
      <c r="BI185" s="144">
        <f>IF(N185="nulová",J185,0)</f>
        <v>0</v>
      </c>
      <c r="BJ185" s="18" t="s">
        <v>91</v>
      </c>
      <c r="BK185" s="144">
        <f>ROUND(I185*H185,2)</f>
        <v>0</v>
      </c>
      <c r="BL185" s="18" t="s">
        <v>161</v>
      </c>
      <c r="BM185" s="143" t="s">
        <v>1052</v>
      </c>
    </row>
    <row r="186" spans="2:65" s="11" customFormat="1" ht="25.9" customHeight="1">
      <c r="B186" s="119"/>
      <c r="D186" s="120" t="s">
        <v>82</v>
      </c>
      <c r="E186" s="121" t="s">
        <v>1309</v>
      </c>
      <c r="F186" s="121" t="s">
        <v>1310</v>
      </c>
      <c r="I186" s="122"/>
      <c r="J186" s="123">
        <f>BK186</f>
        <v>0</v>
      </c>
      <c r="L186" s="119"/>
      <c r="M186" s="124"/>
      <c r="P186" s="125">
        <f>SUM(P187:P196)</f>
        <v>0</v>
      </c>
      <c r="R186" s="125">
        <f>SUM(R187:R196)</f>
        <v>0</v>
      </c>
      <c r="T186" s="126">
        <f>SUM(T187:T196)</f>
        <v>0</v>
      </c>
      <c r="AR186" s="120" t="s">
        <v>91</v>
      </c>
      <c r="AT186" s="127" t="s">
        <v>82</v>
      </c>
      <c r="AU186" s="127" t="s">
        <v>83</v>
      </c>
      <c r="AY186" s="120" t="s">
        <v>154</v>
      </c>
      <c r="BK186" s="128">
        <f>SUM(BK187:BK196)</f>
        <v>0</v>
      </c>
    </row>
    <row r="187" spans="2:65" s="1" customFormat="1" ht="33" customHeight="1">
      <c r="B187" s="34"/>
      <c r="C187" s="131" t="s">
        <v>470</v>
      </c>
      <c r="D187" s="131" t="s">
        <v>157</v>
      </c>
      <c r="E187" s="132" t="s">
        <v>1311</v>
      </c>
      <c r="F187" s="133" t="s">
        <v>1312</v>
      </c>
      <c r="G187" s="134" t="s">
        <v>1167</v>
      </c>
      <c r="H187" s="135">
        <v>121</v>
      </c>
      <c r="I187" s="136"/>
      <c r="J187" s="137">
        <f>ROUND(I187*H187,2)</f>
        <v>0</v>
      </c>
      <c r="K187" s="138"/>
      <c r="L187" s="34"/>
      <c r="M187" s="139" t="s">
        <v>81</v>
      </c>
      <c r="N187" s="140" t="s">
        <v>53</v>
      </c>
      <c r="P187" s="141">
        <f>O187*H187</f>
        <v>0</v>
      </c>
      <c r="Q187" s="141">
        <v>0</v>
      </c>
      <c r="R187" s="141">
        <f>Q187*H187</f>
        <v>0</v>
      </c>
      <c r="S187" s="141">
        <v>0</v>
      </c>
      <c r="T187" s="142">
        <f>S187*H187</f>
        <v>0</v>
      </c>
      <c r="AR187" s="143" t="s">
        <v>161</v>
      </c>
      <c r="AT187" s="143" t="s">
        <v>157</v>
      </c>
      <c r="AU187" s="143" t="s">
        <v>91</v>
      </c>
      <c r="AY187" s="18" t="s">
        <v>154</v>
      </c>
      <c r="BE187" s="144">
        <f>IF(N187="základní",J187,0)</f>
        <v>0</v>
      </c>
      <c r="BF187" s="144">
        <f>IF(N187="snížená",J187,0)</f>
        <v>0</v>
      </c>
      <c r="BG187" s="144">
        <f>IF(N187="zákl. přenesená",J187,0)</f>
        <v>0</v>
      </c>
      <c r="BH187" s="144">
        <f>IF(N187="sníž. přenesená",J187,0)</f>
        <v>0</v>
      </c>
      <c r="BI187" s="144">
        <f>IF(N187="nulová",J187,0)</f>
        <v>0</v>
      </c>
      <c r="BJ187" s="18" t="s">
        <v>91</v>
      </c>
      <c r="BK187" s="144">
        <f>ROUND(I187*H187,2)</f>
        <v>0</v>
      </c>
      <c r="BL187" s="18" t="s">
        <v>161</v>
      </c>
      <c r="BM187" s="143" t="s">
        <v>1055</v>
      </c>
    </row>
    <row r="188" spans="2:65" s="1" customFormat="1" ht="19.5">
      <c r="B188" s="34"/>
      <c r="D188" s="161" t="s">
        <v>758</v>
      </c>
      <c r="F188" s="189" t="s">
        <v>1313</v>
      </c>
      <c r="I188" s="147"/>
      <c r="L188" s="34"/>
      <c r="M188" s="148"/>
      <c r="T188" s="55"/>
      <c r="AT188" s="18" t="s">
        <v>758</v>
      </c>
      <c r="AU188" s="18" t="s">
        <v>91</v>
      </c>
    </row>
    <row r="189" spans="2:65" s="1" customFormat="1" ht="37.9" customHeight="1">
      <c r="B189" s="34"/>
      <c r="C189" s="131" t="s">
        <v>479</v>
      </c>
      <c r="D189" s="131" t="s">
        <v>157</v>
      </c>
      <c r="E189" s="132" t="s">
        <v>1314</v>
      </c>
      <c r="F189" s="133" t="s">
        <v>1315</v>
      </c>
      <c r="G189" s="134" t="s">
        <v>423</v>
      </c>
      <c r="H189" s="135">
        <v>9</v>
      </c>
      <c r="I189" s="136"/>
      <c r="J189" s="137">
        <f>ROUND(I189*H189,2)</f>
        <v>0</v>
      </c>
      <c r="K189" s="138"/>
      <c r="L189" s="34"/>
      <c r="M189" s="139" t="s">
        <v>81</v>
      </c>
      <c r="N189" s="140" t="s">
        <v>53</v>
      </c>
      <c r="P189" s="141">
        <f>O189*H189</f>
        <v>0</v>
      </c>
      <c r="Q189" s="141">
        <v>0</v>
      </c>
      <c r="R189" s="141">
        <f>Q189*H189</f>
        <v>0</v>
      </c>
      <c r="S189" s="141">
        <v>0</v>
      </c>
      <c r="T189" s="142">
        <f>S189*H189</f>
        <v>0</v>
      </c>
      <c r="AR189" s="143" t="s">
        <v>161</v>
      </c>
      <c r="AT189" s="143" t="s">
        <v>157</v>
      </c>
      <c r="AU189" s="143" t="s">
        <v>91</v>
      </c>
      <c r="AY189" s="18" t="s">
        <v>154</v>
      </c>
      <c r="BE189" s="144">
        <f>IF(N189="základní",J189,0)</f>
        <v>0</v>
      </c>
      <c r="BF189" s="144">
        <f>IF(N189="snížená",J189,0)</f>
        <v>0</v>
      </c>
      <c r="BG189" s="144">
        <f>IF(N189="zákl. přenesená",J189,0)</f>
        <v>0</v>
      </c>
      <c r="BH189" s="144">
        <f>IF(N189="sníž. přenesená",J189,0)</f>
        <v>0</v>
      </c>
      <c r="BI189" s="144">
        <f>IF(N189="nulová",J189,0)</f>
        <v>0</v>
      </c>
      <c r="BJ189" s="18" t="s">
        <v>91</v>
      </c>
      <c r="BK189" s="144">
        <f>ROUND(I189*H189,2)</f>
        <v>0</v>
      </c>
      <c r="BL189" s="18" t="s">
        <v>161</v>
      </c>
      <c r="BM189" s="143" t="s">
        <v>1058</v>
      </c>
    </row>
    <row r="190" spans="2:65" s="1" customFormat="1" ht="19.5">
      <c r="B190" s="34"/>
      <c r="D190" s="161" t="s">
        <v>758</v>
      </c>
      <c r="F190" s="189" t="s">
        <v>1313</v>
      </c>
      <c r="I190" s="147"/>
      <c r="L190" s="34"/>
      <c r="M190" s="148"/>
      <c r="T190" s="55"/>
      <c r="AT190" s="18" t="s">
        <v>758</v>
      </c>
      <c r="AU190" s="18" t="s">
        <v>91</v>
      </c>
    </row>
    <row r="191" spans="2:65" s="1" customFormat="1" ht="37.9" customHeight="1">
      <c r="B191" s="34"/>
      <c r="C191" s="131" t="s">
        <v>487</v>
      </c>
      <c r="D191" s="131" t="s">
        <v>157</v>
      </c>
      <c r="E191" s="132" t="s">
        <v>1316</v>
      </c>
      <c r="F191" s="133" t="s">
        <v>1317</v>
      </c>
      <c r="G191" s="134" t="s">
        <v>1167</v>
      </c>
      <c r="H191" s="135">
        <v>262</v>
      </c>
      <c r="I191" s="136"/>
      <c r="J191" s="137">
        <f>ROUND(I191*H191,2)</f>
        <v>0</v>
      </c>
      <c r="K191" s="138"/>
      <c r="L191" s="34"/>
      <c r="M191" s="139" t="s">
        <v>81</v>
      </c>
      <c r="N191" s="140" t="s">
        <v>53</v>
      </c>
      <c r="P191" s="141">
        <f>O191*H191</f>
        <v>0</v>
      </c>
      <c r="Q191" s="141">
        <v>0</v>
      </c>
      <c r="R191" s="141">
        <f>Q191*H191</f>
        <v>0</v>
      </c>
      <c r="S191" s="141">
        <v>0</v>
      </c>
      <c r="T191" s="142">
        <f>S191*H191</f>
        <v>0</v>
      </c>
      <c r="AR191" s="143" t="s">
        <v>161</v>
      </c>
      <c r="AT191" s="143" t="s">
        <v>157</v>
      </c>
      <c r="AU191" s="143" t="s">
        <v>91</v>
      </c>
      <c r="AY191" s="18" t="s">
        <v>154</v>
      </c>
      <c r="BE191" s="144">
        <f>IF(N191="základní",J191,0)</f>
        <v>0</v>
      </c>
      <c r="BF191" s="144">
        <f>IF(N191="snížená",J191,0)</f>
        <v>0</v>
      </c>
      <c r="BG191" s="144">
        <f>IF(N191="zákl. přenesená",J191,0)</f>
        <v>0</v>
      </c>
      <c r="BH191" s="144">
        <f>IF(N191="sníž. přenesená",J191,0)</f>
        <v>0</v>
      </c>
      <c r="BI191" s="144">
        <f>IF(N191="nulová",J191,0)</f>
        <v>0</v>
      </c>
      <c r="BJ191" s="18" t="s">
        <v>91</v>
      </c>
      <c r="BK191" s="144">
        <f>ROUND(I191*H191,2)</f>
        <v>0</v>
      </c>
      <c r="BL191" s="18" t="s">
        <v>161</v>
      </c>
      <c r="BM191" s="143" t="s">
        <v>1318</v>
      </c>
    </row>
    <row r="192" spans="2:65" s="1" customFormat="1" ht="19.5">
      <c r="B192" s="34"/>
      <c r="D192" s="161" t="s">
        <v>758</v>
      </c>
      <c r="F192" s="189" t="s">
        <v>1313</v>
      </c>
      <c r="I192" s="147"/>
      <c r="L192" s="34"/>
      <c r="M192" s="148"/>
      <c r="T192" s="55"/>
      <c r="AT192" s="18" t="s">
        <v>758</v>
      </c>
      <c r="AU192" s="18" t="s">
        <v>91</v>
      </c>
    </row>
    <row r="193" spans="2:65" s="1" customFormat="1" ht="33" customHeight="1">
      <c r="B193" s="34"/>
      <c r="C193" s="131" t="s">
        <v>496</v>
      </c>
      <c r="D193" s="131" t="s">
        <v>157</v>
      </c>
      <c r="E193" s="132" t="s">
        <v>1319</v>
      </c>
      <c r="F193" s="133" t="s">
        <v>1320</v>
      </c>
      <c r="G193" s="134" t="s">
        <v>1167</v>
      </c>
      <c r="H193" s="135">
        <v>5680.5</v>
      </c>
      <c r="I193" s="136"/>
      <c r="J193" s="137">
        <f>ROUND(I193*H193,2)</f>
        <v>0</v>
      </c>
      <c r="K193" s="138"/>
      <c r="L193" s="34"/>
      <c r="M193" s="139" t="s">
        <v>81</v>
      </c>
      <c r="N193" s="140" t="s">
        <v>53</v>
      </c>
      <c r="P193" s="141">
        <f>O193*H193</f>
        <v>0</v>
      </c>
      <c r="Q193" s="141">
        <v>0</v>
      </c>
      <c r="R193" s="141">
        <f>Q193*H193</f>
        <v>0</v>
      </c>
      <c r="S193" s="141">
        <v>0</v>
      </c>
      <c r="T193" s="142">
        <f>S193*H193</f>
        <v>0</v>
      </c>
      <c r="AR193" s="143" t="s">
        <v>161</v>
      </c>
      <c r="AT193" s="143" t="s">
        <v>157</v>
      </c>
      <c r="AU193" s="143" t="s">
        <v>91</v>
      </c>
      <c r="AY193" s="18" t="s">
        <v>154</v>
      </c>
      <c r="BE193" s="144">
        <f>IF(N193="základní",J193,0)</f>
        <v>0</v>
      </c>
      <c r="BF193" s="144">
        <f>IF(N193="snížená",J193,0)</f>
        <v>0</v>
      </c>
      <c r="BG193" s="144">
        <f>IF(N193="zákl. přenesená",J193,0)</f>
        <v>0</v>
      </c>
      <c r="BH193" s="144">
        <f>IF(N193="sníž. přenesená",J193,0)</f>
        <v>0</v>
      </c>
      <c r="BI193" s="144">
        <f>IF(N193="nulová",J193,0)</f>
        <v>0</v>
      </c>
      <c r="BJ193" s="18" t="s">
        <v>91</v>
      </c>
      <c r="BK193" s="144">
        <f>ROUND(I193*H193,2)</f>
        <v>0</v>
      </c>
      <c r="BL193" s="18" t="s">
        <v>161</v>
      </c>
      <c r="BM193" s="143" t="s">
        <v>1061</v>
      </c>
    </row>
    <row r="194" spans="2:65" s="1" customFormat="1" ht="19.5">
      <c r="B194" s="34"/>
      <c r="D194" s="161" t="s">
        <v>758</v>
      </c>
      <c r="F194" s="189" t="s">
        <v>1313</v>
      </c>
      <c r="I194" s="147"/>
      <c r="L194" s="34"/>
      <c r="M194" s="148"/>
      <c r="T194" s="55"/>
      <c r="AT194" s="18" t="s">
        <v>758</v>
      </c>
      <c r="AU194" s="18" t="s">
        <v>91</v>
      </c>
    </row>
    <row r="195" spans="2:65" s="12" customFormat="1" ht="11.25">
      <c r="B195" s="160"/>
      <c r="D195" s="161" t="s">
        <v>170</v>
      </c>
      <c r="E195" s="162" t="s">
        <v>81</v>
      </c>
      <c r="F195" s="163" t="s">
        <v>1321</v>
      </c>
      <c r="H195" s="164">
        <v>5680.5</v>
      </c>
      <c r="I195" s="165"/>
      <c r="L195" s="160"/>
      <c r="M195" s="166"/>
      <c r="T195" s="167"/>
      <c r="AT195" s="162" t="s">
        <v>170</v>
      </c>
      <c r="AU195" s="162" t="s">
        <v>91</v>
      </c>
      <c r="AV195" s="12" t="s">
        <v>93</v>
      </c>
      <c r="AW195" s="12" t="s">
        <v>42</v>
      </c>
      <c r="AX195" s="12" t="s">
        <v>83</v>
      </c>
      <c r="AY195" s="162" t="s">
        <v>154</v>
      </c>
    </row>
    <row r="196" spans="2:65" s="13" customFormat="1" ht="11.25">
      <c r="B196" s="168"/>
      <c r="D196" s="161" t="s">
        <v>170</v>
      </c>
      <c r="E196" s="169" t="s">
        <v>81</v>
      </c>
      <c r="F196" s="170" t="s">
        <v>180</v>
      </c>
      <c r="H196" s="171">
        <v>5680.5</v>
      </c>
      <c r="I196" s="172"/>
      <c r="L196" s="168"/>
      <c r="M196" s="173"/>
      <c r="T196" s="174"/>
      <c r="AT196" s="169" t="s">
        <v>170</v>
      </c>
      <c r="AU196" s="169" t="s">
        <v>91</v>
      </c>
      <c r="AV196" s="13" t="s">
        <v>161</v>
      </c>
      <c r="AW196" s="13" t="s">
        <v>42</v>
      </c>
      <c r="AX196" s="13" t="s">
        <v>91</v>
      </c>
      <c r="AY196" s="169" t="s">
        <v>154</v>
      </c>
    </row>
    <row r="197" spans="2:65" s="11" customFormat="1" ht="25.9" customHeight="1">
      <c r="B197" s="119"/>
      <c r="D197" s="120" t="s">
        <v>82</v>
      </c>
      <c r="E197" s="121" t="s">
        <v>587</v>
      </c>
      <c r="F197" s="121" t="s">
        <v>1322</v>
      </c>
      <c r="I197" s="122"/>
      <c r="J197" s="123">
        <f>BK197</f>
        <v>0</v>
      </c>
      <c r="L197" s="119"/>
      <c r="M197" s="124"/>
      <c r="P197" s="125">
        <f>SUM(P198:P199)</f>
        <v>0</v>
      </c>
      <c r="R197" s="125">
        <f>SUM(R198:R199)</f>
        <v>0</v>
      </c>
      <c r="T197" s="126">
        <f>SUM(T198:T199)</f>
        <v>0</v>
      </c>
      <c r="AR197" s="120" t="s">
        <v>161</v>
      </c>
      <c r="AT197" s="127" t="s">
        <v>82</v>
      </c>
      <c r="AU197" s="127" t="s">
        <v>83</v>
      </c>
      <c r="AY197" s="120" t="s">
        <v>154</v>
      </c>
      <c r="BK197" s="128">
        <f>SUM(BK198:BK199)</f>
        <v>0</v>
      </c>
    </row>
    <row r="198" spans="2:65" s="1" customFormat="1" ht="55.5" customHeight="1">
      <c r="B198" s="34"/>
      <c r="C198" s="131" t="s">
        <v>501</v>
      </c>
      <c r="D198" s="131" t="s">
        <v>157</v>
      </c>
      <c r="E198" s="132" t="s">
        <v>590</v>
      </c>
      <c r="F198" s="133" t="s">
        <v>1132</v>
      </c>
      <c r="G198" s="134" t="s">
        <v>423</v>
      </c>
      <c r="H198" s="135">
        <v>1</v>
      </c>
      <c r="I198" s="136"/>
      <c r="J198" s="137">
        <f>ROUND(I198*H198,2)</f>
        <v>0</v>
      </c>
      <c r="K198" s="138"/>
      <c r="L198" s="34"/>
      <c r="M198" s="139" t="s">
        <v>81</v>
      </c>
      <c r="N198" s="140" t="s">
        <v>53</v>
      </c>
      <c r="P198" s="141">
        <f>O198*H198</f>
        <v>0</v>
      </c>
      <c r="Q198" s="141">
        <v>0</v>
      </c>
      <c r="R198" s="141">
        <f>Q198*H198</f>
        <v>0</v>
      </c>
      <c r="S198" s="141">
        <v>0</v>
      </c>
      <c r="T198" s="142">
        <f>S198*H198</f>
        <v>0</v>
      </c>
      <c r="AR198" s="143" t="s">
        <v>592</v>
      </c>
      <c r="AT198" s="143" t="s">
        <v>157</v>
      </c>
      <c r="AU198" s="143" t="s">
        <v>91</v>
      </c>
      <c r="AY198" s="18" t="s">
        <v>154</v>
      </c>
      <c r="BE198" s="144">
        <f>IF(N198="základní",J198,0)</f>
        <v>0</v>
      </c>
      <c r="BF198" s="144">
        <f>IF(N198="snížená",J198,0)</f>
        <v>0</v>
      </c>
      <c r="BG198" s="144">
        <f>IF(N198="zákl. přenesená",J198,0)</f>
        <v>0</v>
      </c>
      <c r="BH198" s="144">
        <f>IF(N198="sníž. přenesená",J198,0)</f>
        <v>0</v>
      </c>
      <c r="BI198" s="144">
        <f>IF(N198="nulová",J198,0)</f>
        <v>0</v>
      </c>
      <c r="BJ198" s="18" t="s">
        <v>91</v>
      </c>
      <c r="BK198" s="144">
        <f>ROUND(I198*H198,2)</f>
        <v>0</v>
      </c>
      <c r="BL198" s="18" t="s">
        <v>592</v>
      </c>
      <c r="BM198" s="143" t="s">
        <v>1323</v>
      </c>
    </row>
    <row r="199" spans="2:65" s="1" customFormat="1" ht="24.2" customHeight="1">
      <c r="B199" s="34"/>
      <c r="C199" s="131" t="s">
        <v>507</v>
      </c>
      <c r="D199" s="131" t="s">
        <v>157</v>
      </c>
      <c r="E199" s="132" t="s">
        <v>1141</v>
      </c>
      <c r="F199" s="133" t="s">
        <v>1142</v>
      </c>
      <c r="G199" s="134" t="s">
        <v>976</v>
      </c>
      <c r="H199" s="135">
        <v>1</v>
      </c>
      <c r="I199" s="136"/>
      <c r="J199" s="137">
        <f>ROUND(I199*H199,2)</f>
        <v>0</v>
      </c>
      <c r="K199" s="138"/>
      <c r="L199" s="34"/>
      <c r="M199" s="184" t="s">
        <v>81</v>
      </c>
      <c r="N199" s="185" t="s">
        <v>53</v>
      </c>
      <c r="O199" s="186"/>
      <c r="P199" s="187">
        <f>O199*H199</f>
        <v>0</v>
      </c>
      <c r="Q199" s="187">
        <v>0</v>
      </c>
      <c r="R199" s="187">
        <f>Q199*H199</f>
        <v>0</v>
      </c>
      <c r="S199" s="187">
        <v>0</v>
      </c>
      <c r="T199" s="188">
        <f>S199*H199</f>
        <v>0</v>
      </c>
      <c r="AR199" s="143" t="s">
        <v>592</v>
      </c>
      <c r="AT199" s="143" t="s">
        <v>157</v>
      </c>
      <c r="AU199" s="143" t="s">
        <v>91</v>
      </c>
      <c r="AY199" s="18" t="s">
        <v>154</v>
      </c>
      <c r="BE199" s="144">
        <f>IF(N199="základní",J199,0)</f>
        <v>0</v>
      </c>
      <c r="BF199" s="144">
        <f>IF(N199="snížená",J199,0)</f>
        <v>0</v>
      </c>
      <c r="BG199" s="144">
        <f>IF(N199="zákl. přenesená",J199,0)</f>
        <v>0</v>
      </c>
      <c r="BH199" s="144">
        <f>IF(N199="sníž. přenesená",J199,0)</f>
        <v>0</v>
      </c>
      <c r="BI199" s="144">
        <f>IF(N199="nulová",J199,0)</f>
        <v>0</v>
      </c>
      <c r="BJ199" s="18" t="s">
        <v>91</v>
      </c>
      <c r="BK199" s="144">
        <f>ROUND(I199*H199,2)</f>
        <v>0</v>
      </c>
      <c r="BL199" s="18" t="s">
        <v>592</v>
      </c>
      <c r="BM199" s="143" t="s">
        <v>1324</v>
      </c>
    </row>
    <row r="200" spans="2:65" s="1" customFormat="1" ht="6.95" customHeight="1">
      <c r="B200" s="43"/>
      <c r="C200" s="44"/>
      <c r="D200" s="44"/>
      <c r="E200" s="44"/>
      <c r="F200" s="44"/>
      <c r="G200" s="44"/>
      <c r="H200" s="44"/>
      <c r="I200" s="44"/>
      <c r="J200" s="44"/>
      <c r="K200" s="44"/>
      <c r="L200" s="34"/>
    </row>
  </sheetData>
  <sheetProtection algorithmName="SHA-512" hashValue="/eFeCJ17QS7V+axi7fYBHZpeC/ehU3VBYuzdDP7C/INfj9ZQK7BG/Dtt3XDLeorCXjbgtlmYEg0N8C4tTGKHYQ==" saltValue="xi0zBGZjpvOxmIUN93DBvL2vpnHyV9bsaOZIK8y0B63FbIHXYKeNyqFBWdiOLmTa0BRIlmhCaI4VtMWCu7x0XA==" spinCount="100000" sheet="1" objects="1" scenarios="1" formatColumns="0" formatRows="0" autoFilter="0"/>
  <autoFilter ref="C85:K199" xr:uid="{00000000-0009-0000-0000-000006000000}"/>
  <mergeCells count="9">
    <mergeCell ref="E50:H50"/>
    <mergeCell ref="E76:H76"/>
    <mergeCell ref="E78:H78"/>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35"/>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111</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1325</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ROUND(J81,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ROUND((SUM(BE81:BE134)),  2)</f>
        <v>0</v>
      </c>
      <c r="I33" s="92">
        <v>0.21</v>
      </c>
      <c r="J33" s="91">
        <f>ROUND(((SUM(BE81:BE134))*I33),  2)</f>
        <v>0</v>
      </c>
      <c r="L33" s="34"/>
    </row>
    <row r="34" spans="2:12" s="1" customFormat="1" ht="14.45" customHeight="1">
      <c r="B34" s="34"/>
      <c r="E34" s="28" t="s">
        <v>54</v>
      </c>
      <c r="F34" s="91">
        <f>ROUND((SUM(BF81:BF134)),  2)</f>
        <v>0</v>
      </c>
      <c r="I34" s="92">
        <v>0.12</v>
      </c>
      <c r="J34" s="91">
        <f>ROUND(((SUM(BF81:BF134))*I34),  2)</f>
        <v>0</v>
      </c>
      <c r="L34" s="34"/>
    </row>
    <row r="35" spans="2:12" s="1" customFormat="1" ht="14.45" hidden="1" customHeight="1">
      <c r="B35" s="34"/>
      <c r="E35" s="28" t="s">
        <v>55</v>
      </c>
      <c r="F35" s="91">
        <f>ROUND((SUM(BG81:BG134)),  2)</f>
        <v>0</v>
      </c>
      <c r="I35" s="92">
        <v>0.21</v>
      </c>
      <c r="J35" s="91">
        <f>0</f>
        <v>0</v>
      </c>
      <c r="L35" s="34"/>
    </row>
    <row r="36" spans="2:12" s="1" customFormat="1" ht="14.45" hidden="1" customHeight="1">
      <c r="B36" s="34"/>
      <c r="E36" s="28" t="s">
        <v>56</v>
      </c>
      <c r="F36" s="91">
        <f>ROUND((SUM(BH81:BH134)),  2)</f>
        <v>0</v>
      </c>
      <c r="I36" s="92">
        <v>0.12</v>
      </c>
      <c r="J36" s="91">
        <f>0</f>
        <v>0</v>
      </c>
      <c r="L36" s="34"/>
    </row>
    <row r="37" spans="2:12" s="1" customFormat="1" ht="14.45" hidden="1" customHeight="1">
      <c r="B37" s="34"/>
      <c r="E37" s="28" t="s">
        <v>57</v>
      </c>
      <c r="F37" s="91">
        <f>ROUND((SUM(BI81:BI134)),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D2.01.500 - Veřejné osvětlení</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J81</f>
        <v>0</v>
      </c>
      <c r="L59" s="34"/>
      <c r="AU59" s="18" t="s">
        <v>125</v>
      </c>
    </row>
    <row r="60" spans="2:47" s="8" customFormat="1" ht="24.95" customHeight="1">
      <c r="B60" s="102"/>
      <c r="D60" s="103" t="s">
        <v>1326</v>
      </c>
      <c r="E60" s="104"/>
      <c r="F60" s="104"/>
      <c r="G60" s="104"/>
      <c r="H60" s="104"/>
      <c r="I60" s="104"/>
      <c r="J60" s="105">
        <f>J82</f>
        <v>0</v>
      </c>
      <c r="L60" s="102"/>
    </row>
    <row r="61" spans="2:47" s="8" customFormat="1" ht="24.95" customHeight="1">
      <c r="B61" s="102"/>
      <c r="D61" s="103" t="s">
        <v>1327</v>
      </c>
      <c r="E61" s="104"/>
      <c r="F61" s="104"/>
      <c r="G61" s="104"/>
      <c r="H61" s="104"/>
      <c r="I61" s="104"/>
      <c r="J61" s="105">
        <f>J128</f>
        <v>0</v>
      </c>
      <c r="L61" s="102"/>
    </row>
    <row r="62" spans="2:47" s="1" customFormat="1" ht="21.75" customHeight="1">
      <c r="B62" s="34"/>
      <c r="L62" s="34"/>
    </row>
    <row r="63" spans="2:47" s="1" customFormat="1" ht="6.95" customHeight="1">
      <c r="B63" s="43"/>
      <c r="C63" s="44"/>
      <c r="D63" s="44"/>
      <c r="E63" s="44"/>
      <c r="F63" s="44"/>
      <c r="G63" s="44"/>
      <c r="H63" s="44"/>
      <c r="I63" s="44"/>
      <c r="J63" s="44"/>
      <c r="K63" s="44"/>
      <c r="L63" s="34"/>
    </row>
    <row r="67" spans="2:20" s="1" customFormat="1" ht="6.95" customHeight="1">
      <c r="B67" s="45"/>
      <c r="C67" s="46"/>
      <c r="D67" s="46"/>
      <c r="E67" s="46"/>
      <c r="F67" s="46"/>
      <c r="G67" s="46"/>
      <c r="H67" s="46"/>
      <c r="I67" s="46"/>
      <c r="J67" s="46"/>
      <c r="K67" s="46"/>
      <c r="L67" s="34"/>
    </row>
    <row r="68" spans="2:20" s="1" customFormat="1" ht="24.95" customHeight="1">
      <c r="B68" s="34"/>
      <c r="C68" s="22" t="s">
        <v>139</v>
      </c>
      <c r="L68" s="34"/>
    </row>
    <row r="69" spans="2:20" s="1" customFormat="1" ht="6.95" customHeight="1">
      <c r="B69" s="34"/>
      <c r="L69" s="34"/>
    </row>
    <row r="70" spans="2:20" s="1" customFormat="1" ht="12" customHeight="1">
      <c r="B70" s="34"/>
      <c r="C70" s="28" t="s">
        <v>16</v>
      </c>
      <c r="L70" s="34"/>
    </row>
    <row r="71" spans="2:20" s="1" customFormat="1" ht="26.25" customHeight="1">
      <c r="B71" s="34"/>
      <c r="E71" s="327" t="str">
        <f>E7</f>
        <v>Modernizace přístupu do Polikliniky / Část III. - nový přístup do Polikliniky</v>
      </c>
      <c r="F71" s="328"/>
      <c r="G71" s="328"/>
      <c r="H71" s="328"/>
      <c r="L71" s="34"/>
    </row>
    <row r="72" spans="2:20" s="1" customFormat="1" ht="12" customHeight="1">
      <c r="B72" s="34"/>
      <c r="C72" s="28" t="s">
        <v>120</v>
      </c>
      <c r="L72" s="34"/>
    </row>
    <row r="73" spans="2:20" s="1" customFormat="1" ht="16.5" customHeight="1">
      <c r="B73" s="34"/>
      <c r="E73" s="290" t="str">
        <f>E9</f>
        <v>D2.01.500 - Veřejné osvětlení</v>
      </c>
      <c r="F73" s="329"/>
      <c r="G73" s="329"/>
      <c r="H73" s="329"/>
      <c r="L73" s="34"/>
    </row>
    <row r="74" spans="2:20" s="1" customFormat="1" ht="6.95" customHeight="1">
      <c r="B74" s="34"/>
      <c r="L74" s="34"/>
    </row>
    <row r="75" spans="2:20" s="1" customFormat="1" ht="12" customHeight="1">
      <c r="B75" s="34"/>
      <c r="C75" s="28" t="s">
        <v>22</v>
      </c>
      <c r="F75" s="26" t="str">
        <f>F12</f>
        <v>Nemocnice Česká Lípa</v>
      </c>
      <c r="I75" s="28" t="s">
        <v>24</v>
      </c>
      <c r="J75" s="51" t="str">
        <f>IF(J12="","",J12)</f>
        <v>31. 8. 2024</v>
      </c>
      <c r="L75" s="34"/>
    </row>
    <row r="76" spans="2:20" s="1" customFormat="1" ht="6.95" customHeight="1">
      <c r="B76" s="34"/>
      <c r="L76" s="34"/>
    </row>
    <row r="77" spans="2:20" s="1" customFormat="1" ht="15.2" customHeight="1">
      <c r="B77" s="34"/>
      <c r="C77" s="28" t="s">
        <v>30</v>
      </c>
      <c r="F77" s="26" t="str">
        <f>E15</f>
        <v xml:space="preserve">Nemocnice s poliklinikou Česká Lípa, a.s. </v>
      </c>
      <c r="I77" s="28" t="s">
        <v>38</v>
      </c>
      <c r="J77" s="32" t="str">
        <f>E21</f>
        <v>STORING spol. s r.o.</v>
      </c>
      <c r="L77" s="34"/>
    </row>
    <row r="78" spans="2:20" s="1" customFormat="1" ht="15.2" customHeight="1">
      <c r="B78" s="34"/>
      <c r="C78" s="28" t="s">
        <v>36</v>
      </c>
      <c r="F78" s="26" t="str">
        <f>IF(E18="","",E18)</f>
        <v>Vyplň údaj</v>
      </c>
      <c r="I78" s="28" t="s">
        <v>43</v>
      </c>
      <c r="J78" s="32" t="str">
        <f>E24</f>
        <v xml:space="preserve">STORING spol. s ro. </v>
      </c>
      <c r="L78" s="34"/>
    </row>
    <row r="79" spans="2:20" s="1" customFormat="1" ht="10.35" customHeight="1">
      <c r="B79" s="34"/>
      <c r="L79" s="34"/>
    </row>
    <row r="80" spans="2:20" s="10" customFormat="1" ht="29.25" customHeight="1">
      <c r="B80" s="110"/>
      <c r="C80" s="111" t="s">
        <v>140</v>
      </c>
      <c r="D80" s="112" t="s">
        <v>67</v>
      </c>
      <c r="E80" s="112" t="s">
        <v>63</v>
      </c>
      <c r="F80" s="112" t="s">
        <v>64</v>
      </c>
      <c r="G80" s="112" t="s">
        <v>141</v>
      </c>
      <c r="H80" s="112" t="s">
        <v>142</v>
      </c>
      <c r="I80" s="112" t="s">
        <v>143</v>
      </c>
      <c r="J80" s="113" t="s">
        <v>124</v>
      </c>
      <c r="K80" s="114" t="s">
        <v>144</v>
      </c>
      <c r="L80" s="110"/>
      <c r="M80" s="58" t="s">
        <v>81</v>
      </c>
      <c r="N80" s="59" t="s">
        <v>52</v>
      </c>
      <c r="O80" s="59" t="s">
        <v>145</v>
      </c>
      <c r="P80" s="59" t="s">
        <v>146</v>
      </c>
      <c r="Q80" s="59" t="s">
        <v>147</v>
      </c>
      <c r="R80" s="59" t="s">
        <v>148</v>
      </c>
      <c r="S80" s="59" t="s">
        <v>149</v>
      </c>
      <c r="T80" s="60" t="s">
        <v>150</v>
      </c>
    </row>
    <row r="81" spans="2:65" s="1" customFormat="1" ht="22.9" customHeight="1">
      <c r="B81" s="34"/>
      <c r="C81" s="63" t="s">
        <v>151</v>
      </c>
      <c r="J81" s="115">
        <f>BK81</f>
        <v>0</v>
      </c>
      <c r="L81" s="34"/>
      <c r="M81" s="61"/>
      <c r="N81" s="52"/>
      <c r="O81" s="52"/>
      <c r="P81" s="116">
        <f>P82+P128</f>
        <v>0</v>
      </c>
      <c r="Q81" s="52"/>
      <c r="R81" s="116">
        <f>R82+R128</f>
        <v>0</v>
      </c>
      <c r="S81" s="52"/>
      <c r="T81" s="117">
        <f>T82+T128</f>
        <v>0</v>
      </c>
      <c r="AT81" s="18" t="s">
        <v>82</v>
      </c>
      <c r="AU81" s="18" t="s">
        <v>125</v>
      </c>
      <c r="BK81" s="118">
        <f>BK82+BK128</f>
        <v>0</v>
      </c>
    </row>
    <row r="82" spans="2:65" s="11" customFormat="1" ht="25.9" customHeight="1">
      <c r="B82" s="119"/>
      <c r="D82" s="120" t="s">
        <v>82</v>
      </c>
      <c r="E82" s="121" t="s">
        <v>1328</v>
      </c>
      <c r="F82" s="121" t="s">
        <v>110</v>
      </c>
      <c r="I82" s="122"/>
      <c r="J82" s="123">
        <f>BK82</f>
        <v>0</v>
      </c>
      <c r="L82" s="119"/>
      <c r="M82" s="124"/>
      <c r="P82" s="125">
        <f>SUM(P83:P127)</f>
        <v>0</v>
      </c>
      <c r="R82" s="125">
        <f>SUM(R83:R127)</f>
        <v>0</v>
      </c>
      <c r="T82" s="126">
        <f>SUM(T83:T127)</f>
        <v>0</v>
      </c>
      <c r="AR82" s="120" t="s">
        <v>173</v>
      </c>
      <c r="AT82" s="127" t="s">
        <v>82</v>
      </c>
      <c r="AU82" s="127" t="s">
        <v>83</v>
      </c>
      <c r="AY82" s="120" t="s">
        <v>154</v>
      </c>
      <c r="BK82" s="128">
        <f>SUM(BK83:BK127)</f>
        <v>0</v>
      </c>
    </row>
    <row r="83" spans="2:65" s="1" customFormat="1" ht="76.349999999999994" customHeight="1">
      <c r="B83" s="34"/>
      <c r="C83" s="131" t="s">
        <v>91</v>
      </c>
      <c r="D83" s="131" t="s">
        <v>157</v>
      </c>
      <c r="E83" s="132" t="s">
        <v>1329</v>
      </c>
      <c r="F83" s="133" t="s">
        <v>1330</v>
      </c>
      <c r="G83" s="134" t="s">
        <v>423</v>
      </c>
      <c r="H83" s="135">
        <v>14</v>
      </c>
      <c r="I83" s="136"/>
      <c r="J83" s="137">
        <f t="shared" ref="J83:J127" si="0">ROUND(I83*H83,2)</f>
        <v>0</v>
      </c>
      <c r="K83" s="138"/>
      <c r="L83" s="34"/>
      <c r="M83" s="139" t="s">
        <v>81</v>
      </c>
      <c r="N83" s="140" t="s">
        <v>53</v>
      </c>
      <c r="P83" s="141">
        <f t="shared" ref="P83:P127" si="1">O83*H83</f>
        <v>0</v>
      </c>
      <c r="Q83" s="141">
        <v>0</v>
      </c>
      <c r="R83" s="141">
        <f t="shared" ref="R83:R127" si="2">Q83*H83</f>
        <v>0</v>
      </c>
      <c r="S83" s="141">
        <v>0</v>
      </c>
      <c r="T83" s="142">
        <f t="shared" ref="T83:T127" si="3">S83*H83</f>
        <v>0</v>
      </c>
      <c r="AR83" s="143" t="s">
        <v>547</v>
      </c>
      <c r="AT83" s="143" t="s">
        <v>157</v>
      </c>
      <c r="AU83" s="143" t="s">
        <v>91</v>
      </c>
      <c r="AY83" s="18" t="s">
        <v>154</v>
      </c>
      <c r="BE83" s="144">
        <f t="shared" ref="BE83:BE127" si="4">IF(N83="základní",J83,0)</f>
        <v>0</v>
      </c>
      <c r="BF83" s="144">
        <f t="shared" ref="BF83:BF127" si="5">IF(N83="snížená",J83,0)</f>
        <v>0</v>
      </c>
      <c r="BG83" s="144">
        <f t="shared" ref="BG83:BG127" si="6">IF(N83="zákl. přenesená",J83,0)</f>
        <v>0</v>
      </c>
      <c r="BH83" s="144">
        <f t="shared" ref="BH83:BH127" si="7">IF(N83="sníž. přenesená",J83,0)</f>
        <v>0</v>
      </c>
      <c r="BI83" s="144">
        <f t="shared" ref="BI83:BI127" si="8">IF(N83="nulová",J83,0)</f>
        <v>0</v>
      </c>
      <c r="BJ83" s="18" t="s">
        <v>91</v>
      </c>
      <c r="BK83" s="144">
        <f t="shared" ref="BK83:BK127" si="9">ROUND(I83*H83,2)</f>
        <v>0</v>
      </c>
      <c r="BL83" s="18" t="s">
        <v>547</v>
      </c>
      <c r="BM83" s="143" t="s">
        <v>93</v>
      </c>
    </row>
    <row r="84" spans="2:65" s="1" customFormat="1" ht="16.5" customHeight="1">
      <c r="B84" s="34"/>
      <c r="C84" s="131" t="s">
        <v>93</v>
      </c>
      <c r="D84" s="131" t="s">
        <v>157</v>
      </c>
      <c r="E84" s="132" t="s">
        <v>1331</v>
      </c>
      <c r="F84" s="133" t="s">
        <v>1332</v>
      </c>
      <c r="G84" s="134" t="s">
        <v>423</v>
      </c>
      <c r="H84" s="135">
        <v>14</v>
      </c>
      <c r="I84" s="136"/>
      <c r="J84" s="137">
        <f t="shared" si="0"/>
        <v>0</v>
      </c>
      <c r="K84" s="138"/>
      <c r="L84" s="34"/>
      <c r="M84" s="139" t="s">
        <v>81</v>
      </c>
      <c r="N84" s="140" t="s">
        <v>53</v>
      </c>
      <c r="P84" s="141">
        <f t="shared" si="1"/>
        <v>0</v>
      </c>
      <c r="Q84" s="141">
        <v>0</v>
      </c>
      <c r="R84" s="141">
        <f t="shared" si="2"/>
        <v>0</v>
      </c>
      <c r="S84" s="141">
        <v>0</v>
      </c>
      <c r="T84" s="142">
        <f t="shared" si="3"/>
        <v>0</v>
      </c>
      <c r="AR84" s="143" t="s">
        <v>547</v>
      </c>
      <c r="AT84" s="143" t="s">
        <v>157</v>
      </c>
      <c r="AU84" s="143" t="s">
        <v>91</v>
      </c>
      <c r="AY84" s="18" t="s">
        <v>154</v>
      </c>
      <c r="BE84" s="144">
        <f t="shared" si="4"/>
        <v>0</v>
      </c>
      <c r="BF84" s="144">
        <f t="shared" si="5"/>
        <v>0</v>
      </c>
      <c r="BG84" s="144">
        <f t="shared" si="6"/>
        <v>0</v>
      </c>
      <c r="BH84" s="144">
        <f t="shared" si="7"/>
        <v>0</v>
      </c>
      <c r="BI84" s="144">
        <f t="shared" si="8"/>
        <v>0</v>
      </c>
      <c r="BJ84" s="18" t="s">
        <v>91</v>
      </c>
      <c r="BK84" s="144">
        <f t="shared" si="9"/>
        <v>0</v>
      </c>
      <c r="BL84" s="18" t="s">
        <v>547</v>
      </c>
      <c r="BM84" s="143" t="s">
        <v>161</v>
      </c>
    </row>
    <row r="85" spans="2:65" s="1" customFormat="1" ht="37.9" customHeight="1">
      <c r="B85" s="34"/>
      <c r="C85" s="131" t="s">
        <v>173</v>
      </c>
      <c r="D85" s="131" t="s">
        <v>157</v>
      </c>
      <c r="E85" s="132" t="s">
        <v>1333</v>
      </c>
      <c r="F85" s="133" t="s">
        <v>1334</v>
      </c>
      <c r="G85" s="134" t="s">
        <v>423</v>
      </c>
      <c r="H85" s="135">
        <v>8</v>
      </c>
      <c r="I85" s="136"/>
      <c r="J85" s="137">
        <f t="shared" si="0"/>
        <v>0</v>
      </c>
      <c r="K85" s="138"/>
      <c r="L85" s="34"/>
      <c r="M85" s="139" t="s">
        <v>81</v>
      </c>
      <c r="N85" s="140" t="s">
        <v>53</v>
      </c>
      <c r="P85" s="141">
        <f t="shared" si="1"/>
        <v>0</v>
      </c>
      <c r="Q85" s="141">
        <v>0</v>
      </c>
      <c r="R85" s="141">
        <f t="shared" si="2"/>
        <v>0</v>
      </c>
      <c r="S85" s="141">
        <v>0</v>
      </c>
      <c r="T85" s="142">
        <f t="shared" si="3"/>
        <v>0</v>
      </c>
      <c r="AR85" s="143" t="s">
        <v>547</v>
      </c>
      <c r="AT85" s="143" t="s">
        <v>157</v>
      </c>
      <c r="AU85" s="143" t="s">
        <v>91</v>
      </c>
      <c r="AY85" s="18" t="s">
        <v>154</v>
      </c>
      <c r="BE85" s="144">
        <f t="shared" si="4"/>
        <v>0</v>
      </c>
      <c r="BF85" s="144">
        <f t="shared" si="5"/>
        <v>0</v>
      </c>
      <c r="BG85" s="144">
        <f t="shared" si="6"/>
        <v>0</v>
      </c>
      <c r="BH85" s="144">
        <f t="shared" si="7"/>
        <v>0</v>
      </c>
      <c r="BI85" s="144">
        <f t="shared" si="8"/>
        <v>0</v>
      </c>
      <c r="BJ85" s="18" t="s">
        <v>91</v>
      </c>
      <c r="BK85" s="144">
        <f t="shared" si="9"/>
        <v>0</v>
      </c>
      <c r="BL85" s="18" t="s">
        <v>547</v>
      </c>
      <c r="BM85" s="143" t="s">
        <v>155</v>
      </c>
    </row>
    <row r="86" spans="2:65" s="1" customFormat="1" ht="37.9" customHeight="1">
      <c r="B86" s="34"/>
      <c r="C86" s="131" t="s">
        <v>161</v>
      </c>
      <c r="D86" s="131" t="s">
        <v>157</v>
      </c>
      <c r="E86" s="132" t="s">
        <v>1335</v>
      </c>
      <c r="F86" s="133" t="s">
        <v>1336</v>
      </c>
      <c r="G86" s="134" t="s">
        <v>423</v>
      </c>
      <c r="H86" s="135">
        <v>3</v>
      </c>
      <c r="I86" s="136"/>
      <c r="J86" s="137">
        <f t="shared" si="0"/>
        <v>0</v>
      </c>
      <c r="K86" s="138"/>
      <c r="L86" s="34"/>
      <c r="M86" s="139" t="s">
        <v>81</v>
      </c>
      <c r="N86" s="140" t="s">
        <v>53</v>
      </c>
      <c r="P86" s="141">
        <f t="shared" si="1"/>
        <v>0</v>
      </c>
      <c r="Q86" s="141">
        <v>0</v>
      </c>
      <c r="R86" s="141">
        <f t="shared" si="2"/>
        <v>0</v>
      </c>
      <c r="S86" s="141">
        <v>0</v>
      </c>
      <c r="T86" s="142">
        <f t="shared" si="3"/>
        <v>0</v>
      </c>
      <c r="AR86" s="143" t="s">
        <v>547</v>
      </c>
      <c r="AT86" s="143" t="s">
        <v>157</v>
      </c>
      <c r="AU86" s="143" t="s">
        <v>91</v>
      </c>
      <c r="AY86" s="18" t="s">
        <v>154</v>
      </c>
      <c r="BE86" s="144">
        <f t="shared" si="4"/>
        <v>0</v>
      </c>
      <c r="BF86" s="144">
        <f t="shared" si="5"/>
        <v>0</v>
      </c>
      <c r="BG86" s="144">
        <f t="shared" si="6"/>
        <v>0</v>
      </c>
      <c r="BH86" s="144">
        <f t="shared" si="7"/>
        <v>0</v>
      </c>
      <c r="BI86" s="144">
        <f t="shared" si="8"/>
        <v>0</v>
      </c>
      <c r="BJ86" s="18" t="s">
        <v>91</v>
      </c>
      <c r="BK86" s="144">
        <f t="shared" si="9"/>
        <v>0</v>
      </c>
      <c r="BL86" s="18" t="s">
        <v>547</v>
      </c>
      <c r="BM86" s="143" t="s">
        <v>168</v>
      </c>
    </row>
    <row r="87" spans="2:65" s="1" customFormat="1" ht="16.5" customHeight="1">
      <c r="B87" s="34"/>
      <c r="C87" s="131" t="s">
        <v>191</v>
      </c>
      <c r="D87" s="131" t="s">
        <v>157</v>
      </c>
      <c r="E87" s="132" t="s">
        <v>1337</v>
      </c>
      <c r="F87" s="133" t="s">
        <v>1338</v>
      </c>
      <c r="G87" s="134" t="s">
        <v>423</v>
      </c>
      <c r="H87" s="135">
        <v>11</v>
      </c>
      <c r="I87" s="136"/>
      <c r="J87" s="137">
        <f t="shared" si="0"/>
        <v>0</v>
      </c>
      <c r="K87" s="138"/>
      <c r="L87" s="34"/>
      <c r="M87" s="139" t="s">
        <v>81</v>
      </c>
      <c r="N87" s="140" t="s">
        <v>53</v>
      </c>
      <c r="P87" s="141">
        <f t="shared" si="1"/>
        <v>0</v>
      </c>
      <c r="Q87" s="141">
        <v>0</v>
      </c>
      <c r="R87" s="141">
        <f t="shared" si="2"/>
        <v>0</v>
      </c>
      <c r="S87" s="141">
        <v>0</v>
      </c>
      <c r="T87" s="142">
        <f t="shared" si="3"/>
        <v>0</v>
      </c>
      <c r="AR87" s="143" t="s">
        <v>547</v>
      </c>
      <c r="AT87" s="143" t="s">
        <v>157</v>
      </c>
      <c r="AU87" s="143" t="s">
        <v>91</v>
      </c>
      <c r="AY87" s="18" t="s">
        <v>154</v>
      </c>
      <c r="BE87" s="144">
        <f t="shared" si="4"/>
        <v>0</v>
      </c>
      <c r="BF87" s="144">
        <f t="shared" si="5"/>
        <v>0</v>
      </c>
      <c r="BG87" s="144">
        <f t="shared" si="6"/>
        <v>0</v>
      </c>
      <c r="BH87" s="144">
        <f t="shared" si="7"/>
        <v>0</v>
      </c>
      <c r="BI87" s="144">
        <f t="shared" si="8"/>
        <v>0</v>
      </c>
      <c r="BJ87" s="18" t="s">
        <v>91</v>
      </c>
      <c r="BK87" s="144">
        <f t="shared" si="9"/>
        <v>0</v>
      </c>
      <c r="BL87" s="18" t="s">
        <v>547</v>
      </c>
      <c r="BM87" s="143" t="s">
        <v>218</v>
      </c>
    </row>
    <row r="88" spans="2:65" s="1" customFormat="1" ht="24.2" customHeight="1">
      <c r="B88" s="34"/>
      <c r="C88" s="131" t="s">
        <v>155</v>
      </c>
      <c r="D88" s="131" t="s">
        <v>157</v>
      </c>
      <c r="E88" s="132" t="s">
        <v>1339</v>
      </c>
      <c r="F88" s="133" t="s">
        <v>1340</v>
      </c>
      <c r="G88" s="134" t="s">
        <v>423</v>
      </c>
      <c r="H88" s="135">
        <v>11</v>
      </c>
      <c r="I88" s="136"/>
      <c r="J88" s="137">
        <f t="shared" si="0"/>
        <v>0</v>
      </c>
      <c r="K88" s="138"/>
      <c r="L88" s="34"/>
      <c r="M88" s="139" t="s">
        <v>81</v>
      </c>
      <c r="N88" s="140" t="s">
        <v>53</v>
      </c>
      <c r="P88" s="141">
        <f t="shared" si="1"/>
        <v>0</v>
      </c>
      <c r="Q88" s="141">
        <v>0</v>
      </c>
      <c r="R88" s="141">
        <f t="shared" si="2"/>
        <v>0</v>
      </c>
      <c r="S88" s="141">
        <v>0</v>
      </c>
      <c r="T88" s="142">
        <f t="shared" si="3"/>
        <v>0</v>
      </c>
      <c r="AR88" s="143" t="s">
        <v>547</v>
      </c>
      <c r="AT88" s="143" t="s">
        <v>157</v>
      </c>
      <c r="AU88" s="143" t="s">
        <v>91</v>
      </c>
      <c r="AY88" s="18" t="s">
        <v>154</v>
      </c>
      <c r="BE88" s="144">
        <f t="shared" si="4"/>
        <v>0</v>
      </c>
      <c r="BF88" s="144">
        <f t="shared" si="5"/>
        <v>0</v>
      </c>
      <c r="BG88" s="144">
        <f t="shared" si="6"/>
        <v>0</v>
      </c>
      <c r="BH88" s="144">
        <f t="shared" si="7"/>
        <v>0</v>
      </c>
      <c r="BI88" s="144">
        <f t="shared" si="8"/>
        <v>0</v>
      </c>
      <c r="BJ88" s="18" t="s">
        <v>91</v>
      </c>
      <c r="BK88" s="144">
        <f t="shared" si="9"/>
        <v>0</v>
      </c>
      <c r="BL88" s="18" t="s">
        <v>547</v>
      </c>
      <c r="BM88" s="143" t="s">
        <v>8</v>
      </c>
    </row>
    <row r="89" spans="2:65" s="1" customFormat="1" ht="24.2" customHeight="1">
      <c r="B89" s="34"/>
      <c r="C89" s="131" t="s">
        <v>203</v>
      </c>
      <c r="D89" s="131" t="s">
        <v>157</v>
      </c>
      <c r="E89" s="132" t="s">
        <v>1341</v>
      </c>
      <c r="F89" s="133" t="s">
        <v>1342</v>
      </c>
      <c r="G89" s="134" t="s">
        <v>423</v>
      </c>
      <c r="H89" s="135">
        <v>11</v>
      </c>
      <c r="I89" s="136"/>
      <c r="J89" s="137">
        <f t="shared" si="0"/>
        <v>0</v>
      </c>
      <c r="K89" s="138"/>
      <c r="L89" s="34"/>
      <c r="M89" s="139" t="s">
        <v>81</v>
      </c>
      <c r="N89" s="140" t="s">
        <v>53</v>
      </c>
      <c r="P89" s="141">
        <f t="shared" si="1"/>
        <v>0</v>
      </c>
      <c r="Q89" s="141">
        <v>0</v>
      </c>
      <c r="R89" s="141">
        <f t="shared" si="2"/>
        <v>0</v>
      </c>
      <c r="S89" s="141">
        <v>0</v>
      </c>
      <c r="T89" s="142">
        <f t="shared" si="3"/>
        <v>0</v>
      </c>
      <c r="AR89" s="143" t="s">
        <v>547</v>
      </c>
      <c r="AT89" s="143" t="s">
        <v>157</v>
      </c>
      <c r="AU89" s="143" t="s">
        <v>91</v>
      </c>
      <c r="AY89" s="18" t="s">
        <v>154</v>
      </c>
      <c r="BE89" s="144">
        <f t="shared" si="4"/>
        <v>0</v>
      </c>
      <c r="BF89" s="144">
        <f t="shared" si="5"/>
        <v>0</v>
      </c>
      <c r="BG89" s="144">
        <f t="shared" si="6"/>
        <v>0</v>
      </c>
      <c r="BH89" s="144">
        <f t="shared" si="7"/>
        <v>0</v>
      </c>
      <c r="BI89" s="144">
        <f t="shared" si="8"/>
        <v>0</v>
      </c>
      <c r="BJ89" s="18" t="s">
        <v>91</v>
      </c>
      <c r="BK89" s="144">
        <f t="shared" si="9"/>
        <v>0</v>
      </c>
      <c r="BL89" s="18" t="s">
        <v>547</v>
      </c>
      <c r="BM89" s="143" t="s">
        <v>240</v>
      </c>
    </row>
    <row r="90" spans="2:65" s="1" customFormat="1" ht="16.5" customHeight="1">
      <c r="B90" s="34"/>
      <c r="C90" s="131" t="s">
        <v>168</v>
      </c>
      <c r="D90" s="131" t="s">
        <v>157</v>
      </c>
      <c r="E90" s="132" t="s">
        <v>1343</v>
      </c>
      <c r="F90" s="133" t="s">
        <v>1344</v>
      </c>
      <c r="G90" s="134" t="s">
        <v>423</v>
      </c>
      <c r="H90" s="135">
        <v>11</v>
      </c>
      <c r="I90" s="136"/>
      <c r="J90" s="137">
        <f t="shared" si="0"/>
        <v>0</v>
      </c>
      <c r="K90" s="138"/>
      <c r="L90" s="34"/>
      <c r="M90" s="139" t="s">
        <v>81</v>
      </c>
      <c r="N90" s="140" t="s">
        <v>53</v>
      </c>
      <c r="P90" s="141">
        <f t="shared" si="1"/>
        <v>0</v>
      </c>
      <c r="Q90" s="141">
        <v>0</v>
      </c>
      <c r="R90" s="141">
        <f t="shared" si="2"/>
        <v>0</v>
      </c>
      <c r="S90" s="141">
        <v>0</v>
      </c>
      <c r="T90" s="142">
        <f t="shared" si="3"/>
        <v>0</v>
      </c>
      <c r="AR90" s="143" t="s">
        <v>547</v>
      </c>
      <c r="AT90" s="143" t="s">
        <v>157</v>
      </c>
      <c r="AU90" s="143" t="s">
        <v>91</v>
      </c>
      <c r="AY90" s="18" t="s">
        <v>154</v>
      </c>
      <c r="BE90" s="144">
        <f t="shared" si="4"/>
        <v>0</v>
      </c>
      <c r="BF90" s="144">
        <f t="shared" si="5"/>
        <v>0</v>
      </c>
      <c r="BG90" s="144">
        <f t="shared" si="6"/>
        <v>0</v>
      </c>
      <c r="BH90" s="144">
        <f t="shared" si="7"/>
        <v>0</v>
      </c>
      <c r="BI90" s="144">
        <f t="shared" si="8"/>
        <v>0</v>
      </c>
      <c r="BJ90" s="18" t="s">
        <v>91</v>
      </c>
      <c r="BK90" s="144">
        <f t="shared" si="9"/>
        <v>0</v>
      </c>
      <c r="BL90" s="18" t="s">
        <v>547</v>
      </c>
      <c r="BM90" s="143" t="s">
        <v>251</v>
      </c>
    </row>
    <row r="91" spans="2:65" s="1" customFormat="1" ht="16.5" customHeight="1">
      <c r="B91" s="34"/>
      <c r="C91" s="131" t="s">
        <v>197</v>
      </c>
      <c r="D91" s="131" t="s">
        <v>157</v>
      </c>
      <c r="E91" s="132" t="s">
        <v>1345</v>
      </c>
      <c r="F91" s="133" t="s">
        <v>1346</v>
      </c>
      <c r="G91" s="134" t="s">
        <v>423</v>
      </c>
      <c r="H91" s="135">
        <v>11</v>
      </c>
      <c r="I91" s="136"/>
      <c r="J91" s="137">
        <f t="shared" si="0"/>
        <v>0</v>
      </c>
      <c r="K91" s="138"/>
      <c r="L91" s="34"/>
      <c r="M91" s="139" t="s">
        <v>81</v>
      </c>
      <c r="N91" s="140" t="s">
        <v>53</v>
      </c>
      <c r="P91" s="141">
        <f t="shared" si="1"/>
        <v>0</v>
      </c>
      <c r="Q91" s="141">
        <v>0</v>
      </c>
      <c r="R91" s="141">
        <f t="shared" si="2"/>
        <v>0</v>
      </c>
      <c r="S91" s="141">
        <v>0</v>
      </c>
      <c r="T91" s="142">
        <f t="shared" si="3"/>
        <v>0</v>
      </c>
      <c r="AR91" s="143" t="s">
        <v>547</v>
      </c>
      <c r="AT91" s="143" t="s">
        <v>157</v>
      </c>
      <c r="AU91" s="143" t="s">
        <v>91</v>
      </c>
      <c r="AY91" s="18" t="s">
        <v>154</v>
      </c>
      <c r="BE91" s="144">
        <f t="shared" si="4"/>
        <v>0</v>
      </c>
      <c r="BF91" s="144">
        <f t="shared" si="5"/>
        <v>0</v>
      </c>
      <c r="BG91" s="144">
        <f t="shared" si="6"/>
        <v>0</v>
      </c>
      <c r="BH91" s="144">
        <f t="shared" si="7"/>
        <v>0</v>
      </c>
      <c r="BI91" s="144">
        <f t="shared" si="8"/>
        <v>0</v>
      </c>
      <c r="BJ91" s="18" t="s">
        <v>91</v>
      </c>
      <c r="BK91" s="144">
        <f t="shared" si="9"/>
        <v>0</v>
      </c>
      <c r="BL91" s="18" t="s">
        <v>547</v>
      </c>
      <c r="BM91" s="143" t="s">
        <v>264</v>
      </c>
    </row>
    <row r="92" spans="2:65" s="1" customFormat="1" ht="62.65" customHeight="1">
      <c r="B92" s="34"/>
      <c r="C92" s="131" t="s">
        <v>218</v>
      </c>
      <c r="D92" s="131" t="s">
        <v>157</v>
      </c>
      <c r="E92" s="132" t="s">
        <v>1347</v>
      </c>
      <c r="F92" s="133" t="s">
        <v>1348</v>
      </c>
      <c r="G92" s="134" t="s">
        <v>423</v>
      </c>
      <c r="H92" s="135">
        <v>2</v>
      </c>
      <c r="I92" s="136"/>
      <c r="J92" s="137">
        <f t="shared" si="0"/>
        <v>0</v>
      </c>
      <c r="K92" s="138"/>
      <c r="L92" s="34"/>
      <c r="M92" s="139" t="s">
        <v>81</v>
      </c>
      <c r="N92" s="140" t="s">
        <v>53</v>
      </c>
      <c r="P92" s="141">
        <f t="shared" si="1"/>
        <v>0</v>
      </c>
      <c r="Q92" s="141">
        <v>0</v>
      </c>
      <c r="R92" s="141">
        <f t="shared" si="2"/>
        <v>0</v>
      </c>
      <c r="S92" s="141">
        <v>0</v>
      </c>
      <c r="T92" s="142">
        <f t="shared" si="3"/>
        <v>0</v>
      </c>
      <c r="AR92" s="143" t="s">
        <v>547</v>
      </c>
      <c r="AT92" s="143" t="s">
        <v>157</v>
      </c>
      <c r="AU92" s="143" t="s">
        <v>91</v>
      </c>
      <c r="AY92" s="18" t="s">
        <v>154</v>
      </c>
      <c r="BE92" s="144">
        <f t="shared" si="4"/>
        <v>0</v>
      </c>
      <c r="BF92" s="144">
        <f t="shared" si="5"/>
        <v>0</v>
      </c>
      <c r="BG92" s="144">
        <f t="shared" si="6"/>
        <v>0</v>
      </c>
      <c r="BH92" s="144">
        <f t="shared" si="7"/>
        <v>0</v>
      </c>
      <c r="BI92" s="144">
        <f t="shared" si="8"/>
        <v>0</v>
      </c>
      <c r="BJ92" s="18" t="s">
        <v>91</v>
      </c>
      <c r="BK92" s="144">
        <f t="shared" si="9"/>
        <v>0</v>
      </c>
      <c r="BL92" s="18" t="s">
        <v>547</v>
      </c>
      <c r="BM92" s="143" t="s">
        <v>277</v>
      </c>
    </row>
    <row r="93" spans="2:65" s="1" customFormat="1" ht="16.5" customHeight="1">
      <c r="B93" s="34"/>
      <c r="C93" s="131" t="s">
        <v>224</v>
      </c>
      <c r="D93" s="131" t="s">
        <v>157</v>
      </c>
      <c r="E93" s="132" t="s">
        <v>1349</v>
      </c>
      <c r="F93" s="133" t="s">
        <v>1350</v>
      </c>
      <c r="G93" s="134" t="s">
        <v>423</v>
      </c>
      <c r="H93" s="135">
        <v>2</v>
      </c>
      <c r="I93" s="136"/>
      <c r="J93" s="137">
        <f t="shared" si="0"/>
        <v>0</v>
      </c>
      <c r="K93" s="138"/>
      <c r="L93" s="34"/>
      <c r="M93" s="139" t="s">
        <v>81</v>
      </c>
      <c r="N93" s="140" t="s">
        <v>53</v>
      </c>
      <c r="P93" s="141">
        <f t="shared" si="1"/>
        <v>0</v>
      </c>
      <c r="Q93" s="141">
        <v>0</v>
      </c>
      <c r="R93" s="141">
        <f t="shared" si="2"/>
        <v>0</v>
      </c>
      <c r="S93" s="141">
        <v>0</v>
      </c>
      <c r="T93" s="142">
        <f t="shared" si="3"/>
        <v>0</v>
      </c>
      <c r="AR93" s="143" t="s">
        <v>547</v>
      </c>
      <c r="AT93" s="143" t="s">
        <v>157</v>
      </c>
      <c r="AU93" s="143" t="s">
        <v>91</v>
      </c>
      <c r="AY93" s="18" t="s">
        <v>154</v>
      </c>
      <c r="BE93" s="144">
        <f t="shared" si="4"/>
        <v>0</v>
      </c>
      <c r="BF93" s="144">
        <f t="shared" si="5"/>
        <v>0</v>
      </c>
      <c r="BG93" s="144">
        <f t="shared" si="6"/>
        <v>0</v>
      </c>
      <c r="BH93" s="144">
        <f t="shared" si="7"/>
        <v>0</v>
      </c>
      <c r="BI93" s="144">
        <f t="shared" si="8"/>
        <v>0</v>
      </c>
      <c r="BJ93" s="18" t="s">
        <v>91</v>
      </c>
      <c r="BK93" s="144">
        <f t="shared" si="9"/>
        <v>0</v>
      </c>
      <c r="BL93" s="18" t="s">
        <v>547</v>
      </c>
      <c r="BM93" s="143" t="s">
        <v>290</v>
      </c>
    </row>
    <row r="94" spans="2:65" s="1" customFormat="1" ht="16.5" customHeight="1">
      <c r="B94" s="34"/>
      <c r="C94" s="131" t="s">
        <v>8</v>
      </c>
      <c r="D94" s="131" t="s">
        <v>157</v>
      </c>
      <c r="E94" s="132" t="s">
        <v>1351</v>
      </c>
      <c r="F94" s="133" t="s">
        <v>1352</v>
      </c>
      <c r="G94" s="134" t="s">
        <v>423</v>
      </c>
      <c r="H94" s="135">
        <v>1</v>
      </c>
      <c r="I94" s="136"/>
      <c r="J94" s="137">
        <f t="shared" si="0"/>
        <v>0</v>
      </c>
      <c r="K94" s="138"/>
      <c r="L94" s="34"/>
      <c r="M94" s="139" t="s">
        <v>81</v>
      </c>
      <c r="N94" s="140" t="s">
        <v>53</v>
      </c>
      <c r="P94" s="141">
        <f t="shared" si="1"/>
        <v>0</v>
      </c>
      <c r="Q94" s="141">
        <v>0</v>
      </c>
      <c r="R94" s="141">
        <f t="shared" si="2"/>
        <v>0</v>
      </c>
      <c r="S94" s="141">
        <v>0</v>
      </c>
      <c r="T94" s="142">
        <f t="shared" si="3"/>
        <v>0</v>
      </c>
      <c r="AR94" s="143" t="s">
        <v>547</v>
      </c>
      <c r="AT94" s="143" t="s">
        <v>157</v>
      </c>
      <c r="AU94" s="143" t="s">
        <v>91</v>
      </c>
      <c r="AY94" s="18" t="s">
        <v>154</v>
      </c>
      <c r="BE94" s="144">
        <f t="shared" si="4"/>
        <v>0</v>
      </c>
      <c r="BF94" s="144">
        <f t="shared" si="5"/>
        <v>0</v>
      </c>
      <c r="BG94" s="144">
        <f t="shared" si="6"/>
        <v>0</v>
      </c>
      <c r="BH94" s="144">
        <f t="shared" si="7"/>
        <v>0</v>
      </c>
      <c r="BI94" s="144">
        <f t="shared" si="8"/>
        <v>0</v>
      </c>
      <c r="BJ94" s="18" t="s">
        <v>91</v>
      </c>
      <c r="BK94" s="144">
        <f t="shared" si="9"/>
        <v>0</v>
      </c>
      <c r="BL94" s="18" t="s">
        <v>547</v>
      </c>
      <c r="BM94" s="143" t="s">
        <v>302</v>
      </c>
    </row>
    <row r="95" spans="2:65" s="1" customFormat="1" ht="21.75" customHeight="1">
      <c r="B95" s="34"/>
      <c r="C95" s="131" t="s">
        <v>234</v>
      </c>
      <c r="D95" s="131" t="s">
        <v>157</v>
      </c>
      <c r="E95" s="132" t="s">
        <v>1353</v>
      </c>
      <c r="F95" s="133" t="s">
        <v>1354</v>
      </c>
      <c r="G95" s="134" t="s">
        <v>423</v>
      </c>
      <c r="H95" s="135">
        <v>1</v>
      </c>
      <c r="I95" s="136"/>
      <c r="J95" s="137">
        <f t="shared" si="0"/>
        <v>0</v>
      </c>
      <c r="K95" s="138"/>
      <c r="L95" s="34"/>
      <c r="M95" s="139" t="s">
        <v>81</v>
      </c>
      <c r="N95" s="140" t="s">
        <v>53</v>
      </c>
      <c r="P95" s="141">
        <f t="shared" si="1"/>
        <v>0</v>
      </c>
      <c r="Q95" s="141">
        <v>0</v>
      </c>
      <c r="R95" s="141">
        <f t="shared" si="2"/>
        <v>0</v>
      </c>
      <c r="S95" s="141">
        <v>0</v>
      </c>
      <c r="T95" s="142">
        <f t="shared" si="3"/>
        <v>0</v>
      </c>
      <c r="AR95" s="143" t="s">
        <v>547</v>
      </c>
      <c r="AT95" s="143" t="s">
        <v>157</v>
      </c>
      <c r="AU95" s="143" t="s">
        <v>91</v>
      </c>
      <c r="AY95" s="18" t="s">
        <v>154</v>
      </c>
      <c r="BE95" s="144">
        <f t="shared" si="4"/>
        <v>0</v>
      </c>
      <c r="BF95" s="144">
        <f t="shared" si="5"/>
        <v>0</v>
      </c>
      <c r="BG95" s="144">
        <f t="shared" si="6"/>
        <v>0</v>
      </c>
      <c r="BH95" s="144">
        <f t="shared" si="7"/>
        <v>0</v>
      </c>
      <c r="BI95" s="144">
        <f t="shared" si="8"/>
        <v>0</v>
      </c>
      <c r="BJ95" s="18" t="s">
        <v>91</v>
      </c>
      <c r="BK95" s="144">
        <f t="shared" si="9"/>
        <v>0</v>
      </c>
      <c r="BL95" s="18" t="s">
        <v>547</v>
      </c>
      <c r="BM95" s="143" t="s">
        <v>314</v>
      </c>
    </row>
    <row r="96" spans="2:65" s="1" customFormat="1" ht="16.5" customHeight="1">
      <c r="B96" s="34"/>
      <c r="C96" s="131" t="s">
        <v>240</v>
      </c>
      <c r="D96" s="131" t="s">
        <v>157</v>
      </c>
      <c r="E96" s="132" t="s">
        <v>1355</v>
      </c>
      <c r="F96" s="133" t="s">
        <v>1356</v>
      </c>
      <c r="G96" s="134" t="s">
        <v>160</v>
      </c>
      <c r="H96" s="135">
        <v>155</v>
      </c>
      <c r="I96" s="136"/>
      <c r="J96" s="137">
        <f t="shared" si="0"/>
        <v>0</v>
      </c>
      <c r="K96" s="138"/>
      <c r="L96" s="34"/>
      <c r="M96" s="139" t="s">
        <v>81</v>
      </c>
      <c r="N96" s="140" t="s">
        <v>53</v>
      </c>
      <c r="P96" s="141">
        <f t="shared" si="1"/>
        <v>0</v>
      </c>
      <c r="Q96" s="141">
        <v>0</v>
      </c>
      <c r="R96" s="141">
        <f t="shared" si="2"/>
        <v>0</v>
      </c>
      <c r="S96" s="141">
        <v>0</v>
      </c>
      <c r="T96" s="142">
        <f t="shared" si="3"/>
        <v>0</v>
      </c>
      <c r="AR96" s="143" t="s">
        <v>547</v>
      </c>
      <c r="AT96" s="143" t="s">
        <v>157</v>
      </c>
      <c r="AU96" s="143" t="s">
        <v>91</v>
      </c>
      <c r="AY96" s="18" t="s">
        <v>154</v>
      </c>
      <c r="BE96" s="144">
        <f t="shared" si="4"/>
        <v>0</v>
      </c>
      <c r="BF96" s="144">
        <f t="shared" si="5"/>
        <v>0</v>
      </c>
      <c r="BG96" s="144">
        <f t="shared" si="6"/>
        <v>0</v>
      </c>
      <c r="BH96" s="144">
        <f t="shared" si="7"/>
        <v>0</v>
      </c>
      <c r="BI96" s="144">
        <f t="shared" si="8"/>
        <v>0</v>
      </c>
      <c r="BJ96" s="18" t="s">
        <v>91</v>
      </c>
      <c r="BK96" s="144">
        <f t="shared" si="9"/>
        <v>0</v>
      </c>
      <c r="BL96" s="18" t="s">
        <v>547</v>
      </c>
      <c r="BM96" s="143" t="s">
        <v>326</v>
      </c>
    </row>
    <row r="97" spans="2:65" s="1" customFormat="1" ht="16.5" customHeight="1">
      <c r="B97" s="34"/>
      <c r="C97" s="131" t="s">
        <v>245</v>
      </c>
      <c r="D97" s="131" t="s">
        <v>157</v>
      </c>
      <c r="E97" s="132" t="s">
        <v>1357</v>
      </c>
      <c r="F97" s="133" t="s">
        <v>1358</v>
      </c>
      <c r="G97" s="134" t="s">
        <v>160</v>
      </c>
      <c r="H97" s="135">
        <v>40</v>
      </c>
      <c r="I97" s="136"/>
      <c r="J97" s="137">
        <f t="shared" si="0"/>
        <v>0</v>
      </c>
      <c r="K97" s="138"/>
      <c r="L97" s="34"/>
      <c r="M97" s="139" t="s">
        <v>81</v>
      </c>
      <c r="N97" s="140" t="s">
        <v>53</v>
      </c>
      <c r="P97" s="141">
        <f t="shared" si="1"/>
        <v>0</v>
      </c>
      <c r="Q97" s="141">
        <v>0</v>
      </c>
      <c r="R97" s="141">
        <f t="shared" si="2"/>
        <v>0</v>
      </c>
      <c r="S97" s="141">
        <v>0</v>
      </c>
      <c r="T97" s="142">
        <f t="shared" si="3"/>
        <v>0</v>
      </c>
      <c r="AR97" s="143" t="s">
        <v>547</v>
      </c>
      <c r="AT97" s="143" t="s">
        <v>157</v>
      </c>
      <c r="AU97" s="143" t="s">
        <v>91</v>
      </c>
      <c r="AY97" s="18" t="s">
        <v>154</v>
      </c>
      <c r="BE97" s="144">
        <f t="shared" si="4"/>
        <v>0</v>
      </c>
      <c r="BF97" s="144">
        <f t="shared" si="5"/>
        <v>0</v>
      </c>
      <c r="BG97" s="144">
        <f t="shared" si="6"/>
        <v>0</v>
      </c>
      <c r="BH97" s="144">
        <f t="shared" si="7"/>
        <v>0</v>
      </c>
      <c r="BI97" s="144">
        <f t="shared" si="8"/>
        <v>0</v>
      </c>
      <c r="BJ97" s="18" t="s">
        <v>91</v>
      </c>
      <c r="BK97" s="144">
        <f t="shared" si="9"/>
        <v>0</v>
      </c>
      <c r="BL97" s="18" t="s">
        <v>547</v>
      </c>
      <c r="BM97" s="143" t="s">
        <v>337</v>
      </c>
    </row>
    <row r="98" spans="2:65" s="1" customFormat="1" ht="16.5" customHeight="1">
      <c r="B98" s="34"/>
      <c r="C98" s="131" t="s">
        <v>251</v>
      </c>
      <c r="D98" s="131" t="s">
        <v>157</v>
      </c>
      <c r="E98" s="132" t="s">
        <v>1359</v>
      </c>
      <c r="F98" s="133" t="s">
        <v>1360</v>
      </c>
      <c r="G98" s="134" t="s">
        <v>423</v>
      </c>
      <c r="H98" s="135">
        <v>195</v>
      </c>
      <c r="I98" s="136"/>
      <c r="J98" s="137">
        <f t="shared" si="0"/>
        <v>0</v>
      </c>
      <c r="K98" s="138"/>
      <c r="L98" s="34"/>
      <c r="M98" s="139" t="s">
        <v>81</v>
      </c>
      <c r="N98" s="140" t="s">
        <v>53</v>
      </c>
      <c r="P98" s="141">
        <f t="shared" si="1"/>
        <v>0</v>
      </c>
      <c r="Q98" s="141">
        <v>0</v>
      </c>
      <c r="R98" s="141">
        <f t="shared" si="2"/>
        <v>0</v>
      </c>
      <c r="S98" s="141">
        <v>0</v>
      </c>
      <c r="T98" s="142">
        <f t="shared" si="3"/>
        <v>0</v>
      </c>
      <c r="AR98" s="143" t="s">
        <v>547</v>
      </c>
      <c r="AT98" s="143" t="s">
        <v>157</v>
      </c>
      <c r="AU98" s="143" t="s">
        <v>91</v>
      </c>
      <c r="AY98" s="18" t="s">
        <v>154</v>
      </c>
      <c r="BE98" s="144">
        <f t="shared" si="4"/>
        <v>0</v>
      </c>
      <c r="BF98" s="144">
        <f t="shared" si="5"/>
        <v>0</v>
      </c>
      <c r="BG98" s="144">
        <f t="shared" si="6"/>
        <v>0</v>
      </c>
      <c r="BH98" s="144">
        <f t="shared" si="7"/>
        <v>0</v>
      </c>
      <c r="BI98" s="144">
        <f t="shared" si="8"/>
        <v>0</v>
      </c>
      <c r="BJ98" s="18" t="s">
        <v>91</v>
      </c>
      <c r="BK98" s="144">
        <f t="shared" si="9"/>
        <v>0</v>
      </c>
      <c r="BL98" s="18" t="s">
        <v>547</v>
      </c>
      <c r="BM98" s="143" t="s">
        <v>348</v>
      </c>
    </row>
    <row r="99" spans="2:65" s="1" customFormat="1" ht="16.5" customHeight="1">
      <c r="B99" s="34"/>
      <c r="C99" s="131" t="s">
        <v>257</v>
      </c>
      <c r="D99" s="131" t="s">
        <v>157</v>
      </c>
      <c r="E99" s="132" t="s">
        <v>1361</v>
      </c>
      <c r="F99" s="133" t="s">
        <v>1362</v>
      </c>
      <c r="G99" s="134" t="s">
        <v>160</v>
      </c>
      <c r="H99" s="135">
        <v>350</v>
      </c>
      <c r="I99" s="136"/>
      <c r="J99" s="137">
        <f t="shared" si="0"/>
        <v>0</v>
      </c>
      <c r="K99" s="138"/>
      <c r="L99" s="34"/>
      <c r="M99" s="139" t="s">
        <v>81</v>
      </c>
      <c r="N99" s="140" t="s">
        <v>53</v>
      </c>
      <c r="P99" s="141">
        <f t="shared" si="1"/>
        <v>0</v>
      </c>
      <c r="Q99" s="141">
        <v>0</v>
      </c>
      <c r="R99" s="141">
        <f t="shared" si="2"/>
        <v>0</v>
      </c>
      <c r="S99" s="141">
        <v>0</v>
      </c>
      <c r="T99" s="142">
        <f t="shared" si="3"/>
        <v>0</v>
      </c>
      <c r="AR99" s="143" t="s">
        <v>547</v>
      </c>
      <c r="AT99" s="143" t="s">
        <v>157</v>
      </c>
      <c r="AU99" s="143" t="s">
        <v>91</v>
      </c>
      <c r="AY99" s="18" t="s">
        <v>154</v>
      </c>
      <c r="BE99" s="144">
        <f t="shared" si="4"/>
        <v>0</v>
      </c>
      <c r="BF99" s="144">
        <f t="shared" si="5"/>
        <v>0</v>
      </c>
      <c r="BG99" s="144">
        <f t="shared" si="6"/>
        <v>0</v>
      </c>
      <c r="BH99" s="144">
        <f t="shared" si="7"/>
        <v>0</v>
      </c>
      <c r="BI99" s="144">
        <f t="shared" si="8"/>
        <v>0</v>
      </c>
      <c r="BJ99" s="18" t="s">
        <v>91</v>
      </c>
      <c r="BK99" s="144">
        <f t="shared" si="9"/>
        <v>0</v>
      </c>
      <c r="BL99" s="18" t="s">
        <v>547</v>
      </c>
      <c r="BM99" s="143" t="s">
        <v>358</v>
      </c>
    </row>
    <row r="100" spans="2:65" s="1" customFormat="1" ht="16.5" customHeight="1">
      <c r="B100" s="34"/>
      <c r="C100" s="131" t="s">
        <v>264</v>
      </c>
      <c r="D100" s="131" t="s">
        <v>157</v>
      </c>
      <c r="E100" s="132" t="s">
        <v>1363</v>
      </c>
      <c r="F100" s="133" t="s">
        <v>1364</v>
      </c>
      <c r="G100" s="134" t="s">
        <v>423</v>
      </c>
      <c r="H100" s="135">
        <v>350</v>
      </c>
      <c r="I100" s="136"/>
      <c r="J100" s="137">
        <f t="shared" si="0"/>
        <v>0</v>
      </c>
      <c r="K100" s="138"/>
      <c r="L100" s="34"/>
      <c r="M100" s="139" t="s">
        <v>81</v>
      </c>
      <c r="N100" s="140" t="s">
        <v>53</v>
      </c>
      <c r="P100" s="141">
        <f t="shared" si="1"/>
        <v>0</v>
      </c>
      <c r="Q100" s="141">
        <v>0</v>
      </c>
      <c r="R100" s="141">
        <f t="shared" si="2"/>
        <v>0</v>
      </c>
      <c r="S100" s="141">
        <v>0</v>
      </c>
      <c r="T100" s="142">
        <f t="shared" si="3"/>
        <v>0</v>
      </c>
      <c r="AR100" s="143" t="s">
        <v>547</v>
      </c>
      <c r="AT100" s="143" t="s">
        <v>157</v>
      </c>
      <c r="AU100" s="143" t="s">
        <v>91</v>
      </c>
      <c r="AY100" s="18" t="s">
        <v>154</v>
      </c>
      <c r="BE100" s="144">
        <f t="shared" si="4"/>
        <v>0</v>
      </c>
      <c r="BF100" s="144">
        <f t="shared" si="5"/>
        <v>0</v>
      </c>
      <c r="BG100" s="144">
        <f t="shared" si="6"/>
        <v>0</v>
      </c>
      <c r="BH100" s="144">
        <f t="shared" si="7"/>
        <v>0</v>
      </c>
      <c r="BI100" s="144">
        <f t="shared" si="8"/>
        <v>0</v>
      </c>
      <c r="BJ100" s="18" t="s">
        <v>91</v>
      </c>
      <c r="BK100" s="144">
        <f t="shared" si="9"/>
        <v>0</v>
      </c>
      <c r="BL100" s="18" t="s">
        <v>547</v>
      </c>
      <c r="BM100" s="143" t="s">
        <v>373</v>
      </c>
    </row>
    <row r="101" spans="2:65" s="1" customFormat="1" ht="21.75" customHeight="1">
      <c r="B101" s="34"/>
      <c r="C101" s="131" t="s">
        <v>270</v>
      </c>
      <c r="D101" s="131" t="s">
        <v>157</v>
      </c>
      <c r="E101" s="132" t="s">
        <v>1365</v>
      </c>
      <c r="F101" s="133" t="s">
        <v>1073</v>
      </c>
      <c r="G101" s="134" t="s">
        <v>160</v>
      </c>
      <c r="H101" s="135">
        <v>280</v>
      </c>
      <c r="I101" s="136"/>
      <c r="J101" s="137">
        <f t="shared" si="0"/>
        <v>0</v>
      </c>
      <c r="K101" s="138"/>
      <c r="L101" s="34"/>
      <c r="M101" s="139" t="s">
        <v>81</v>
      </c>
      <c r="N101" s="140" t="s">
        <v>53</v>
      </c>
      <c r="P101" s="141">
        <f t="shared" si="1"/>
        <v>0</v>
      </c>
      <c r="Q101" s="141">
        <v>0</v>
      </c>
      <c r="R101" s="141">
        <f t="shared" si="2"/>
        <v>0</v>
      </c>
      <c r="S101" s="141">
        <v>0</v>
      </c>
      <c r="T101" s="142">
        <f t="shared" si="3"/>
        <v>0</v>
      </c>
      <c r="AR101" s="143" t="s">
        <v>547</v>
      </c>
      <c r="AT101" s="143" t="s">
        <v>157</v>
      </c>
      <c r="AU101" s="143" t="s">
        <v>91</v>
      </c>
      <c r="AY101" s="18" t="s">
        <v>154</v>
      </c>
      <c r="BE101" s="144">
        <f t="shared" si="4"/>
        <v>0</v>
      </c>
      <c r="BF101" s="144">
        <f t="shared" si="5"/>
        <v>0</v>
      </c>
      <c r="BG101" s="144">
        <f t="shared" si="6"/>
        <v>0</v>
      </c>
      <c r="BH101" s="144">
        <f t="shared" si="7"/>
        <v>0</v>
      </c>
      <c r="BI101" s="144">
        <f t="shared" si="8"/>
        <v>0</v>
      </c>
      <c r="BJ101" s="18" t="s">
        <v>91</v>
      </c>
      <c r="BK101" s="144">
        <f t="shared" si="9"/>
        <v>0</v>
      </c>
      <c r="BL101" s="18" t="s">
        <v>547</v>
      </c>
      <c r="BM101" s="143" t="s">
        <v>385</v>
      </c>
    </row>
    <row r="102" spans="2:65" s="1" customFormat="1" ht="24.2" customHeight="1">
      <c r="B102" s="34"/>
      <c r="C102" s="131" t="s">
        <v>277</v>
      </c>
      <c r="D102" s="131" t="s">
        <v>157</v>
      </c>
      <c r="E102" s="132" t="s">
        <v>1366</v>
      </c>
      <c r="F102" s="133" t="s">
        <v>1076</v>
      </c>
      <c r="G102" s="134" t="s">
        <v>160</v>
      </c>
      <c r="H102" s="135">
        <v>280</v>
      </c>
      <c r="I102" s="136"/>
      <c r="J102" s="137">
        <f t="shared" si="0"/>
        <v>0</v>
      </c>
      <c r="K102" s="138"/>
      <c r="L102" s="34"/>
      <c r="M102" s="139" t="s">
        <v>81</v>
      </c>
      <c r="N102" s="140" t="s">
        <v>53</v>
      </c>
      <c r="P102" s="141">
        <f t="shared" si="1"/>
        <v>0</v>
      </c>
      <c r="Q102" s="141">
        <v>0</v>
      </c>
      <c r="R102" s="141">
        <f t="shared" si="2"/>
        <v>0</v>
      </c>
      <c r="S102" s="141">
        <v>0</v>
      </c>
      <c r="T102" s="142">
        <f t="shared" si="3"/>
        <v>0</v>
      </c>
      <c r="AR102" s="143" t="s">
        <v>547</v>
      </c>
      <c r="AT102" s="143" t="s">
        <v>157</v>
      </c>
      <c r="AU102" s="143" t="s">
        <v>91</v>
      </c>
      <c r="AY102" s="18" t="s">
        <v>154</v>
      </c>
      <c r="BE102" s="144">
        <f t="shared" si="4"/>
        <v>0</v>
      </c>
      <c r="BF102" s="144">
        <f t="shared" si="5"/>
        <v>0</v>
      </c>
      <c r="BG102" s="144">
        <f t="shared" si="6"/>
        <v>0</v>
      </c>
      <c r="BH102" s="144">
        <f t="shared" si="7"/>
        <v>0</v>
      </c>
      <c r="BI102" s="144">
        <f t="shared" si="8"/>
        <v>0</v>
      </c>
      <c r="BJ102" s="18" t="s">
        <v>91</v>
      </c>
      <c r="BK102" s="144">
        <f t="shared" si="9"/>
        <v>0</v>
      </c>
      <c r="BL102" s="18" t="s">
        <v>547</v>
      </c>
      <c r="BM102" s="143" t="s">
        <v>397</v>
      </c>
    </row>
    <row r="103" spans="2:65" s="1" customFormat="1" ht="16.5" customHeight="1">
      <c r="B103" s="34"/>
      <c r="C103" s="131" t="s">
        <v>7</v>
      </c>
      <c r="D103" s="131" t="s">
        <v>157</v>
      </c>
      <c r="E103" s="132" t="s">
        <v>1367</v>
      </c>
      <c r="F103" s="133" t="s">
        <v>1079</v>
      </c>
      <c r="G103" s="134" t="s">
        <v>160</v>
      </c>
      <c r="H103" s="135">
        <v>40</v>
      </c>
      <c r="I103" s="136"/>
      <c r="J103" s="137">
        <f t="shared" si="0"/>
        <v>0</v>
      </c>
      <c r="K103" s="138"/>
      <c r="L103" s="34"/>
      <c r="M103" s="139" t="s">
        <v>81</v>
      </c>
      <c r="N103" s="140" t="s">
        <v>53</v>
      </c>
      <c r="P103" s="141">
        <f t="shared" si="1"/>
        <v>0</v>
      </c>
      <c r="Q103" s="141">
        <v>0</v>
      </c>
      <c r="R103" s="141">
        <f t="shared" si="2"/>
        <v>0</v>
      </c>
      <c r="S103" s="141">
        <v>0</v>
      </c>
      <c r="T103" s="142">
        <f t="shared" si="3"/>
        <v>0</v>
      </c>
      <c r="AR103" s="143" t="s">
        <v>547</v>
      </c>
      <c r="AT103" s="143" t="s">
        <v>157</v>
      </c>
      <c r="AU103" s="143" t="s">
        <v>91</v>
      </c>
      <c r="AY103" s="18" t="s">
        <v>154</v>
      </c>
      <c r="BE103" s="144">
        <f t="shared" si="4"/>
        <v>0</v>
      </c>
      <c r="BF103" s="144">
        <f t="shared" si="5"/>
        <v>0</v>
      </c>
      <c r="BG103" s="144">
        <f t="shared" si="6"/>
        <v>0</v>
      </c>
      <c r="BH103" s="144">
        <f t="shared" si="7"/>
        <v>0</v>
      </c>
      <c r="BI103" s="144">
        <f t="shared" si="8"/>
        <v>0</v>
      </c>
      <c r="BJ103" s="18" t="s">
        <v>91</v>
      </c>
      <c r="BK103" s="144">
        <f t="shared" si="9"/>
        <v>0</v>
      </c>
      <c r="BL103" s="18" t="s">
        <v>547</v>
      </c>
      <c r="BM103" s="143" t="s">
        <v>407</v>
      </c>
    </row>
    <row r="104" spans="2:65" s="1" customFormat="1" ht="16.5" customHeight="1">
      <c r="B104" s="34"/>
      <c r="C104" s="131" t="s">
        <v>290</v>
      </c>
      <c r="D104" s="131" t="s">
        <v>157</v>
      </c>
      <c r="E104" s="132" t="s">
        <v>1368</v>
      </c>
      <c r="F104" s="133" t="s">
        <v>1082</v>
      </c>
      <c r="G104" s="134" t="s">
        <v>160</v>
      </c>
      <c r="H104" s="135">
        <v>40</v>
      </c>
      <c r="I104" s="136"/>
      <c r="J104" s="137">
        <f t="shared" si="0"/>
        <v>0</v>
      </c>
      <c r="K104" s="138"/>
      <c r="L104" s="34"/>
      <c r="M104" s="139" t="s">
        <v>81</v>
      </c>
      <c r="N104" s="140" t="s">
        <v>53</v>
      </c>
      <c r="P104" s="141">
        <f t="shared" si="1"/>
        <v>0</v>
      </c>
      <c r="Q104" s="141">
        <v>0</v>
      </c>
      <c r="R104" s="141">
        <f t="shared" si="2"/>
        <v>0</v>
      </c>
      <c r="S104" s="141">
        <v>0</v>
      </c>
      <c r="T104" s="142">
        <f t="shared" si="3"/>
        <v>0</v>
      </c>
      <c r="AR104" s="143" t="s">
        <v>547</v>
      </c>
      <c r="AT104" s="143" t="s">
        <v>157</v>
      </c>
      <c r="AU104" s="143" t="s">
        <v>91</v>
      </c>
      <c r="AY104" s="18" t="s">
        <v>154</v>
      </c>
      <c r="BE104" s="144">
        <f t="shared" si="4"/>
        <v>0</v>
      </c>
      <c r="BF104" s="144">
        <f t="shared" si="5"/>
        <v>0</v>
      </c>
      <c r="BG104" s="144">
        <f t="shared" si="6"/>
        <v>0</v>
      </c>
      <c r="BH104" s="144">
        <f t="shared" si="7"/>
        <v>0</v>
      </c>
      <c r="BI104" s="144">
        <f t="shared" si="8"/>
        <v>0</v>
      </c>
      <c r="BJ104" s="18" t="s">
        <v>91</v>
      </c>
      <c r="BK104" s="144">
        <f t="shared" si="9"/>
        <v>0</v>
      </c>
      <c r="BL104" s="18" t="s">
        <v>547</v>
      </c>
      <c r="BM104" s="143" t="s">
        <v>420</v>
      </c>
    </row>
    <row r="105" spans="2:65" s="1" customFormat="1" ht="16.5" customHeight="1">
      <c r="B105" s="34"/>
      <c r="C105" s="131" t="s">
        <v>296</v>
      </c>
      <c r="D105" s="131" t="s">
        <v>157</v>
      </c>
      <c r="E105" s="132" t="s">
        <v>1369</v>
      </c>
      <c r="F105" s="133" t="s">
        <v>1085</v>
      </c>
      <c r="G105" s="134" t="s">
        <v>423</v>
      </c>
      <c r="H105" s="135">
        <v>18</v>
      </c>
      <c r="I105" s="136"/>
      <c r="J105" s="137">
        <f t="shared" si="0"/>
        <v>0</v>
      </c>
      <c r="K105" s="138"/>
      <c r="L105" s="34"/>
      <c r="M105" s="139" t="s">
        <v>81</v>
      </c>
      <c r="N105" s="140" t="s">
        <v>53</v>
      </c>
      <c r="P105" s="141">
        <f t="shared" si="1"/>
        <v>0</v>
      </c>
      <c r="Q105" s="141">
        <v>0</v>
      </c>
      <c r="R105" s="141">
        <f t="shared" si="2"/>
        <v>0</v>
      </c>
      <c r="S105" s="141">
        <v>0</v>
      </c>
      <c r="T105" s="142">
        <f t="shared" si="3"/>
        <v>0</v>
      </c>
      <c r="AR105" s="143" t="s">
        <v>547</v>
      </c>
      <c r="AT105" s="143" t="s">
        <v>157</v>
      </c>
      <c r="AU105" s="143" t="s">
        <v>91</v>
      </c>
      <c r="AY105" s="18" t="s">
        <v>154</v>
      </c>
      <c r="BE105" s="144">
        <f t="shared" si="4"/>
        <v>0</v>
      </c>
      <c r="BF105" s="144">
        <f t="shared" si="5"/>
        <v>0</v>
      </c>
      <c r="BG105" s="144">
        <f t="shared" si="6"/>
        <v>0</v>
      </c>
      <c r="BH105" s="144">
        <f t="shared" si="7"/>
        <v>0</v>
      </c>
      <c r="BI105" s="144">
        <f t="shared" si="8"/>
        <v>0</v>
      </c>
      <c r="BJ105" s="18" t="s">
        <v>91</v>
      </c>
      <c r="BK105" s="144">
        <f t="shared" si="9"/>
        <v>0</v>
      </c>
      <c r="BL105" s="18" t="s">
        <v>547</v>
      </c>
      <c r="BM105" s="143" t="s">
        <v>435</v>
      </c>
    </row>
    <row r="106" spans="2:65" s="1" customFormat="1" ht="16.5" customHeight="1">
      <c r="B106" s="34"/>
      <c r="C106" s="131" t="s">
        <v>302</v>
      </c>
      <c r="D106" s="131" t="s">
        <v>157</v>
      </c>
      <c r="E106" s="132" t="s">
        <v>1370</v>
      </c>
      <c r="F106" s="133" t="s">
        <v>1088</v>
      </c>
      <c r="G106" s="134" t="s">
        <v>423</v>
      </c>
      <c r="H106" s="135">
        <v>28</v>
      </c>
      <c r="I106" s="136"/>
      <c r="J106" s="137">
        <f t="shared" si="0"/>
        <v>0</v>
      </c>
      <c r="K106" s="138"/>
      <c r="L106" s="34"/>
      <c r="M106" s="139" t="s">
        <v>81</v>
      </c>
      <c r="N106" s="140" t="s">
        <v>53</v>
      </c>
      <c r="P106" s="141">
        <f t="shared" si="1"/>
        <v>0</v>
      </c>
      <c r="Q106" s="141">
        <v>0</v>
      </c>
      <c r="R106" s="141">
        <f t="shared" si="2"/>
        <v>0</v>
      </c>
      <c r="S106" s="141">
        <v>0</v>
      </c>
      <c r="T106" s="142">
        <f t="shared" si="3"/>
        <v>0</v>
      </c>
      <c r="AR106" s="143" t="s">
        <v>547</v>
      </c>
      <c r="AT106" s="143" t="s">
        <v>157</v>
      </c>
      <c r="AU106" s="143" t="s">
        <v>91</v>
      </c>
      <c r="AY106" s="18" t="s">
        <v>154</v>
      </c>
      <c r="BE106" s="144">
        <f t="shared" si="4"/>
        <v>0</v>
      </c>
      <c r="BF106" s="144">
        <f t="shared" si="5"/>
        <v>0</v>
      </c>
      <c r="BG106" s="144">
        <f t="shared" si="6"/>
        <v>0</v>
      </c>
      <c r="BH106" s="144">
        <f t="shared" si="7"/>
        <v>0</v>
      </c>
      <c r="BI106" s="144">
        <f t="shared" si="8"/>
        <v>0</v>
      </c>
      <c r="BJ106" s="18" t="s">
        <v>91</v>
      </c>
      <c r="BK106" s="144">
        <f t="shared" si="9"/>
        <v>0</v>
      </c>
      <c r="BL106" s="18" t="s">
        <v>547</v>
      </c>
      <c r="BM106" s="143" t="s">
        <v>448</v>
      </c>
    </row>
    <row r="107" spans="2:65" s="1" customFormat="1" ht="16.5" customHeight="1">
      <c r="B107" s="34"/>
      <c r="C107" s="131" t="s">
        <v>308</v>
      </c>
      <c r="D107" s="131" t="s">
        <v>157</v>
      </c>
      <c r="E107" s="132" t="s">
        <v>1371</v>
      </c>
      <c r="F107" s="133" t="s">
        <v>1092</v>
      </c>
      <c r="G107" s="134" t="s">
        <v>423</v>
      </c>
      <c r="H107" s="135">
        <v>46</v>
      </c>
      <c r="I107" s="136"/>
      <c r="J107" s="137">
        <f t="shared" si="0"/>
        <v>0</v>
      </c>
      <c r="K107" s="138"/>
      <c r="L107" s="34"/>
      <c r="M107" s="139" t="s">
        <v>81</v>
      </c>
      <c r="N107" s="140" t="s">
        <v>53</v>
      </c>
      <c r="P107" s="141">
        <f t="shared" si="1"/>
        <v>0</v>
      </c>
      <c r="Q107" s="141">
        <v>0</v>
      </c>
      <c r="R107" s="141">
        <f t="shared" si="2"/>
        <v>0</v>
      </c>
      <c r="S107" s="141">
        <v>0</v>
      </c>
      <c r="T107" s="142">
        <f t="shared" si="3"/>
        <v>0</v>
      </c>
      <c r="AR107" s="143" t="s">
        <v>547</v>
      </c>
      <c r="AT107" s="143" t="s">
        <v>157</v>
      </c>
      <c r="AU107" s="143" t="s">
        <v>91</v>
      </c>
      <c r="AY107" s="18" t="s">
        <v>154</v>
      </c>
      <c r="BE107" s="144">
        <f t="shared" si="4"/>
        <v>0</v>
      </c>
      <c r="BF107" s="144">
        <f t="shared" si="5"/>
        <v>0</v>
      </c>
      <c r="BG107" s="144">
        <f t="shared" si="6"/>
        <v>0</v>
      </c>
      <c r="BH107" s="144">
        <f t="shared" si="7"/>
        <v>0</v>
      </c>
      <c r="BI107" s="144">
        <f t="shared" si="8"/>
        <v>0</v>
      </c>
      <c r="BJ107" s="18" t="s">
        <v>91</v>
      </c>
      <c r="BK107" s="144">
        <f t="shared" si="9"/>
        <v>0</v>
      </c>
      <c r="BL107" s="18" t="s">
        <v>547</v>
      </c>
      <c r="BM107" s="143" t="s">
        <v>459</v>
      </c>
    </row>
    <row r="108" spans="2:65" s="1" customFormat="1" ht="21.75" customHeight="1">
      <c r="B108" s="34"/>
      <c r="C108" s="131" t="s">
        <v>314</v>
      </c>
      <c r="D108" s="131" t="s">
        <v>157</v>
      </c>
      <c r="E108" s="132" t="s">
        <v>1372</v>
      </c>
      <c r="F108" s="133" t="s">
        <v>1373</v>
      </c>
      <c r="G108" s="134" t="s">
        <v>423</v>
      </c>
      <c r="H108" s="135">
        <v>11</v>
      </c>
      <c r="I108" s="136"/>
      <c r="J108" s="137">
        <f t="shared" si="0"/>
        <v>0</v>
      </c>
      <c r="K108" s="138"/>
      <c r="L108" s="34"/>
      <c r="M108" s="139" t="s">
        <v>81</v>
      </c>
      <c r="N108" s="140" t="s">
        <v>53</v>
      </c>
      <c r="P108" s="141">
        <f t="shared" si="1"/>
        <v>0</v>
      </c>
      <c r="Q108" s="141">
        <v>0</v>
      </c>
      <c r="R108" s="141">
        <f t="shared" si="2"/>
        <v>0</v>
      </c>
      <c r="S108" s="141">
        <v>0</v>
      </c>
      <c r="T108" s="142">
        <f t="shared" si="3"/>
        <v>0</v>
      </c>
      <c r="AR108" s="143" t="s">
        <v>547</v>
      </c>
      <c r="AT108" s="143" t="s">
        <v>157</v>
      </c>
      <c r="AU108" s="143" t="s">
        <v>91</v>
      </c>
      <c r="AY108" s="18" t="s">
        <v>154</v>
      </c>
      <c r="BE108" s="144">
        <f t="shared" si="4"/>
        <v>0</v>
      </c>
      <c r="BF108" s="144">
        <f t="shared" si="5"/>
        <v>0</v>
      </c>
      <c r="BG108" s="144">
        <f t="shared" si="6"/>
        <v>0</v>
      </c>
      <c r="BH108" s="144">
        <f t="shared" si="7"/>
        <v>0</v>
      </c>
      <c r="BI108" s="144">
        <f t="shared" si="8"/>
        <v>0</v>
      </c>
      <c r="BJ108" s="18" t="s">
        <v>91</v>
      </c>
      <c r="BK108" s="144">
        <f t="shared" si="9"/>
        <v>0</v>
      </c>
      <c r="BL108" s="18" t="s">
        <v>547</v>
      </c>
      <c r="BM108" s="143" t="s">
        <v>470</v>
      </c>
    </row>
    <row r="109" spans="2:65" s="1" customFormat="1" ht="21.75" customHeight="1">
      <c r="B109" s="34"/>
      <c r="C109" s="131" t="s">
        <v>319</v>
      </c>
      <c r="D109" s="131" t="s">
        <v>157</v>
      </c>
      <c r="E109" s="132" t="s">
        <v>1374</v>
      </c>
      <c r="F109" s="133" t="s">
        <v>1375</v>
      </c>
      <c r="G109" s="134" t="s">
        <v>423</v>
      </c>
      <c r="H109" s="135">
        <v>11</v>
      </c>
      <c r="I109" s="136"/>
      <c r="J109" s="137">
        <f t="shared" si="0"/>
        <v>0</v>
      </c>
      <c r="K109" s="138"/>
      <c r="L109" s="34"/>
      <c r="M109" s="139" t="s">
        <v>81</v>
      </c>
      <c r="N109" s="140" t="s">
        <v>53</v>
      </c>
      <c r="P109" s="141">
        <f t="shared" si="1"/>
        <v>0</v>
      </c>
      <c r="Q109" s="141">
        <v>0</v>
      </c>
      <c r="R109" s="141">
        <f t="shared" si="2"/>
        <v>0</v>
      </c>
      <c r="S109" s="141">
        <v>0</v>
      </c>
      <c r="T109" s="142">
        <f t="shared" si="3"/>
        <v>0</v>
      </c>
      <c r="AR109" s="143" t="s">
        <v>547</v>
      </c>
      <c r="AT109" s="143" t="s">
        <v>157</v>
      </c>
      <c r="AU109" s="143" t="s">
        <v>91</v>
      </c>
      <c r="AY109" s="18" t="s">
        <v>154</v>
      </c>
      <c r="BE109" s="144">
        <f t="shared" si="4"/>
        <v>0</v>
      </c>
      <c r="BF109" s="144">
        <f t="shared" si="5"/>
        <v>0</v>
      </c>
      <c r="BG109" s="144">
        <f t="shared" si="6"/>
        <v>0</v>
      </c>
      <c r="BH109" s="144">
        <f t="shared" si="7"/>
        <v>0</v>
      </c>
      <c r="BI109" s="144">
        <f t="shared" si="8"/>
        <v>0</v>
      </c>
      <c r="BJ109" s="18" t="s">
        <v>91</v>
      </c>
      <c r="BK109" s="144">
        <f t="shared" si="9"/>
        <v>0</v>
      </c>
      <c r="BL109" s="18" t="s">
        <v>547</v>
      </c>
      <c r="BM109" s="143" t="s">
        <v>487</v>
      </c>
    </row>
    <row r="110" spans="2:65" s="1" customFormat="1" ht="16.5" customHeight="1">
      <c r="B110" s="34"/>
      <c r="C110" s="131" t="s">
        <v>326</v>
      </c>
      <c r="D110" s="131" t="s">
        <v>157</v>
      </c>
      <c r="E110" s="132" t="s">
        <v>1376</v>
      </c>
      <c r="F110" s="133" t="s">
        <v>1377</v>
      </c>
      <c r="G110" s="134" t="s">
        <v>160</v>
      </c>
      <c r="H110" s="135">
        <v>275</v>
      </c>
      <c r="I110" s="136"/>
      <c r="J110" s="137">
        <f t="shared" si="0"/>
        <v>0</v>
      </c>
      <c r="K110" s="138"/>
      <c r="L110" s="34"/>
      <c r="M110" s="139" t="s">
        <v>81</v>
      </c>
      <c r="N110" s="140" t="s">
        <v>53</v>
      </c>
      <c r="P110" s="141">
        <f t="shared" si="1"/>
        <v>0</v>
      </c>
      <c r="Q110" s="141">
        <v>0</v>
      </c>
      <c r="R110" s="141">
        <f t="shared" si="2"/>
        <v>0</v>
      </c>
      <c r="S110" s="141">
        <v>0</v>
      </c>
      <c r="T110" s="142">
        <f t="shared" si="3"/>
        <v>0</v>
      </c>
      <c r="AR110" s="143" t="s">
        <v>547</v>
      </c>
      <c r="AT110" s="143" t="s">
        <v>157</v>
      </c>
      <c r="AU110" s="143" t="s">
        <v>91</v>
      </c>
      <c r="AY110" s="18" t="s">
        <v>154</v>
      </c>
      <c r="BE110" s="144">
        <f t="shared" si="4"/>
        <v>0</v>
      </c>
      <c r="BF110" s="144">
        <f t="shared" si="5"/>
        <v>0</v>
      </c>
      <c r="BG110" s="144">
        <f t="shared" si="6"/>
        <v>0</v>
      </c>
      <c r="BH110" s="144">
        <f t="shared" si="7"/>
        <v>0</v>
      </c>
      <c r="BI110" s="144">
        <f t="shared" si="8"/>
        <v>0</v>
      </c>
      <c r="BJ110" s="18" t="s">
        <v>91</v>
      </c>
      <c r="BK110" s="144">
        <f t="shared" si="9"/>
        <v>0</v>
      </c>
      <c r="BL110" s="18" t="s">
        <v>547</v>
      </c>
      <c r="BM110" s="143" t="s">
        <v>501</v>
      </c>
    </row>
    <row r="111" spans="2:65" s="1" customFormat="1" ht="16.5" customHeight="1">
      <c r="B111" s="34"/>
      <c r="C111" s="131" t="s">
        <v>332</v>
      </c>
      <c r="D111" s="131" t="s">
        <v>157</v>
      </c>
      <c r="E111" s="132" t="s">
        <v>1378</v>
      </c>
      <c r="F111" s="133" t="s">
        <v>1379</v>
      </c>
      <c r="G111" s="134" t="s">
        <v>160</v>
      </c>
      <c r="H111" s="135">
        <v>275</v>
      </c>
      <c r="I111" s="136"/>
      <c r="J111" s="137">
        <f t="shared" si="0"/>
        <v>0</v>
      </c>
      <c r="K111" s="138"/>
      <c r="L111" s="34"/>
      <c r="M111" s="139" t="s">
        <v>81</v>
      </c>
      <c r="N111" s="140" t="s">
        <v>53</v>
      </c>
      <c r="P111" s="141">
        <f t="shared" si="1"/>
        <v>0</v>
      </c>
      <c r="Q111" s="141">
        <v>0</v>
      </c>
      <c r="R111" s="141">
        <f t="shared" si="2"/>
        <v>0</v>
      </c>
      <c r="S111" s="141">
        <v>0</v>
      </c>
      <c r="T111" s="142">
        <f t="shared" si="3"/>
        <v>0</v>
      </c>
      <c r="AR111" s="143" t="s">
        <v>547</v>
      </c>
      <c r="AT111" s="143" t="s">
        <v>157</v>
      </c>
      <c r="AU111" s="143" t="s">
        <v>91</v>
      </c>
      <c r="AY111" s="18" t="s">
        <v>154</v>
      </c>
      <c r="BE111" s="144">
        <f t="shared" si="4"/>
        <v>0</v>
      </c>
      <c r="BF111" s="144">
        <f t="shared" si="5"/>
        <v>0</v>
      </c>
      <c r="BG111" s="144">
        <f t="shared" si="6"/>
        <v>0</v>
      </c>
      <c r="BH111" s="144">
        <f t="shared" si="7"/>
        <v>0</v>
      </c>
      <c r="BI111" s="144">
        <f t="shared" si="8"/>
        <v>0</v>
      </c>
      <c r="BJ111" s="18" t="s">
        <v>91</v>
      </c>
      <c r="BK111" s="144">
        <f t="shared" si="9"/>
        <v>0</v>
      </c>
      <c r="BL111" s="18" t="s">
        <v>547</v>
      </c>
      <c r="BM111" s="143" t="s">
        <v>511</v>
      </c>
    </row>
    <row r="112" spans="2:65" s="1" customFormat="1" ht="16.5" customHeight="1">
      <c r="B112" s="34"/>
      <c r="C112" s="131" t="s">
        <v>337</v>
      </c>
      <c r="D112" s="131" t="s">
        <v>157</v>
      </c>
      <c r="E112" s="132" t="s">
        <v>1380</v>
      </c>
      <c r="F112" s="133" t="s">
        <v>1109</v>
      </c>
      <c r="G112" s="134" t="s">
        <v>176</v>
      </c>
      <c r="H112" s="135">
        <v>95</v>
      </c>
      <c r="I112" s="136"/>
      <c r="J112" s="137">
        <f t="shared" si="0"/>
        <v>0</v>
      </c>
      <c r="K112" s="138"/>
      <c r="L112" s="34"/>
      <c r="M112" s="139" t="s">
        <v>81</v>
      </c>
      <c r="N112" s="140" t="s">
        <v>53</v>
      </c>
      <c r="P112" s="141">
        <f t="shared" si="1"/>
        <v>0</v>
      </c>
      <c r="Q112" s="141">
        <v>0</v>
      </c>
      <c r="R112" s="141">
        <f t="shared" si="2"/>
        <v>0</v>
      </c>
      <c r="S112" s="141">
        <v>0</v>
      </c>
      <c r="T112" s="142">
        <f t="shared" si="3"/>
        <v>0</v>
      </c>
      <c r="AR112" s="143" t="s">
        <v>547</v>
      </c>
      <c r="AT112" s="143" t="s">
        <v>157</v>
      </c>
      <c r="AU112" s="143" t="s">
        <v>91</v>
      </c>
      <c r="AY112" s="18" t="s">
        <v>154</v>
      </c>
      <c r="BE112" s="144">
        <f t="shared" si="4"/>
        <v>0</v>
      </c>
      <c r="BF112" s="144">
        <f t="shared" si="5"/>
        <v>0</v>
      </c>
      <c r="BG112" s="144">
        <f t="shared" si="6"/>
        <v>0</v>
      </c>
      <c r="BH112" s="144">
        <f t="shared" si="7"/>
        <v>0</v>
      </c>
      <c r="BI112" s="144">
        <f t="shared" si="8"/>
        <v>0</v>
      </c>
      <c r="BJ112" s="18" t="s">
        <v>91</v>
      </c>
      <c r="BK112" s="144">
        <f t="shared" si="9"/>
        <v>0</v>
      </c>
      <c r="BL112" s="18" t="s">
        <v>547</v>
      </c>
      <c r="BM112" s="143" t="s">
        <v>523</v>
      </c>
    </row>
    <row r="113" spans="2:65" s="1" customFormat="1" ht="16.5" customHeight="1">
      <c r="B113" s="34"/>
      <c r="C113" s="131" t="s">
        <v>342</v>
      </c>
      <c r="D113" s="131" t="s">
        <v>157</v>
      </c>
      <c r="E113" s="132" t="s">
        <v>1381</v>
      </c>
      <c r="F113" s="133" t="s">
        <v>1382</v>
      </c>
      <c r="G113" s="134" t="s">
        <v>176</v>
      </c>
      <c r="H113" s="135">
        <v>28</v>
      </c>
      <c r="I113" s="136"/>
      <c r="J113" s="137">
        <f t="shared" si="0"/>
        <v>0</v>
      </c>
      <c r="K113" s="138"/>
      <c r="L113" s="34"/>
      <c r="M113" s="139" t="s">
        <v>81</v>
      </c>
      <c r="N113" s="140" t="s">
        <v>53</v>
      </c>
      <c r="P113" s="141">
        <f t="shared" si="1"/>
        <v>0</v>
      </c>
      <c r="Q113" s="141">
        <v>0</v>
      </c>
      <c r="R113" s="141">
        <f t="shared" si="2"/>
        <v>0</v>
      </c>
      <c r="S113" s="141">
        <v>0</v>
      </c>
      <c r="T113" s="142">
        <f t="shared" si="3"/>
        <v>0</v>
      </c>
      <c r="AR113" s="143" t="s">
        <v>547</v>
      </c>
      <c r="AT113" s="143" t="s">
        <v>157</v>
      </c>
      <c r="AU113" s="143" t="s">
        <v>91</v>
      </c>
      <c r="AY113" s="18" t="s">
        <v>154</v>
      </c>
      <c r="BE113" s="144">
        <f t="shared" si="4"/>
        <v>0</v>
      </c>
      <c r="BF113" s="144">
        <f t="shared" si="5"/>
        <v>0</v>
      </c>
      <c r="BG113" s="144">
        <f t="shared" si="6"/>
        <v>0</v>
      </c>
      <c r="BH113" s="144">
        <f t="shared" si="7"/>
        <v>0</v>
      </c>
      <c r="BI113" s="144">
        <f t="shared" si="8"/>
        <v>0</v>
      </c>
      <c r="BJ113" s="18" t="s">
        <v>91</v>
      </c>
      <c r="BK113" s="144">
        <f t="shared" si="9"/>
        <v>0</v>
      </c>
      <c r="BL113" s="18" t="s">
        <v>547</v>
      </c>
      <c r="BM113" s="143" t="s">
        <v>535</v>
      </c>
    </row>
    <row r="114" spans="2:65" s="1" customFormat="1" ht="16.5" customHeight="1">
      <c r="B114" s="34"/>
      <c r="C114" s="131" t="s">
        <v>348</v>
      </c>
      <c r="D114" s="131" t="s">
        <v>157</v>
      </c>
      <c r="E114" s="132" t="s">
        <v>1383</v>
      </c>
      <c r="F114" s="133" t="s">
        <v>1384</v>
      </c>
      <c r="G114" s="134" t="s">
        <v>160</v>
      </c>
      <c r="H114" s="135">
        <v>275</v>
      </c>
      <c r="I114" s="136"/>
      <c r="J114" s="137">
        <f t="shared" si="0"/>
        <v>0</v>
      </c>
      <c r="K114" s="138"/>
      <c r="L114" s="34"/>
      <c r="M114" s="139" t="s">
        <v>81</v>
      </c>
      <c r="N114" s="140" t="s">
        <v>53</v>
      </c>
      <c r="P114" s="141">
        <f t="shared" si="1"/>
        <v>0</v>
      </c>
      <c r="Q114" s="141">
        <v>0</v>
      </c>
      <c r="R114" s="141">
        <f t="shared" si="2"/>
        <v>0</v>
      </c>
      <c r="S114" s="141">
        <v>0</v>
      </c>
      <c r="T114" s="142">
        <f t="shared" si="3"/>
        <v>0</v>
      </c>
      <c r="AR114" s="143" t="s">
        <v>547</v>
      </c>
      <c r="AT114" s="143" t="s">
        <v>157</v>
      </c>
      <c r="AU114" s="143" t="s">
        <v>91</v>
      </c>
      <c r="AY114" s="18" t="s">
        <v>154</v>
      </c>
      <c r="BE114" s="144">
        <f t="shared" si="4"/>
        <v>0</v>
      </c>
      <c r="BF114" s="144">
        <f t="shared" si="5"/>
        <v>0</v>
      </c>
      <c r="BG114" s="144">
        <f t="shared" si="6"/>
        <v>0</v>
      </c>
      <c r="BH114" s="144">
        <f t="shared" si="7"/>
        <v>0</v>
      </c>
      <c r="BI114" s="144">
        <f t="shared" si="8"/>
        <v>0</v>
      </c>
      <c r="BJ114" s="18" t="s">
        <v>91</v>
      </c>
      <c r="BK114" s="144">
        <f t="shared" si="9"/>
        <v>0</v>
      </c>
      <c r="BL114" s="18" t="s">
        <v>547</v>
      </c>
      <c r="BM114" s="143" t="s">
        <v>547</v>
      </c>
    </row>
    <row r="115" spans="2:65" s="1" customFormat="1" ht="16.5" customHeight="1">
      <c r="B115" s="34"/>
      <c r="C115" s="131" t="s">
        <v>353</v>
      </c>
      <c r="D115" s="131" t="s">
        <v>157</v>
      </c>
      <c r="E115" s="132" t="s">
        <v>1385</v>
      </c>
      <c r="F115" s="133" t="s">
        <v>1386</v>
      </c>
      <c r="G115" s="134" t="s">
        <v>160</v>
      </c>
      <c r="H115" s="135">
        <v>275</v>
      </c>
      <c r="I115" s="136"/>
      <c r="J115" s="137">
        <f t="shared" si="0"/>
        <v>0</v>
      </c>
      <c r="K115" s="138"/>
      <c r="L115" s="34"/>
      <c r="M115" s="139" t="s">
        <v>81</v>
      </c>
      <c r="N115" s="140" t="s">
        <v>53</v>
      </c>
      <c r="P115" s="141">
        <f t="shared" si="1"/>
        <v>0</v>
      </c>
      <c r="Q115" s="141">
        <v>0</v>
      </c>
      <c r="R115" s="141">
        <f t="shared" si="2"/>
        <v>0</v>
      </c>
      <c r="S115" s="141">
        <v>0</v>
      </c>
      <c r="T115" s="142">
        <f t="shared" si="3"/>
        <v>0</v>
      </c>
      <c r="AR115" s="143" t="s">
        <v>547</v>
      </c>
      <c r="AT115" s="143" t="s">
        <v>157</v>
      </c>
      <c r="AU115" s="143" t="s">
        <v>91</v>
      </c>
      <c r="AY115" s="18" t="s">
        <v>154</v>
      </c>
      <c r="BE115" s="144">
        <f t="shared" si="4"/>
        <v>0</v>
      </c>
      <c r="BF115" s="144">
        <f t="shared" si="5"/>
        <v>0</v>
      </c>
      <c r="BG115" s="144">
        <f t="shared" si="6"/>
        <v>0</v>
      </c>
      <c r="BH115" s="144">
        <f t="shared" si="7"/>
        <v>0</v>
      </c>
      <c r="BI115" s="144">
        <f t="shared" si="8"/>
        <v>0</v>
      </c>
      <c r="BJ115" s="18" t="s">
        <v>91</v>
      </c>
      <c r="BK115" s="144">
        <f t="shared" si="9"/>
        <v>0</v>
      </c>
      <c r="BL115" s="18" t="s">
        <v>547</v>
      </c>
      <c r="BM115" s="143" t="s">
        <v>557</v>
      </c>
    </row>
    <row r="116" spans="2:65" s="1" customFormat="1" ht="16.5" customHeight="1">
      <c r="B116" s="34"/>
      <c r="C116" s="131" t="s">
        <v>358</v>
      </c>
      <c r="D116" s="131" t="s">
        <v>157</v>
      </c>
      <c r="E116" s="132" t="s">
        <v>1387</v>
      </c>
      <c r="F116" s="133" t="s">
        <v>1388</v>
      </c>
      <c r="G116" s="134" t="s">
        <v>160</v>
      </c>
      <c r="H116" s="135">
        <v>275</v>
      </c>
      <c r="I116" s="136"/>
      <c r="J116" s="137">
        <f t="shared" si="0"/>
        <v>0</v>
      </c>
      <c r="K116" s="138"/>
      <c r="L116" s="34"/>
      <c r="M116" s="139" t="s">
        <v>81</v>
      </c>
      <c r="N116" s="140" t="s">
        <v>53</v>
      </c>
      <c r="P116" s="141">
        <f t="shared" si="1"/>
        <v>0</v>
      </c>
      <c r="Q116" s="141">
        <v>0</v>
      </c>
      <c r="R116" s="141">
        <f t="shared" si="2"/>
        <v>0</v>
      </c>
      <c r="S116" s="141">
        <v>0</v>
      </c>
      <c r="T116" s="142">
        <f t="shared" si="3"/>
        <v>0</v>
      </c>
      <c r="AR116" s="143" t="s">
        <v>547</v>
      </c>
      <c r="AT116" s="143" t="s">
        <v>157</v>
      </c>
      <c r="AU116" s="143" t="s">
        <v>91</v>
      </c>
      <c r="AY116" s="18" t="s">
        <v>154</v>
      </c>
      <c r="BE116" s="144">
        <f t="shared" si="4"/>
        <v>0</v>
      </c>
      <c r="BF116" s="144">
        <f t="shared" si="5"/>
        <v>0</v>
      </c>
      <c r="BG116" s="144">
        <f t="shared" si="6"/>
        <v>0</v>
      </c>
      <c r="BH116" s="144">
        <f t="shared" si="7"/>
        <v>0</v>
      </c>
      <c r="BI116" s="144">
        <f t="shared" si="8"/>
        <v>0</v>
      </c>
      <c r="BJ116" s="18" t="s">
        <v>91</v>
      </c>
      <c r="BK116" s="144">
        <f t="shared" si="9"/>
        <v>0</v>
      </c>
      <c r="BL116" s="18" t="s">
        <v>547</v>
      </c>
      <c r="BM116" s="143" t="s">
        <v>568</v>
      </c>
    </row>
    <row r="117" spans="2:65" s="1" customFormat="1" ht="16.5" customHeight="1">
      <c r="B117" s="34"/>
      <c r="C117" s="131" t="s">
        <v>366</v>
      </c>
      <c r="D117" s="131" t="s">
        <v>157</v>
      </c>
      <c r="E117" s="132" t="s">
        <v>1389</v>
      </c>
      <c r="F117" s="133" t="s">
        <v>1390</v>
      </c>
      <c r="G117" s="134" t="s">
        <v>260</v>
      </c>
      <c r="H117" s="135">
        <v>2</v>
      </c>
      <c r="I117" s="136"/>
      <c r="J117" s="137">
        <f t="shared" si="0"/>
        <v>0</v>
      </c>
      <c r="K117" s="138"/>
      <c r="L117" s="34"/>
      <c r="M117" s="139" t="s">
        <v>81</v>
      </c>
      <c r="N117" s="140" t="s">
        <v>53</v>
      </c>
      <c r="P117" s="141">
        <f t="shared" si="1"/>
        <v>0</v>
      </c>
      <c r="Q117" s="141">
        <v>0</v>
      </c>
      <c r="R117" s="141">
        <f t="shared" si="2"/>
        <v>0</v>
      </c>
      <c r="S117" s="141">
        <v>0</v>
      </c>
      <c r="T117" s="142">
        <f t="shared" si="3"/>
        <v>0</v>
      </c>
      <c r="AR117" s="143" t="s">
        <v>547</v>
      </c>
      <c r="AT117" s="143" t="s">
        <v>157</v>
      </c>
      <c r="AU117" s="143" t="s">
        <v>91</v>
      </c>
      <c r="AY117" s="18" t="s">
        <v>154</v>
      </c>
      <c r="BE117" s="144">
        <f t="shared" si="4"/>
        <v>0</v>
      </c>
      <c r="BF117" s="144">
        <f t="shared" si="5"/>
        <v>0</v>
      </c>
      <c r="BG117" s="144">
        <f t="shared" si="6"/>
        <v>0</v>
      </c>
      <c r="BH117" s="144">
        <f t="shared" si="7"/>
        <v>0</v>
      </c>
      <c r="BI117" s="144">
        <f t="shared" si="8"/>
        <v>0</v>
      </c>
      <c r="BJ117" s="18" t="s">
        <v>91</v>
      </c>
      <c r="BK117" s="144">
        <f t="shared" si="9"/>
        <v>0</v>
      </c>
      <c r="BL117" s="18" t="s">
        <v>547</v>
      </c>
      <c r="BM117" s="143" t="s">
        <v>582</v>
      </c>
    </row>
    <row r="118" spans="2:65" s="1" customFormat="1" ht="16.5" customHeight="1">
      <c r="B118" s="34"/>
      <c r="C118" s="131" t="s">
        <v>373</v>
      </c>
      <c r="D118" s="131" t="s">
        <v>157</v>
      </c>
      <c r="E118" s="132" t="s">
        <v>1391</v>
      </c>
      <c r="F118" s="133" t="s">
        <v>1392</v>
      </c>
      <c r="G118" s="134" t="s">
        <v>117</v>
      </c>
      <c r="H118" s="135">
        <v>15</v>
      </c>
      <c r="I118" s="136"/>
      <c r="J118" s="137">
        <f t="shared" si="0"/>
        <v>0</v>
      </c>
      <c r="K118" s="138"/>
      <c r="L118" s="34"/>
      <c r="M118" s="139" t="s">
        <v>81</v>
      </c>
      <c r="N118" s="140" t="s">
        <v>53</v>
      </c>
      <c r="P118" s="141">
        <f t="shared" si="1"/>
        <v>0</v>
      </c>
      <c r="Q118" s="141">
        <v>0</v>
      </c>
      <c r="R118" s="141">
        <f t="shared" si="2"/>
        <v>0</v>
      </c>
      <c r="S118" s="141">
        <v>0</v>
      </c>
      <c r="T118" s="142">
        <f t="shared" si="3"/>
        <v>0</v>
      </c>
      <c r="AR118" s="143" t="s">
        <v>547</v>
      </c>
      <c r="AT118" s="143" t="s">
        <v>157</v>
      </c>
      <c r="AU118" s="143" t="s">
        <v>91</v>
      </c>
      <c r="AY118" s="18" t="s">
        <v>154</v>
      </c>
      <c r="BE118" s="144">
        <f t="shared" si="4"/>
        <v>0</v>
      </c>
      <c r="BF118" s="144">
        <f t="shared" si="5"/>
        <v>0</v>
      </c>
      <c r="BG118" s="144">
        <f t="shared" si="6"/>
        <v>0</v>
      </c>
      <c r="BH118" s="144">
        <f t="shared" si="7"/>
        <v>0</v>
      </c>
      <c r="BI118" s="144">
        <f t="shared" si="8"/>
        <v>0</v>
      </c>
      <c r="BJ118" s="18" t="s">
        <v>91</v>
      </c>
      <c r="BK118" s="144">
        <f t="shared" si="9"/>
        <v>0</v>
      </c>
      <c r="BL118" s="18" t="s">
        <v>547</v>
      </c>
      <c r="BM118" s="143" t="s">
        <v>1007</v>
      </c>
    </row>
    <row r="119" spans="2:65" s="1" customFormat="1" ht="16.5" customHeight="1">
      <c r="B119" s="34"/>
      <c r="C119" s="131" t="s">
        <v>378</v>
      </c>
      <c r="D119" s="131" t="s">
        <v>157</v>
      </c>
      <c r="E119" s="132" t="s">
        <v>1393</v>
      </c>
      <c r="F119" s="133" t="s">
        <v>1051</v>
      </c>
      <c r="G119" s="134" t="s">
        <v>423</v>
      </c>
      <c r="H119" s="135">
        <v>16</v>
      </c>
      <c r="I119" s="136"/>
      <c r="J119" s="137">
        <f t="shared" si="0"/>
        <v>0</v>
      </c>
      <c r="K119" s="138"/>
      <c r="L119" s="34"/>
      <c r="M119" s="139" t="s">
        <v>81</v>
      </c>
      <c r="N119" s="140" t="s">
        <v>53</v>
      </c>
      <c r="P119" s="141">
        <f t="shared" si="1"/>
        <v>0</v>
      </c>
      <c r="Q119" s="141">
        <v>0</v>
      </c>
      <c r="R119" s="141">
        <f t="shared" si="2"/>
        <v>0</v>
      </c>
      <c r="S119" s="141">
        <v>0</v>
      </c>
      <c r="T119" s="142">
        <f t="shared" si="3"/>
        <v>0</v>
      </c>
      <c r="AR119" s="143" t="s">
        <v>547</v>
      </c>
      <c r="AT119" s="143" t="s">
        <v>157</v>
      </c>
      <c r="AU119" s="143" t="s">
        <v>91</v>
      </c>
      <c r="AY119" s="18" t="s">
        <v>154</v>
      </c>
      <c r="BE119" s="144">
        <f t="shared" si="4"/>
        <v>0</v>
      </c>
      <c r="BF119" s="144">
        <f t="shared" si="5"/>
        <v>0</v>
      </c>
      <c r="BG119" s="144">
        <f t="shared" si="6"/>
        <v>0</v>
      </c>
      <c r="BH119" s="144">
        <f t="shared" si="7"/>
        <v>0</v>
      </c>
      <c r="BI119" s="144">
        <f t="shared" si="8"/>
        <v>0</v>
      </c>
      <c r="BJ119" s="18" t="s">
        <v>91</v>
      </c>
      <c r="BK119" s="144">
        <f t="shared" si="9"/>
        <v>0</v>
      </c>
      <c r="BL119" s="18" t="s">
        <v>547</v>
      </c>
      <c r="BM119" s="143" t="s">
        <v>1010</v>
      </c>
    </row>
    <row r="120" spans="2:65" s="1" customFormat="1" ht="16.5" customHeight="1">
      <c r="B120" s="34"/>
      <c r="C120" s="131" t="s">
        <v>385</v>
      </c>
      <c r="D120" s="131" t="s">
        <v>157</v>
      </c>
      <c r="E120" s="132" t="s">
        <v>1394</v>
      </c>
      <c r="F120" s="133" t="s">
        <v>1395</v>
      </c>
      <c r="G120" s="134" t="s">
        <v>423</v>
      </c>
      <c r="H120" s="135">
        <v>27</v>
      </c>
      <c r="I120" s="136"/>
      <c r="J120" s="137">
        <f t="shared" si="0"/>
        <v>0</v>
      </c>
      <c r="K120" s="138"/>
      <c r="L120" s="34"/>
      <c r="M120" s="139" t="s">
        <v>81</v>
      </c>
      <c r="N120" s="140" t="s">
        <v>53</v>
      </c>
      <c r="P120" s="141">
        <f t="shared" si="1"/>
        <v>0</v>
      </c>
      <c r="Q120" s="141">
        <v>0</v>
      </c>
      <c r="R120" s="141">
        <f t="shared" si="2"/>
        <v>0</v>
      </c>
      <c r="S120" s="141">
        <v>0</v>
      </c>
      <c r="T120" s="142">
        <f t="shared" si="3"/>
        <v>0</v>
      </c>
      <c r="AR120" s="143" t="s">
        <v>547</v>
      </c>
      <c r="AT120" s="143" t="s">
        <v>157</v>
      </c>
      <c r="AU120" s="143" t="s">
        <v>91</v>
      </c>
      <c r="AY120" s="18" t="s">
        <v>154</v>
      </c>
      <c r="BE120" s="144">
        <f t="shared" si="4"/>
        <v>0</v>
      </c>
      <c r="BF120" s="144">
        <f t="shared" si="5"/>
        <v>0</v>
      </c>
      <c r="BG120" s="144">
        <f t="shared" si="6"/>
        <v>0</v>
      </c>
      <c r="BH120" s="144">
        <f t="shared" si="7"/>
        <v>0</v>
      </c>
      <c r="BI120" s="144">
        <f t="shared" si="8"/>
        <v>0</v>
      </c>
      <c r="BJ120" s="18" t="s">
        <v>91</v>
      </c>
      <c r="BK120" s="144">
        <f t="shared" si="9"/>
        <v>0</v>
      </c>
      <c r="BL120" s="18" t="s">
        <v>547</v>
      </c>
      <c r="BM120" s="143" t="s">
        <v>1013</v>
      </c>
    </row>
    <row r="121" spans="2:65" s="1" customFormat="1" ht="16.5" customHeight="1">
      <c r="B121" s="34"/>
      <c r="C121" s="131" t="s">
        <v>392</v>
      </c>
      <c r="D121" s="131" t="s">
        <v>157</v>
      </c>
      <c r="E121" s="132" t="s">
        <v>1396</v>
      </c>
      <c r="F121" s="133" t="s">
        <v>1397</v>
      </c>
      <c r="G121" s="134" t="s">
        <v>423</v>
      </c>
      <c r="H121" s="135">
        <v>11</v>
      </c>
      <c r="I121" s="136"/>
      <c r="J121" s="137">
        <f t="shared" si="0"/>
        <v>0</v>
      </c>
      <c r="K121" s="138"/>
      <c r="L121" s="34"/>
      <c r="M121" s="139" t="s">
        <v>81</v>
      </c>
      <c r="N121" s="140" t="s">
        <v>53</v>
      </c>
      <c r="P121" s="141">
        <f t="shared" si="1"/>
        <v>0</v>
      </c>
      <c r="Q121" s="141">
        <v>0</v>
      </c>
      <c r="R121" s="141">
        <f t="shared" si="2"/>
        <v>0</v>
      </c>
      <c r="S121" s="141">
        <v>0</v>
      </c>
      <c r="T121" s="142">
        <f t="shared" si="3"/>
        <v>0</v>
      </c>
      <c r="AR121" s="143" t="s">
        <v>547</v>
      </c>
      <c r="AT121" s="143" t="s">
        <v>157</v>
      </c>
      <c r="AU121" s="143" t="s">
        <v>91</v>
      </c>
      <c r="AY121" s="18" t="s">
        <v>154</v>
      </c>
      <c r="BE121" s="144">
        <f t="shared" si="4"/>
        <v>0</v>
      </c>
      <c r="BF121" s="144">
        <f t="shared" si="5"/>
        <v>0</v>
      </c>
      <c r="BG121" s="144">
        <f t="shared" si="6"/>
        <v>0</v>
      </c>
      <c r="BH121" s="144">
        <f t="shared" si="7"/>
        <v>0</v>
      </c>
      <c r="BI121" s="144">
        <f t="shared" si="8"/>
        <v>0</v>
      </c>
      <c r="BJ121" s="18" t="s">
        <v>91</v>
      </c>
      <c r="BK121" s="144">
        <f t="shared" si="9"/>
        <v>0</v>
      </c>
      <c r="BL121" s="18" t="s">
        <v>547</v>
      </c>
      <c r="BM121" s="143" t="s">
        <v>1016</v>
      </c>
    </row>
    <row r="122" spans="2:65" s="1" customFormat="1" ht="24.2" customHeight="1">
      <c r="B122" s="34"/>
      <c r="C122" s="131" t="s">
        <v>397</v>
      </c>
      <c r="D122" s="131" t="s">
        <v>157</v>
      </c>
      <c r="E122" s="132" t="s">
        <v>1398</v>
      </c>
      <c r="F122" s="133" t="s">
        <v>1399</v>
      </c>
      <c r="G122" s="134" t="s">
        <v>423</v>
      </c>
      <c r="H122" s="135">
        <v>2</v>
      </c>
      <c r="I122" s="136"/>
      <c r="J122" s="137">
        <f t="shared" si="0"/>
        <v>0</v>
      </c>
      <c r="K122" s="138"/>
      <c r="L122" s="34"/>
      <c r="M122" s="139" t="s">
        <v>81</v>
      </c>
      <c r="N122" s="140" t="s">
        <v>53</v>
      </c>
      <c r="P122" s="141">
        <f t="shared" si="1"/>
        <v>0</v>
      </c>
      <c r="Q122" s="141">
        <v>0</v>
      </c>
      <c r="R122" s="141">
        <f t="shared" si="2"/>
        <v>0</v>
      </c>
      <c r="S122" s="141">
        <v>0</v>
      </c>
      <c r="T122" s="142">
        <f t="shared" si="3"/>
        <v>0</v>
      </c>
      <c r="AR122" s="143" t="s">
        <v>547</v>
      </c>
      <c r="AT122" s="143" t="s">
        <v>157</v>
      </c>
      <c r="AU122" s="143" t="s">
        <v>91</v>
      </c>
      <c r="AY122" s="18" t="s">
        <v>154</v>
      </c>
      <c r="BE122" s="144">
        <f t="shared" si="4"/>
        <v>0</v>
      </c>
      <c r="BF122" s="144">
        <f t="shared" si="5"/>
        <v>0</v>
      </c>
      <c r="BG122" s="144">
        <f t="shared" si="6"/>
        <v>0</v>
      </c>
      <c r="BH122" s="144">
        <f t="shared" si="7"/>
        <v>0</v>
      </c>
      <c r="BI122" s="144">
        <f t="shared" si="8"/>
        <v>0</v>
      </c>
      <c r="BJ122" s="18" t="s">
        <v>91</v>
      </c>
      <c r="BK122" s="144">
        <f t="shared" si="9"/>
        <v>0</v>
      </c>
      <c r="BL122" s="18" t="s">
        <v>547</v>
      </c>
      <c r="BM122" s="143" t="s">
        <v>1019</v>
      </c>
    </row>
    <row r="123" spans="2:65" s="1" customFormat="1" ht="24.2" customHeight="1">
      <c r="B123" s="34"/>
      <c r="C123" s="131" t="s">
        <v>402</v>
      </c>
      <c r="D123" s="131" t="s">
        <v>157</v>
      </c>
      <c r="E123" s="132" t="s">
        <v>1400</v>
      </c>
      <c r="F123" s="133" t="s">
        <v>1401</v>
      </c>
      <c r="G123" s="134" t="s">
        <v>160</v>
      </c>
      <c r="H123" s="135">
        <v>58</v>
      </c>
      <c r="I123" s="136"/>
      <c r="J123" s="137">
        <f t="shared" si="0"/>
        <v>0</v>
      </c>
      <c r="K123" s="138"/>
      <c r="L123" s="34"/>
      <c r="M123" s="139" t="s">
        <v>81</v>
      </c>
      <c r="N123" s="140" t="s">
        <v>53</v>
      </c>
      <c r="P123" s="141">
        <f t="shared" si="1"/>
        <v>0</v>
      </c>
      <c r="Q123" s="141">
        <v>0</v>
      </c>
      <c r="R123" s="141">
        <f t="shared" si="2"/>
        <v>0</v>
      </c>
      <c r="S123" s="141">
        <v>0</v>
      </c>
      <c r="T123" s="142">
        <f t="shared" si="3"/>
        <v>0</v>
      </c>
      <c r="AR123" s="143" t="s">
        <v>547</v>
      </c>
      <c r="AT123" s="143" t="s">
        <v>157</v>
      </c>
      <c r="AU123" s="143" t="s">
        <v>91</v>
      </c>
      <c r="AY123" s="18" t="s">
        <v>154</v>
      </c>
      <c r="BE123" s="144">
        <f t="shared" si="4"/>
        <v>0</v>
      </c>
      <c r="BF123" s="144">
        <f t="shared" si="5"/>
        <v>0</v>
      </c>
      <c r="BG123" s="144">
        <f t="shared" si="6"/>
        <v>0</v>
      </c>
      <c r="BH123" s="144">
        <f t="shared" si="7"/>
        <v>0</v>
      </c>
      <c r="BI123" s="144">
        <f t="shared" si="8"/>
        <v>0</v>
      </c>
      <c r="BJ123" s="18" t="s">
        <v>91</v>
      </c>
      <c r="BK123" s="144">
        <f t="shared" si="9"/>
        <v>0</v>
      </c>
      <c r="BL123" s="18" t="s">
        <v>547</v>
      </c>
      <c r="BM123" s="143" t="s">
        <v>1022</v>
      </c>
    </row>
    <row r="124" spans="2:65" s="1" customFormat="1" ht="16.5" customHeight="1">
      <c r="B124" s="34"/>
      <c r="C124" s="131" t="s">
        <v>407</v>
      </c>
      <c r="D124" s="131" t="s">
        <v>157</v>
      </c>
      <c r="E124" s="132" t="s">
        <v>1402</v>
      </c>
      <c r="F124" s="133" t="s">
        <v>1403</v>
      </c>
      <c r="G124" s="134" t="s">
        <v>160</v>
      </c>
      <c r="H124" s="135">
        <v>275</v>
      </c>
      <c r="I124" s="136"/>
      <c r="J124" s="137">
        <f t="shared" si="0"/>
        <v>0</v>
      </c>
      <c r="K124" s="138"/>
      <c r="L124" s="34"/>
      <c r="M124" s="139" t="s">
        <v>81</v>
      </c>
      <c r="N124" s="140" t="s">
        <v>53</v>
      </c>
      <c r="P124" s="141">
        <f t="shared" si="1"/>
        <v>0</v>
      </c>
      <c r="Q124" s="141">
        <v>0</v>
      </c>
      <c r="R124" s="141">
        <f t="shared" si="2"/>
        <v>0</v>
      </c>
      <c r="S124" s="141">
        <v>0</v>
      </c>
      <c r="T124" s="142">
        <f t="shared" si="3"/>
        <v>0</v>
      </c>
      <c r="AR124" s="143" t="s">
        <v>547</v>
      </c>
      <c r="AT124" s="143" t="s">
        <v>157</v>
      </c>
      <c r="AU124" s="143" t="s">
        <v>91</v>
      </c>
      <c r="AY124" s="18" t="s">
        <v>154</v>
      </c>
      <c r="BE124" s="144">
        <f t="shared" si="4"/>
        <v>0</v>
      </c>
      <c r="BF124" s="144">
        <f t="shared" si="5"/>
        <v>0</v>
      </c>
      <c r="BG124" s="144">
        <f t="shared" si="6"/>
        <v>0</v>
      </c>
      <c r="BH124" s="144">
        <f t="shared" si="7"/>
        <v>0</v>
      </c>
      <c r="BI124" s="144">
        <f t="shared" si="8"/>
        <v>0</v>
      </c>
      <c r="BJ124" s="18" t="s">
        <v>91</v>
      </c>
      <c r="BK124" s="144">
        <f t="shared" si="9"/>
        <v>0</v>
      </c>
      <c r="BL124" s="18" t="s">
        <v>547</v>
      </c>
      <c r="BM124" s="143" t="s">
        <v>1025</v>
      </c>
    </row>
    <row r="125" spans="2:65" s="1" customFormat="1" ht="16.5" customHeight="1">
      <c r="B125" s="34"/>
      <c r="C125" s="131" t="s">
        <v>412</v>
      </c>
      <c r="D125" s="131" t="s">
        <v>157</v>
      </c>
      <c r="E125" s="132" t="s">
        <v>1404</v>
      </c>
      <c r="F125" s="133" t="s">
        <v>1042</v>
      </c>
      <c r="G125" s="134" t="s">
        <v>976</v>
      </c>
      <c r="H125" s="135">
        <v>1</v>
      </c>
      <c r="I125" s="136"/>
      <c r="J125" s="137">
        <f t="shared" si="0"/>
        <v>0</v>
      </c>
      <c r="K125" s="138"/>
      <c r="L125" s="34"/>
      <c r="M125" s="139" t="s">
        <v>81</v>
      </c>
      <c r="N125" s="140" t="s">
        <v>53</v>
      </c>
      <c r="P125" s="141">
        <f t="shared" si="1"/>
        <v>0</v>
      </c>
      <c r="Q125" s="141">
        <v>0</v>
      </c>
      <c r="R125" s="141">
        <f t="shared" si="2"/>
        <v>0</v>
      </c>
      <c r="S125" s="141">
        <v>0</v>
      </c>
      <c r="T125" s="142">
        <f t="shared" si="3"/>
        <v>0</v>
      </c>
      <c r="AR125" s="143" t="s">
        <v>547</v>
      </c>
      <c r="AT125" s="143" t="s">
        <v>157</v>
      </c>
      <c r="AU125" s="143" t="s">
        <v>91</v>
      </c>
      <c r="AY125" s="18" t="s">
        <v>154</v>
      </c>
      <c r="BE125" s="144">
        <f t="shared" si="4"/>
        <v>0</v>
      </c>
      <c r="BF125" s="144">
        <f t="shared" si="5"/>
        <v>0</v>
      </c>
      <c r="BG125" s="144">
        <f t="shared" si="6"/>
        <v>0</v>
      </c>
      <c r="BH125" s="144">
        <f t="shared" si="7"/>
        <v>0</v>
      </c>
      <c r="BI125" s="144">
        <f t="shared" si="8"/>
        <v>0</v>
      </c>
      <c r="BJ125" s="18" t="s">
        <v>91</v>
      </c>
      <c r="BK125" s="144">
        <f t="shared" si="9"/>
        <v>0</v>
      </c>
      <c r="BL125" s="18" t="s">
        <v>547</v>
      </c>
      <c r="BM125" s="143" t="s">
        <v>1028</v>
      </c>
    </row>
    <row r="126" spans="2:65" s="1" customFormat="1" ht="16.5" customHeight="1">
      <c r="B126" s="34"/>
      <c r="C126" s="131" t="s">
        <v>420</v>
      </c>
      <c r="D126" s="131" t="s">
        <v>157</v>
      </c>
      <c r="E126" s="132" t="s">
        <v>1405</v>
      </c>
      <c r="F126" s="133" t="s">
        <v>975</v>
      </c>
      <c r="G126" s="134" t="s">
        <v>976</v>
      </c>
      <c r="H126" s="135">
        <v>1</v>
      </c>
      <c r="I126" s="136"/>
      <c r="J126" s="137">
        <f t="shared" si="0"/>
        <v>0</v>
      </c>
      <c r="K126" s="138"/>
      <c r="L126" s="34"/>
      <c r="M126" s="139" t="s">
        <v>81</v>
      </c>
      <c r="N126" s="140" t="s">
        <v>53</v>
      </c>
      <c r="P126" s="141">
        <f t="shared" si="1"/>
        <v>0</v>
      </c>
      <c r="Q126" s="141">
        <v>0</v>
      </c>
      <c r="R126" s="141">
        <f t="shared" si="2"/>
        <v>0</v>
      </c>
      <c r="S126" s="141">
        <v>0</v>
      </c>
      <c r="T126" s="142">
        <f t="shared" si="3"/>
        <v>0</v>
      </c>
      <c r="AR126" s="143" t="s">
        <v>547</v>
      </c>
      <c r="AT126" s="143" t="s">
        <v>157</v>
      </c>
      <c r="AU126" s="143" t="s">
        <v>91</v>
      </c>
      <c r="AY126" s="18" t="s">
        <v>154</v>
      </c>
      <c r="BE126" s="144">
        <f t="shared" si="4"/>
        <v>0</v>
      </c>
      <c r="BF126" s="144">
        <f t="shared" si="5"/>
        <v>0</v>
      </c>
      <c r="BG126" s="144">
        <f t="shared" si="6"/>
        <v>0</v>
      </c>
      <c r="BH126" s="144">
        <f t="shared" si="7"/>
        <v>0</v>
      </c>
      <c r="BI126" s="144">
        <f t="shared" si="8"/>
        <v>0</v>
      </c>
      <c r="BJ126" s="18" t="s">
        <v>91</v>
      </c>
      <c r="BK126" s="144">
        <f t="shared" si="9"/>
        <v>0</v>
      </c>
      <c r="BL126" s="18" t="s">
        <v>547</v>
      </c>
      <c r="BM126" s="143" t="s">
        <v>1031</v>
      </c>
    </row>
    <row r="127" spans="2:65" s="1" customFormat="1" ht="16.5" customHeight="1">
      <c r="B127" s="34"/>
      <c r="C127" s="131" t="s">
        <v>431</v>
      </c>
      <c r="D127" s="131" t="s">
        <v>157</v>
      </c>
      <c r="E127" s="132" t="s">
        <v>1406</v>
      </c>
      <c r="F127" s="133" t="s">
        <v>1068</v>
      </c>
      <c r="G127" s="134" t="s">
        <v>423</v>
      </c>
      <c r="H127" s="135">
        <v>1</v>
      </c>
      <c r="I127" s="136"/>
      <c r="J127" s="137">
        <f t="shared" si="0"/>
        <v>0</v>
      </c>
      <c r="K127" s="138"/>
      <c r="L127" s="34"/>
      <c r="M127" s="139" t="s">
        <v>81</v>
      </c>
      <c r="N127" s="140" t="s">
        <v>53</v>
      </c>
      <c r="P127" s="141">
        <f t="shared" si="1"/>
        <v>0</v>
      </c>
      <c r="Q127" s="141">
        <v>0</v>
      </c>
      <c r="R127" s="141">
        <f t="shared" si="2"/>
        <v>0</v>
      </c>
      <c r="S127" s="141">
        <v>0</v>
      </c>
      <c r="T127" s="142">
        <f t="shared" si="3"/>
        <v>0</v>
      </c>
      <c r="AR127" s="143" t="s">
        <v>547</v>
      </c>
      <c r="AT127" s="143" t="s">
        <v>157</v>
      </c>
      <c r="AU127" s="143" t="s">
        <v>91</v>
      </c>
      <c r="AY127" s="18" t="s">
        <v>154</v>
      </c>
      <c r="BE127" s="144">
        <f t="shared" si="4"/>
        <v>0</v>
      </c>
      <c r="BF127" s="144">
        <f t="shared" si="5"/>
        <v>0</v>
      </c>
      <c r="BG127" s="144">
        <f t="shared" si="6"/>
        <v>0</v>
      </c>
      <c r="BH127" s="144">
        <f t="shared" si="7"/>
        <v>0</v>
      </c>
      <c r="BI127" s="144">
        <f t="shared" si="8"/>
        <v>0</v>
      </c>
      <c r="BJ127" s="18" t="s">
        <v>91</v>
      </c>
      <c r="BK127" s="144">
        <f t="shared" si="9"/>
        <v>0</v>
      </c>
      <c r="BL127" s="18" t="s">
        <v>547</v>
      </c>
      <c r="BM127" s="143" t="s">
        <v>1037</v>
      </c>
    </row>
    <row r="128" spans="2:65" s="11" customFormat="1" ht="25.9" customHeight="1">
      <c r="B128" s="119"/>
      <c r="D128" s="120" t="s">
        <v>82</v>
      </c>
      <c r="E128" s="121" t="s">
        <v>587</v>
      </c>
      <c r="F128" s="121" t="s">
        <v>1407</v>
      </c>
      <c r="I128" s="122"/>
      <c r="J128" s="123">
        <f>BK128</f>
        <v>0</v>
      </c>
      <c r="L128" s="119"/>
      <c r="M128" s="124"/>
      <c r="P128" s="125">
        <f>SUM(P129:P134)</f>
        <v>0</v>
      </c>
      <c r="R128" s="125">
        <f>SUM(R129:R134)</f>
        <v>0</v>
      </c>
      <c r="T128" s="126">
        <f>SUM(T129:T134)</f>
        <v>0</v>
      </c>
      <c r="AR128" s="120" t="s">
        <v>161</v>
      </c>
      <c r="AT128" s="127" t="s">
        <v>82</v>
      </c>
      <c r="AU128" s="127" t="s">
        <v>83</v>
      </c>
      <c r="AY128" s="120" t="s">
        <v>154</v>
      </c>
      <c r="BK128" s="128">
        <f>SUM(BK129:BK134)</f>
        <v>0</v>
      </c>
    </row>
    <row r="129" spans="2:65" s="1" customFormat="1" ht="16.5" customHeight="1">
      <c r="B129" s="34"/>
      <c r="C129" s="131" t="s">
        <v>435</v>
      </c>
      <c r="D129" s="131" t="s">
        <v>157</v>
      </c>
      <c r="E129" s="132" t="s">
        <v>1128</v>
      </c>
      <c r="F129" s="133" t="s">
        <v>1129</v>
      </c>
      <c r="G129" s="134" t="s">
        <v>423</v>
      </c>
      <c r="H129" s="135">
        <v>1</v>
      </c>
      <c r="I129" s="136"/>
      <c r="J129" s="137">
        <f t="shared" ref="J129:J134" si="10">ROUND(I129*H129,2)</f>
        <v>0</v>
      </c>
      <c r="K129" s="138"/>
      <c r="L129" s="34"/>
      <c r="M129" s="139" t="s">
        <v>81</v>
      </c>
      <c r="N129" s="140" t="s">
        <v>53</v>
      </c>
      <c r="P129" s="141">
        <f t="shared" ref="P129:P134" si="11">O129*H129</f>
        <v>0</v>
      </c>
      <c r="Q129" s="141">
        <v>0</v>
      </c>
      <c r="R129" s="141">
        <f t="shared" ref="R129:R134" si="12">Q129*H129</f>
        <v>0</v>
      </c>
      <c r="S129" s="141">
        <v>0</v>
      </c>
      <c r="T129" s="142">
        <f t="shared" ref="T129:T134" si="13">S129*H129</f>
        <v>0</v>
      </c>
      <c r="AR129" s="143" t="s">
        <v>592</v>
      </c>
      <c r="AT129" s="143" t="s">
        <v>157</v>
      </c>
      <c r="AU129" s="143" t="s">
        <v>91</v>
      </c>
      <c r="AY129" s="18" t="s">
        <v>154</v>
      </c>
      <c r="BE129" s="144">
        <f t="shared" ref="BE129:BE134" si="14">IF(N129="základní",J129,0)</f>
        <v>0</v>
      </c>
      <c r="BF129" s="144">
        <f t="shared" ref="BF129:BF134" si="15">IF(N129="snížená",J129,0)</f>
        <v>0</v>
      </c>
      <c r="BG129" s="144">
        <f t="shared" ref="BG129:BG134" si="16">IF(N129="zákl. přenesená",J129,0)</f>
        <v>0</v>
      </c>
      <c r="BH129" s="144">
        <f t="shared" ref="BH129:BH134" si="17">IF(N129="sníž. přenesená",J129,0)</f>
        <v>0</v>
      </c>
      <c r="BI129" s="144">
        <f t="shared" ref="BI129:BI134" si="18">IF(N129="nulová",J129,0)</f>
        <v>0</v>
      </c>
      <c r="BJ129" s="18" t="s">
        <v>91</v>
      </c>
      <c r="BK129" s="144">
        <f t="shared" ref="BK129:BK134" si="19">ROUND(I129*H129,2)</f>
        <v>0</v>
      </c>
      <c r="BL129" s="18" t="s">
        <v>592</v>
      </c>
      <c r="BM129" s="143" t="s">
        <v>1408</v>
      </c>
    </row>
    <row r="130" spans="2:65" s="1" customFormat="1" ht="55.5" customHeight="1">
      <c r="B130" s="34"/>
      <c r="C130" s="131" t="s">
        <v>443</v>
      </c>
      <c r="D130" s="131" t="s">
        <v>157</v>
      </c>
      <c r="E130" s="132" t="s">
        <v>590</v>
      </c>
      <c r="F130" s="133" t="s">
        <v>1132</v>
      </c>
      <c r="G130" s="134" t="s">
        <v>423</v>
      </c>
      <c r="H130" s="135">
        <v>1</v>
      </c>
      <c r="I130" s="136"/>
      <c r="J130" s="137">
        <f t="shared" si="10"/>
        <v>0</v>
      </c>
      <c r="K130" s="138"/>
      <c r="L130" s="34"/>
      <c r="M130" s="139" t="s">
        <v>81</v>
      </c>
      <c r="N130" s="140" t="s">
        <v>53</v>
      </c>
      <c r="P130" s="141">
        <f t="shared" si="11"/>
        <v>0</v>
      </c>
      <c r="Q130" s="141">
        <v>0</v>
      </c>
      <c r="R130" s="141">
        <f t="shared" si="12"/>
        <v>0</v>
      </c>
      <c r="S130" s="141">
        <v>0</v>
      </c>
      <c r="T130" s="142">
        <f t="shared" si="13"/>
        <v>0</v>
      </c>
      <c r="AR130" s="143" t="s">
        <v>592</v>
      </c>
      <c r="AT130" s="143" t="s">
        <v>157</v>
      </c>
      <c r="AU130" s="143" t="s">
        <v>91</v>
      </c>
      <c r="AY130" s="18" t="s">
        <v>154</v>
      </c>
      <c r="BE130" s="144">
        <f t="shared" si="14"/>
        <v>0</v>
      </c>
      <c r="BF130" s="144">
        <f t="shared" si="15"/>
        <v>0</v>
      </c>
      <c r="BG130" s="144">
        <f t="shared" si="16"/>
        <v>0</v>
      </c>
      <c r="BH130" s="144">
        <f t="shared" si="17"/>
        <v>0</v>
      </c>
      <c r="BI130" s="144">
        <f t="shared" si="18"/>
        <v>0</v>
      </c>
      <c r="BJ130" s="18" t="s">
        <v>91</v>
      </c>
      <c r="BK130" s="144">
        <f t="shared" si="19"/>
        <v>0</v>
      </c>
      <c r="BL130" s="18" t="s">
        <v>592</v>
      </c>
      <c r="BM130" s="143" t="s">
        <v>1409</v>
      </c>
    </row>
    <row r="131" spans="2:65" s="1" customFormat="1" ht="44.25" customHeight="1">
      <c r="B131" s="34"/>
      <c r="C131" s="131" t="s">
        <v>448</v>
      </c>
      <c r="D131" s="131" t="s">
        <v>157</v>
      </c>
      <c r="E131" s="132" t="s">
        <v>1134</v>
      </c>
      <c r="F131" s="133" t="s">
        <v>1135</v>
      </c>
      <c r="G131" s="134" t="s">
        <v>423</v>
      </c>
      <c r="H131" s="135">
        <v>1</v>
      </c>
      <c r="I131" s="136"/>
      <c r="J131" s="137">
        <f t="shared" si="10"/>
        <v>0</v>
      </c>
      <c r="K131" s="138"/>
      <c r="L131" s="34"/>
      <c r="M131" s="139" t="s">
        <v>81</v>
      </c>
      <c r="N131" s="140" t="s">
        <v>53</v>
      </c>
      <c r="P131" s="141">
        <f t="shared" si="11"/>
        <v>0</v>
      </c>
      <c r="Q131" s="141">
        <v>0</v>
      </c>
      <c r="R131" s="141">
        <f t="shared" si="12"/>
        <v>0</v>
      </c>
      <c r="S131" s="141">
        <v>0</v>
      </c>
      <c r="T131" s="142">
        <f t="shared" si="13"/>
        <v>0</v>
      </c>
      <c r="AR131" s="143" t="s">
        <v>592</v>
      </c>
      <c r="AT131" s="143" t="s">
        <v>157</v>
      </c>
      <c r="AU131" s="143" t="s">
        <v>91</v>
      </c>
      <c r="AY131" s="18" t="s">
        <v>154</v>
      </c>
      <c r="BE131" s="144">
        <f t="shared" si="14"/>
        <v>0</v>
      </c>
      <c r="BF131" s="144">
        <f t="shared" si="15"/>
        <v>0</v>
      </c>
      <c r="BG131" s="144">
        <f t="shared" si="16"/>
        <v>0</v>
      </c>
      <c r="BH131" s="144">
        <f t="shared" si="17"/>
        <v>0</v>
      </c>
      <c r="BI131" s="144">
        <f t="shared" si="18"/>
        <v>0</v>
      </c>
      <c r="BJ131" s="18" t="s">
        <v>91</v>
      </c>
      <c r="BK131" s="144">
        <f t="shared" si="19"/>
        <v>0</v>
      </c>
      <c r="BL131" s="18" t="s">
        <v>592</v>
      </c>
      <c r="BM131" s="143" t="s">
        <v>1410</v>
      </c>
    </row>
    <row r="132" spans="2:65" s="1" customFormat="1" ht="16.5" customHeight="1">
      <c r="B132" s="34"/>
      <c r="C132" s="131" t="s">
        <v>453</v>
      </c>
      <c r="D132" s="131" t="s">
        <v>157</v>
      </c>
      <c r="E132" s="132" t="s">
        <v>1138</v>
      </c>
      <c r="F132" s="133" t="s">
        <v>1139</v>
      </c>
      <c r="G132" s="134" t="s">
        <v>423</v>
      </c>
      <c r="H132" s="135">
        <v>1</v>
      </c>
      <c r="I132" s="136"/>
      <c r="J132" s="137">
        <f t="shared" si="10"/>
        <v>0</v>
      </c>
      <c r="K132" s="138"/>
      <c r="L132" s="34"/>
      <c r="M132" s="139" t="s">
        <v>81</v>
      </c>
      <c r="N132" s="140" t="s">
        <v>53</v>
      </c>
      <c r="P132" s="141">
        <f t="shared" si="11"/>
        <v>0</v>
      </c>
      <c r="Q132" s="141">
        <v>0</v>
      </c>
      <c r="R132" s="141">
        <f t="shared" si="12"/>
        <v>0</v>
      </c>
      <c r="S132" s="141">
        <v>0</v>
      </c>
      <c r="T132" s="142">
        <f t="shared" si="13"/>
        <v>0</v>
      </c>
      <c r="AR132" s="143" t="s">
        <v>592</v>
      </c>
      <c r="AT132" s="143" t="s">
        <v>157</v>
      </c>
      <c r="AU132" s="143" t="s">
        <v>91</v>
      </c>
      <c r="AY132" s="18" t="s">
        <v>154</v>
      </c>
      <c r="BE132" s="144">
        <f t="shared" si="14"/>
        <v>0</v>
      </c>
      <c r="BF132" s="144">
        <f t="shared" si="15"/>
        <v>0</v>
      </c>
      <c r="BG132" s="144">
        <f t="shared" si="16"/>
        <v>0</v>
      </c>
      <c r="BH132" s="144">
        <f t="shared" si="17"/>
        <v>0</v>
      </c>
      <c r="BI132" s="144">
        <f t="shared" si="18"/>
        <v>0</v>
      </c>
      <c r="BJ132" s="18" t="s">
        <v>91</v>
      </c>
      <c r="BK132" s="144">
        <f t="shared" si="19"/>
        <v>0</v>
      </c>
      <c r="BL132" s="18" t="s">
        <v>592</v>
      </c>
      <c r="BM132" s="143" t="s">
        <v>1411</v>
      </c>
    </row>
    <row r="133" spans="2:65" s="1" customFormat="1" ht="24.2" customHeight="1">
      <c r="B133" s="34"/>
      <c r="C133" s="131" t="s">
        <v>459</v>
      </c>
      <c r="D133" s="131" t="s">
        <v>157</v>
      </c>
      <c r="E133" s="132" t="s">
        <v>1141</v>
      </c>
      <c r="F133" s="133" t="s">
        <v>1142</v>
      </c>
      <c r="G133" s="134" t="s">
        <v>976</v>
      </c>
      <c r="H133" s="135">
        <v>1</v>
      </c>
      <c r="I133" s="136"/>
      <c r="J133" s="137">
        <f t="shared" si="10"/>
        <v>0</v>
      </c>
      <c r="K133" s="138"/>
      <c r="L133" s="34"/>
      <c r="M133" s="139" t="s">
        <v>81</v>
      </c>
      <c r="N133" s="140" t="s">
        <v>53</v>
      </c>
      <c r="P133" s="141">
        <f t="shared" si="11"/>
        <v>0</v>
      </c>
      <c r="Q133" s="141">
        <v>0</v>
      </c>
      <c r="R133" s="141">
        <f t="shared" si="12"/>
        <v>0</v>
      </c>
      <c r="S133" s="141">
        <v>0</v>
      </c>
      <c r="T133" s="142">
        <f t="shared" si="13"/>
        <v>0</v>
      </c>
      <c r="AR133" s="143" t="s">
        <v>592</v>
      </c>
      <c r="AT133" s="143" t="s">
        <v>157</v>
      </c>
      <c r="AU133" s="143" t="s">
        <v>91</v>
      </c>
      <c r="AY133" s="18" t="s">
        <v>154</v>
      </c>
      <c r="BE133" s="144">
        <f t="shared" si="14"/>
        <v>0</v>
      </c>
      <c r="BF133" s="144">
        <f t="shared" si="15"/>
        <v>0</v>
      </c>
      <c r="BG133" s="144">
        <f t="shared" si="16"/>
        <v>0</v>
      </c>
      <c r="BH133" s="144">
        <f t="shared" si="17"/>
        <v>0</v>
      </c>
      <c r="BI133" s="144">
        <f t="shared" si="18"/>
        <v>0</v>
      </c>
      <c r="BJ133" s="18" t="s">
        <v>91</v>
      </c>
      <c r="BK133" s="144">
        <f t="shared" si="19"/>
        <v>0</v>
      </c>
      <c r="BL133" s="18" t="s">
        <v>592</v>
      </c>
      <c r="BM133" s="143" t="s">
        <v>1412</v>
      </c>
    </row>
    <row r="134" spans="2:65" s="1" customFormat="1" ht="16.5" customHeight="1">
      <c r="B134" s="34"/>
      <c r="C134" s="131" t="s">
        <v>464</v>
      </c>
      <c r="D134" s="131" t="s">
        <v>157</v>
      </c>
      <c r="E134" s="132" t="s">
        <v>1148</v>
      </c>
      <c r="F134" s="133" t="s">
        <v>1149</v>
      </c>
      <c r="G134" s="134" t="s">
        <v>976</v>
      </c>
      <c r="H134" s="135">
        <v>1</v>
      </c>
      <c r="I134" s="136"/>
      <c r="J134" s="137">
        <f t="shared" si="10"/>
        <v>0</v>
      </c>
      <c r="K134" s="138"/>
      <c r="L134" s="34"/>
      <c r="M134" s="184" t="s">
        <v>81</v>
      </c>
      <c r="N134" s="185" t="s">
        <v>53</v>
      </c>
      <c r="O134" s="186"/>
      <c r="P134" s="187">
        <f t="shared" si="11"/>
        <v>0</v>
      </c>
      <c r="Q134" s="187">
        <v>0</v>
      </c>
      <c r="R134" s="187">
        <f t="shared" si="12"/>
        <v>0</v>
      </c>
      <c r="S134" s="187">
        <v>0</v>
      </c>
      <c r="T134" s="188">
        <f t="shared" si="13"/>
        <v>0</v>
      </c>
      <c r="AR134" s="143" t="s">
        <v>592</v>
      </c>
      <c r="AT134" s="143" t="s">
        <v>157</v>
      </c>
      <c r="AU134" s="143" t="s">
        <v>91</v>
      </c>
      <c r="AY134" s="18" t="s">
        <v>154</v>
      </c>
      <c r="BE134" s="144">
        <f t="shared" si="14"/>
        <v>0</v>
      </c>
      <c r="BF134" s="144">
        <f t="shared" si="15"/>
        <v>0</v>
      </c>
      <c r="BG134" s="144">
        <f t="shared" si="16"/>
        <v>0</v>
      </c>
      <c r="BH134" s="144">
        <f t="shared" si="17"/>
        <v>0</v>
      </c>
      <c r="BI134" s="144">
        <f t="shared" si="18"/>
        <v>0</v>
      </c>
      <c r="BJ134" s="18" t="s">
        <v>91</v>
      </c>
      <c r="BK134" s="144">
        <f t="shared" si="19"/>
        <v>0</v>
      </c>
      <c r="BL134" s="18" t="s">
        <v>592</v>
      </c>
      <c r="BM134" s="143" t="s">
        <v>1413</v>
      </c>
    </row>
    <row r="135" spans="2:65" s="1" customFormat="1" ht="6.95" customHeight="1">
      <c r="B135" s="43"/>
      <c r="C135" s="44"/>
      <c r="D135" s="44"/>
      <c r="E135" s="44"/>
      <c r="F135" s="44"/>
      <c r="G135" s="44"/>
      <c r="H135" s="44"/>
      <c r="I135" s="44"/>
      <c r="J135" s="44"/>
      <c r="K135" s="44"/>
      <c r="L135" s="34"/>
    </row>
  </sheetData>
  <sheetProtection algorithmName="SHA-512" hashValue="gWn2Ra8PPMG4u18vqHkW/vPP4M9fnVx0fVKDGHA1MtstQ9lPSsyWl5r5IQHkAqV6BaPOzZ6ugvPzyp1dVGhfVw==" saltValue="1ETydFHn1HhEMH1348+DKZk2NNdklkQqQhb1cRsD/kaQn0hjA+BwjD9vsAPqF57EW1xwJ0QQQ4XEuPt9KXqNUA==" spinCount="100000" sheet="1" objects="1" scenarios="1" formatColumns="0" formatRows="0" autoFilter="0"/>
  <autoFilter ref="C80:K134" xr:uid="{00000000-0009-0000-0000-000007000000}"/>
  <mergeCells count="9">
    <mergeCell ref="E50:H50"/>
    <mergeCell ref="E71:H71"/>
    <mergeCell ref="E73:H73"/>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73"/>
  <sheetViews>
    <sheetView showGridLines="0" workbookViewId="0">
      <selection activeCell="E23" sqref="E23:AN23"/>
    </sheetView>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c r="M2" s="312"/>
      <c r="N2" s="312"/>
      <c r="O2" s="312"/>
      <c r="P2" s="312"/>
      <c r="Q2" s="312"/>
      <c r="R2" s="312"/>
      <c r="S2" s="312"/>
      <c r="T2" s="312"/>
      <c r="U2" s="312"/>
      <c r="V2" s="312"/>
      <c r="AT2" s="18" t="s">
        <v>114</v>
      </c>
    </row>
    <row r="3" spans="2:46" ht="6.95" customHeight="1">
      <c r="B3" s="19"/>
      <c r="C3" s="20"/>
      <c r="D3" s="20"/>
      <c r="E3" s="20"/>
      <c r="F3" s="20"/>
      <c r="G3" s="20"/>
      <c r="H3" s="20"/>
      <c r="I3" s="20"/>
      <c r="J3" s="20"/>
      <c r="K3" s="20"/>
      <c r="L3" s="21"/>
      <c r="AT3" s="18" t="s">
        <v>93</v>
      </c>
    </row>
    <row r="4" spans="2:46" ht="24.95" customHeight="1">
      <c r="B4" s="21"/>
      <c r="D4" s="22" t="s">
        <v>119</v>
      </c>
      <c r="L4" s="21"/>
      <c r="M4" s="88" t="s">
        <v>10</v>
      </c>
      <c r="AT4" s="18" t="s">
        <v>4</v>
      </c>
    </row>
    <row r="5" spans="2:46" ht="6.95" customHeight="1">
      <c r="B5" s="21"/>
      <c r="L5" s="21"/>
    </row>
    <row r="6" spans="2:46" ht="12" customHeight="1">
      <c r="B6" s="21"/>
      <c r="D6" s="28" t="s">
        <v>16</v>
      </c>
      <c r="L6" s="21"/>
    </row>
    <row r="7" spans="2:46" ht="26.25" customHeight="1">
      <c r="B7" s="21"/>
      <c r="E7" s="327" t="str">
        <f>'Rekapitulace stavby'!K6</f>
        <v>Modernizace přístupu do Polikliniky / Část III. - nový přístup do Polikliniky</v>
      </c>
      <c r="F7" s="328"/>
      <c r="G7" s="328"/>
      <c r="H7" s="328"/>
      <c r="L7" s="21"/>
    </row>
    <row r="8" spans="2:46" s="1" customFormat="1" ht="12" customHeight="1">
      <c r="B8" s="34"/>
      <c r="D8" s="28" t="s">
        <v>120</v>
      </c>
      <c r="L8" s="34"/>
    </row>
    <row r="9" spans="2:46" s="1" customFormat="1" ht="16.5" customHeight="1">
      <c r="B9" s="34"/>
      <c r="E9" s="290" t="s">
        <v>1414</v>
      </c>
      <c r="F9" s="329"/>
      <c r="G9" s="329"/>
      <c r="H9" s="329"/>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31. 8. 2024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30" t="str">
        <f>'Rekapitulace stavby'!E14</f>
        <v>Vyplň údaj</v>
      </c>
      <c r="F18" s="311"/>
      <c r="G18" s="311"/>
      <c r="H18" s="311"/>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6" t="s">
        <v>81</v>
      </c>
      <c r="F27" s="316"/>
      <c r="G27" s="316"/>
      <c r="H27" s="316"/>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ROUND(J86,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ROUND((SUM(BE86:BE172)),  2)</f>
        <v>0</v>
      </c>
      <c r="I33" s="92">
        <v>0.21</v>
      </c>
      <c r="J33" s="91">
        <f>ROUND(((SUM(BE86:BE172))*I33),  2)</f>
        <v>0</v>
      </c>
      <c r="L33" s="34"/>
    </row>
    <row r="34" spans="2:12" s="1" customFormat="1" ht="14.45" customHeight="1">
      <c r="B34" s="34"/>
      <c r="E34" s="28" t="s">
        <v>54</v>
      </c>
      <c r="F34" s="91">
        <f>ROUND((SUM(BF86:BF172)),  2)</f>
        <v>0</v>
      </c>
      <c r="I34" s="92">
        <v>0.12</v>
      </c>
      <c r="J34" s="91">
        <f>ROUND(((SUM(BF86:BF172))*I34),  2)</f>
        <v>0</v>
      </c>
      <c r="L34" s="34"/>
    </row>
    <row r="35" spans="2:12" s="1" customFormat="1" ht="14.45" hidden="1" customHeight="1">
      <c r="B35" s="34"/>
      <c r="E35" s="28" t="s">
        <v>55</v>
      </c>
      <c r="F35" s="91">
        <f>ROUND((SUM(BG86:BG172)),  2)</f>
        <v>0</v>
      </c>
      <c r="I35" s="92">
        <v>0.21</v>
      </c>
      <c r="J35" s="91">
        <f>0</f>
        <v>0</v>
      </c>
      <c r="L35" s="34"/>
    </row>
    <row r="36" spans="2:12" s="1" customFormat="1" ht="14.45" hidden="1" customHeight="1">
      <c r="B36" s="34"/>
      <c r="E36" s="28" t="s">
        <v>56</v>
      </c>
      <c r="F36" s="91">
        <f>ROUND((SUM(BH86:BH172)),  2)</f>
        <v>0</v>
      </c>
      <c r="I36" s="92">
        <v>0.12</v>
      </c>
      <c r="J36" s="91">
        <f>0</f>
        <v>0</v>
      </c>
      <c r="L36" s="34"/>
    </row>
    <row r="37" spans="2:12" s="1" customFormat="1" ht="14.45" hidden="1" customHeight="1">
      <c r="B37" s="34"/>
      <c r="E37" s="28" t="s">
        <v>57</v>
      </c>
      <c r="F37" s="91">
        <f>ROUND((SUM(BI86:BI172)),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122</v>
      </c>
      <c r="L45" s="34"/>
    </row>
    <row r="46" spans="2:12" s="1" customFormat="1" ht="6.95" customHeight="1">
      <c r="B46" s="34"/>
      <c r="L46" s="34"/>
    </row>
    <row r="47" spans="2:12" s="1" customFormat="1" ht="12" customHeight="1">
      <c r="B47" s="34"/>
      <c r="C47" s="28" t="s">
        <v>16</v>
      </c>
      <c r="L47" s="34"/>
    </row>
    <row r="48" spans="2:12" s="1" customFormat="1" ht="26.25" customHeight="1">
      <c r="B48" s="34"/>
      <c r="E48" s="327" t="str">
        <f>E7</f>
        <v>Modernizace přístupu do Polikliniky / Část III. - nový přístup do Polikliniky</v>
      </c>
      <c r="F48" s="328"/>
      <c r="G48" s="328"/>
      <c r="H48" s="328"/>
      <c r="L48" s="34"/>
    </row>
    <row r="49" spans="2:47" s="1" customFormat="1" ht="12" customHeight="1">
      <c r="B49" s="34"/>
      <c r="C49" s="28" t="s">
        <v>120</v>
      </c>
      <c r="L49" s="34"/>
    </row>
    <row r="50" spans="2:47" s="1" customFormat="1" ht="16.5" customHeight="1">
      <c r="B50" s="34"/>
      <c r="E50" s="290" t="str">
        <f>E9</f>
        <v>VORN - Vedlejší a ostatní rozpočtové náklady</v>
      </c>
      <c r="F50" s="329"/>
      <c r="G50" s="329"/>
      <c r="H50" s="329"/>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31. 8. 2024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123</v>
      </c>
      <c r="D57" s="93"/>
      <c r="E57" s="93"/>
      <c r="F57" s="93"/>
      <c r="G57" s="93"/>
      <c r="H57" s="93"/>
      <c r="I57" s="93"/>
      <c r="J57" s="100" t="s">
        <v>124</v>
      </c>
      <c r="K57" s="93"/>
      <c r="L57" s="34"/>
    </row>
    <row r="58" spans="2:47" s="1" customFormat="1" ht="10.35" customHeight="1">
      <c r="B58" s="34"/>
      <c r="L58" s="34"/>
    </row>
    <row r="59" spans="2:47" s="1" customFormat="1" ht="22.9" customHeight="1">
      <c r="B59" s="34"/>
      <c r="C59" s="101" t="s">
        <v>80</v>
      </c>
      <c r="J59" s="65">
        <f>J86</f>
        <v>0</v>
      </c>
      <c r="L59" s="34"/>
      <c r="AU59" s="18" t="s">
        <v>125</v>
      </c>
    </row>
    <row r="60" spans="2:47" s="8" customFormat="1" ht="24.95" customHeight="1">
      <c r="B60" s="102"/>
      <c r="D60" s="103" t="s">
        <v>1415</v>
      </c>
      <c r="E60" s="104"/>
      <c r="F60" s="104"/>
      <c r="G60" s="104"/>
      <c r="H60" s="104"/>
      <c r="I60" s="104"/>
      <c r="J60" s="105">
        <f>J87</f>
        <v>0</v>
      </c>
      <c r="L60" s="102"/>
    </row>
    <row r="61" spans="2:47" s="8" customFormat="1" ht="24.95" customHeight="1">
      <c r="B61" s="102"/>
      <c r="D61" s="103" t="s">
        <v>1416</v>
      </c>
      <c r="E61" s="104"/>
      <c r="F61" s="104"/>
      <c r="G61" s="104"/>
      <c r="H61" s="104"/>
      <c r="I61" s="104"/>
      <c r="J61" s="105">
        <f>J120</f>
        <v>0</v>
      </c>
      <c r="L61" s="102"/>
    </row>
    <row r="62" spans="2:47" s="8" customFormat="1" ht="24.95" customHeight="1">
      <c r="B62" s="102"/>
      <c r="D62" s="103" t="s">
        <v>1417</v>
      </c>
      <c r="E62" s="104"/>
      <c r="F62" s="104"/>
      <c r="G62" s="104"/>
      <c r="H62" s="104"/>
      <c r="I62" s="104"/>
      <c r="J62" s="105">
        <f>J127</f>
        <v>0</v>
      </c>
      <c r="L62" s="102"/>
    </row>
    <row r="63" spans="2:47" s="8" customFormat="1" ht="24.95" customHeight="1">
      <c r="B63" s="102"/>
      <c r="D63" s="103" t="s">
        <v>1418</v>
      </c>
      <c r="E63" s="104"/>
      <c r="F63" s="104"/>
      <c r="G63" s="104"/>
      <c r="H63" s="104"/>
      <c r="I63" s="104"/>
      <c r="J63" s="105">
        <f>J148</f>
        <v>0</v>
      </c>
      <c r="L63" s="102"/>
    </row>
    <row r="64" spans="2:47" s="8" customFormat="1" ht="24.95" customHeight="1">
      <c r="B64" s="102"/>
      <c r="D64" s="103" t="s">
        <v>1419</v>
      </c>
      <c r="E64" s="104"/>
      <c r="F64" s="104"/>
      <c r="G64" s="104"/>
      <c r="H64" s="104"/>
      <c r="I64" s="104"/>
      <c r="J64" s="105">
        <f>J153</f>
        <v>0</v>
      </c>
      <c r="L64" s="102"/>
    </row>
    <row r="65" spans="2:12" s="8" customFormat="1" ht="24.95" customHeight="1">
      <c r="B65" s="102"/>
      <c r="D65" s="103" t="s">
        <v>1420</v>
      </c>
      <c r="E65" s="104"/>
      <c r="F65" s="104"/>
      <c r="G65" s="104"/>
      <c r="H65" s="104"/>
      <c r="I65" s="104"/>
      <c r="J65" s="105">
        <f>J158</f>
        <v>0</v>
      </c>
      <c r="L65" s="102"/>
    </row>
    <row r="66" spans="2:12" s="8" customFormat="1" ht="24.95" customHeight="1">
      <c r="B66" s="102"/>
      <c r="D66" s="103" t="s">
        <v>1421</v>
      </c>
      <c r="E66" s="104"/>
      <c r="F66" s="104"/>
      <c r="G66" s="104"/>
      <c r="H66" s="104"/>
      <c r="I66" s="104"/>
      <c r="J66" s="105">
        <f>J165</f>
        <v>0</v>
      </c>
      <c r="L66" s="102"/>
    </row>
    <row r="67" spans="2:12" s="1" customFormat="1" ht="21.75" customHeight="1">
      <c r="B67" s="34"/>
      <c r="L67" s="34"/>
    </row>
    <row r="68" spans="2:12" s="1" customFormat="1" ht="6.95" customHeight="1">
      <c r="B68" s="43"/>
      <c r="C68" s="44"/>
      <c r="D68" s="44"/>
      <c r="E68" s="44"/>
      <c r="F68" s="44"/>
      <c r="G68" s="44"/>
      <c r="H68" s="44"/>
      <c r="I68" s="44"/>
      <c r="J68" s="44"/>
      <c r="K68" s="44"/>
      <c r="L68" s="34"/>
    </row>
    <row r="72" spans="2:12" s="1" customFormat="1" ht="6.95" customHeight="1">
      <c r="B72" s="45"/>
      <c r="C72" s="46"/>
      <c r="D72" s="46"/>
      <c r="E72" s="46"/>
      <c r="F72" s="46"/>
      <c r="G72" s="46"/>
      <c r="H72" s="46"/>
      <c r="I72" s="46"/>
      <c r="J72" s="46"/>
      <c r="K72" s="46"/>
      <c r="L72" s="34"/>
    </row>
    <row r="73" spans="2:12" s="1" customFormat="1" ht="24.95" customHeight="1">
      <c r="B73" s="34"/>
      <c r="C73" s="22" t="s">
        <v>139</v>
      </c>
      <c r="L73" s="34"/>
    </row>
    <row r="74" spans="2:12" s="1" customFormat="1" ht="6.95" customHeight="1">
      <c r="B74" s="34"/>
      <c r="L74" s="34"/>
    </row>
    <row r="75" spans="2:12" s="1" customFormat="1" ht="12" customHeight="1">
      <c r="B75" s="34"/>
      <c r="C75" s="28" t="s">
        <v>16</v>
      </c>
      <c r="L75" s="34"/>
    </row>
    <row r="76" spans="2:12" s="1" customFormat="1" ht="26.25" customHeight="1">
      <c r="B76" s="34"/>
      <c r="E76" s="327" t="str">
        <f>E7</f>
        <v>Modernizace přístupu do Polikliniky / Část III. - nový přístup do Polikliniky</v>
      </c>
      <c r="F76" s="328"/>
      <c r="G76" s="328"/>
      <c r="H76" s="328"/>
      <c r="L76" s="34"/>
    </row>
    <row r="77" spans="2:12" s="1" customFormat="1" ht="12" customHeight="1">
      <c r="B77" s="34"/>
      <c r="C77" s="28" t="s">
        <v>120</v>
      </c>
      <c r="L77" s="34"/>
    </row>
    <row r="78" spans="2:12" s="1" customFormat="1" ht="16.5" customHeight="1">
      <c r="B78" s="34"/>
      <c r="E78" s="290" t="str">
        <f>E9</f>
        <v>VORN - Vedlejší a ostatní rozpočtové náklady</v>
      </c>
      <c r="F78" s="329"/>
      <c r="G78" s="329"/>
      <c r="H78" s="329"/>
      <c r="L78" s="34"/>
    </row>
    <row r="79" spans="2:12" s="1" customFormat="1" ht="6.95" customHeight="1">
      <c r="B79" s="34"/>
      <c r="L79" s="34"/>
    </row>
    <row r="80" spans="2:12" s="1" customFormat="1" ht="12" customHeight="1">
      <c r="B80" s="34"/>
      <c r="C80" s="28" t="s">
        <v>22</v>
      </c>
      <c r="F80" s="26" t="str">
        <f>F12</f>
        <v>Nemocnice Česká Lípa</v>
      </c>
      <c r="I80" s="28" t="s">
        <v>24</v>
      </c>
      <c r="J80" s="51" t="str">
        <f>IF(J12="","",J12)</f>
        <v>31. 8. 2024</v>
      </c>
      <c r="L80" s="34"/>
    </row>
    <row r="81" spans="2:65" s="1" customFormat="1" ht="6.95" customHeight="1">
      <c r="B81" s="34"/>
      <c r="L81" s="34"/>
    </row>
    <row r="82" spans="2:65" s="1" customFormat="1" ht="15.2" customHeight="1">
      <c r="B82" s="34"/>
      <c r="C82" s="28" t="s">
        <v>30</v>
      </c>
      <c r="F82" s="26" t="str">
        <f>E15</f>
        <v xml:space="preserve">Nemocnice s poliklinikou Česká Lípa, a.s. </v>
      </c>
      <c r="I82" s="28" t="s">
        <v>38</v>
      </c>
      <c r="J82" s="32" t="str">
        <f>E21</f>
        <v>STORING spol. s r.o.</v>
      </c>
      <c r="L82" s="34"/>
    </row>
    <row r="83" spans="2:65" s="1" customFormat="1" ht="15.2" customHeight="1">
      <c r="B83" s="34"/>
      <c r="C83" s="28" t="s">
        <v>36</v>
      </c>
      <c r="F83" s="26" t="str">
        <f>IF(E18="","",E18)</f>
        <v>Vyplň údaj</v>
      </c>
      <c r="I83" s="28" t="s">
        <v>43</v>
      </c>
      <c r="J83" s="32" t="str">
        <f>E24</f>
        <v xml:space="preserve">STORING spol. s ro. </v>
      </c>
      <c r="L83" s="34"/>
    </row>
    <row r="84" spans="2:65" s="1" customFormat="1" ht="10.35" customHeight="1">
      <c r="B84" s="34"/>
      <c r="L84" s="34"/>
    </row>
    <row r="85" spans="2:65" s="10" customFormat="1" ht="29.25" customHeight="1">
      <c r="B85" s="110"/>
      <c r="C85" s="111" t="s">
        <v>140</v>
      </c>
      <c r="D85" s="112" t="s">
        <v>67</v>
      </c>
      <c r="E85" s="112" t="s">
        <v>63</v>
      </c>
      <c r="F85" s="112" t="s">
        <v>64</v>
      </c>
      <c r="G85" s="112" t="s">
        <v>141</v>
      </c>
      <c r="H85" s="112" t="s">
        <v>142</v>
      </c>
      <c r="I85" s="112" t="s">
        <v>143</v>
      </c>
      <c r="J85" s="113" t="s">
        <v>124</v>
      </c>
      <c r="K85" s="114" t="s">
        <v>144</v>
      </c>
      <c r="L85" s="110"/>
      <c r="M85" s="58" t="s">
        <v>81</v>
      </c>
      <c r="N85" s="59" t="s">
        <v>52</v>
      </c>
      <c r="O85" s="59" t="s">
        <v>145</v>
      </c>
      <c r="P85" s="59" t="s">
        <v>146</v>
      </c>
      <c r="Q85" s="59" t="s">
        <v>147</v>
      </c>
      <c r="R85" s="59" t="s">
        <v>148</v>
      </c>
      <c r="S85" s="59" t="s">
        <v>149</v>
      </c>
      <c r="T85" s="60" t="s">
        <v>150</v>
      </c>
    </row>
    <row r="86" spans="2:65" s="1" customFormat="1" ht="22.9" customHeight="1">
      <c r="B86" s="34"/>
      <c r="C86" s="63" t="s">
        <v>151</v>
      </c>
      <c r="J86" s="115">
        <f>BK86</f>
        <v>0</v>
      </c>
      <c r="L86" s="34"/>
      <c r="M86" s="61"/>
      <c r="N86" s="52"/>
      <c r="O86" s="52"/>
      <c r="P86" s="116">
        <f>P87+P120+P127+P148+P153+P158+P165</f>
        <v>0</v>
      </c>
      <c r="Q86" s="52"/>
      <c r="R86" s="116">
        <f>R87+R120+R127+R148+R153+R158+R165</f>
        <v>0</v>
      </c>
      <c r="S86" s="52"/>
      <c r="T86" s="117">
        <f>T87+T120+T127+T148+T153+T158+T165</f>
        <v>0</v>
      </c>
      <c r="AT86" s="18" t="s">
        <v>82</v>
      </c>
      <c r="AU86" s="18" t="s">
        <v>125</v>
      </c>
      <c r="BK86" s="118">
        <f>BK87+BK120+BK127+BK148+BK153+BK158+BK165</f>
        <v>0</v>
      </c>
    </row>
    <row r="87" spans="2:65" s="11" customFormat="1" ht="25.9" customHeight="1">
      <c r="B87" s="119"/>
      <c r="D87" s="120" t="s">
        <v>82</v>
      </c>
      <c r="E87" s="121" t="s">
        <v>1422</v>
      </c>
      <c r="F87" s="121" t="s">
        <v>1423</v>
      </c>
      <c r="I87" s="122"/>
      <c r="J87" s="123">
        <f>BK87</f>
        <v>0</v>
      </c>
      <c r="L87" s="119"/>
      <c r="M87" s="124"/>
      <c r="P87" s="125">
        <f>SUM(P88:P119)</f>
        <v>0</v>
      </c>
      <c r="R87" s="125">
        <f>SUM(R88:R119)</f>
        <v>0</v>
      </c>
      <c r="T87" s="126">
        <f>SUM(T88:T119)</f>
        <v>0</v>
      </c>
      <c r="AR87" s="120" t="s">
        <v>91</v>
      </c>
      <c r="AT87" s="127" t="s">
        <v>82</v>
      </c>
      <c r="AU87" s="127" t="s">
        <v>83</v>
      </c>
      <c r="AY87" s="120" t="s">
        <v>154</v>
      </c>
      <c r="BK87" s="128">
        <f>SUM(BK88:BK119)</f>
        <v>0</v>
      </c>
    </row>
    <row r="88" spans="2:65" s="1" customFormat="1" ht="24.2" customHeight="1">
      <c r="B88" s="34"/>
      <c r="C88" s="131" t="s">
        <v>91</v>
      </c>
      <c r="D88" s="131" t="s">
        <v>157</v>
      </c>
      <c r="E88" s="132" t="s">
        <v>1424</v>
      </c>
      <c r="F88" s="133" t="s">
        <v>1425</v>
      </c>
      <c r="G88" s="134" t="s">
        <v>1426</v>
      </c>
      <c r="H88" s="135">
        <v>1</v>
      </c>
      <c r="I88" s="136"/>
      <c r="J88" s="137">
        <f>ROUND(I88*H88,2)</f>
        <v>0</v>
      </c>
      <c r="K88" s="138"/>
      <c r="L88" s="34"/>
      <c r="M88" s="139" t="s">
        <v>81</v>
      </c>
      <c r="N88" s="140" t="s">
        <v>53</v>
      </c>
      <c r="P88" s="141">
        <f>O88*H88</f>
        <v>0</v>
      </c>
      <c r="Q88" s="141">
        <v>0</v>
      </c>
      <c r="R88" s="141">
        <f>Q88*H88</f>
        <v>0</v>
      </c>
      <c r="S88" s="141">
        <v>0</v>
      </c>
      <c r="T88" s="142">
        <f>S88*H88</f>
        <v>0</v>
      </c>
      <c r="AR88" s="143" t="s">
        <v>1427</v>
      </c>
      <c r="AT88" s="143" t="s">
        <v>157</v>
      </c>
      <c r="AU88" s="143" t="s">
        <v>91</v>
      </c>
      <c r="AY88" s="18" t="s">
        <v>154</v>
      </c>
      <c r="BE88" s="144">
        <f>IF(N88="základní",J88,0)</f>
        <v>0</v>
      </c>
      <c r="BF88" s="144">
        <f>IF(N88="snížená",J88,0)</f>
        <v>0</v>
      </c>
      <c r="BG88" s="144">
        <f>IF(N88="zákl. přenesená",J88,0)</f>
        <v>0</v>
      </c>
      <c r="BH88" s="144">
        <f>IF(N88="sníž. přenesená",J88,0)</f>
        <v>0</v>
      </c>
      <c r="BI88" s="144">
        <f>IF(N88="nulová",J88,0)</f>
        <v>0</v>
      </c>
      <c r="BJ88" s="18" t="s">
        <v>91</v>
      </c>
      <c r="BK88" s="144">
        <f>ROUND(I88*H88,2)</f>
        <v>0</v>
      </c>
      <c r="BL88" s="18" t="s">
        <v>1427</v>
      </c>
      <c r="BM88" s="143" t="s">
        <v>93</v>
      </c>
    </row>
    <row r="89" spans="2:65" s="1" customFormat="1" ht="58.5">
      <c r="B89" s="34"/>
      <c r="D89" s="161" t="s">
        <v>758</v>
      </c>
      <c r="F89" s="189" t="s">
        <v>1428</v>
      </c>
      <c r="I89" s="147"/>
      <c r="L89" s="34"/>
      <c r="M89" s="148"/>
      <c r="T89" s="55"/>
      <c r="AT89" s="18" t="s">
        <v>758</v>
      </c>
      <c r="AU89" s="18" t="s">
        <v>91</v>
      </c>
    </row>
    <row r="90" spans="2:65" s="14" customFormat="1" ht="11.25">
      <c r="B90" s="178"/>
      <c r="D90" s="161" t="s">
        <v>170</v>
      </c>
      <c r="E90" s="179" t="s">
        <v>81</v>
      </c>
      <c r="F90" s="180" t="s">
        <v>1429</v>
      </c>
      <c r="H90" s="179" t="s">
        <v>81</v>
      </c>
      <c r="I90" s="181"/>
      <c r="L90" s="178"/>
      <c r="M90" s="182"/>
      <c r="T90" s="183"/>
      <c r="AT90" s="179" t="s">
        <v>170</v>
      </c>
      <c r="AU90" s="179" t="s">
        <v>91</v>
      </c>
      <c r="AV90" s="14" t="s">
        <v>91</v>
      </c>
      <c r="AW90" s="14" t="s">
        <v>42</v>
      </c>
      <c r="AX90" s="14" t="s">
        <v>83</v>
      </c>
      <c r="AY90" s="179" t="s">
        <v>154</v>
      </c>
    </row>
    <row r="91" spans="2:65" s="14" customFormat="1" ht="22.5">
      <c r="B91" s="178"/>
      <c r="D91" s="161" t="s">
        <v>170</v>
      </c>
      <c r="E91" s="179" t="s">
        <v>81</v>
      </c>
      <c r="F91" s="180" t="s">
        <v>1430</v>
      </c>
      <c r="H91" s="179" t="s">
        <v>81</v>
      </c>
      <c r="I91" s="181"/>
      <c r="L91" s="178"/>
      <c r="M91" s="182"/>
      <c r="T91" s="183"/>
      <c r="AT91" s="179" t="s">
        <v>170</v>
      </c>
      <c r="AU91" s="179" t="s">
        <v>91</v>
      </c>
      <c r="AV91" s="14" t="s">
        <v>91</v>
      </c>
      <c r="AW91" s="14" t="s">
        <v>42</v>
      </c>
      <c r="AX91" s="14" t="s">
        <v>83</v>
      </c>
      <c r="AY91" s="179" t="s">
        <v>154</v>
      </c>
    </row>
    <row r="92" spans="2:65" s="14" customFormat="1" ht="11.25">
      <c r="B92" s="178"/>
      <c r="D92" s="161" t="s">
        <v>170</v>
      </c>
      <c r="E92" s="179" t="s">
        <v>81</v>
      </c>
      <c r="F92" s="180" t="s">
        <v>1431</v>
      </c>
      <c r="H92" s="179" t="s">
        <v>81</v>
      </c>
      <c r="I92" s="181"/>
      <c r="L92" s="178"/>
      <c r="M92" s="182"/>
      <c r="T92" s="183"/>
      <c r="AT92" s="179" t="s">
        <v>170</v>
      </c>
      <c r="AU92" s="179" t="s">
        <v>91</v>
      </c>
      <c r="AV92" s="14" t="s">
        <v>91</v>
      </c>
      <c r="AW92" s="14" t="s">
        <v>42</v>
      </c>
      <c r="AX92" s="14" t="s">
        <v>83</v>
      </c>
      <c r="AY92" s="179" t="s">
        <v>154</v>
      </c>
    </row>
    <row r="93" spans="2:65" s="14" customFormat="1" ht="33.75">
      <c r="B93" s="178"/>
      <c r="D93" s="161" t="s">
        <v>170</v>
      </c>
      <c r="E93" s="179" t="s">
        <v>81</v>
      </c>
      <c r="F93" s="180" t="s">
        <v>1432</v>
      </c>
      <c r="H93" s="179" t="s">
        <v>81</v>
      </c>
      <c r="I93" s="181"/>
      <c r="L93" s="178"/>
      <c r="M93" s="182"/>
      <c r="T93" s="183"/>
      <c r="AT93" s="179" t="s">
        <v>170</v>
      </c>
      <c r="AU93" s="179" t="s">
        <v>91</v>
      </c>
      <c r="AV93" s="14" t="s">
        <v>91</v>
      </c>
      <c r="AW93" s="14" t="s">
        <v>42</v>
      </c>
      <c r="AX93" s="14" t="s">
        <v>83</v>
      </c>
      <c r="AY93" s="179" t="s">
        <v>154</v>
      </c>
    </row>
    <row r="94" spans="2:65" s="14" customFormat="1" ht="22.5">
      <c r="B94" s="178"/>
      <c r="D94" s="161" t="s">
        <v>170</v>
      </c>
      <c r="E94" s="179" t="s">
        <v>81</v>
      </c>
      <c r="F94" s="180" t="s">
        <v>1433</v>
      </c>
      <c r="H94" s="179" t="s">
        <v>81</v>
      </c>
      <c r="I94" s="181"/>
      <c r="L94" s="178"/>
      <c r="M94" s="182"/>
      <c r="T94" s="183"/>
      <c r="AT94" s="179" t="s">
        <v>170</v>
      </c>
      <c r="AU94" s="179" t="s">
        <v>91</v>
      </c>
      <c r="AV94" s="14" t="s">
        <v>91</v>
      </c>
      <c r="AW94" s="14" t="s">
        <v>42</v>
      </c>
      <c r="AX94" s="14" t="s">
        <v>83</v>
      </c>
      <c r="AY94" s="179" t="s">
        <v>154</v>
      </c>
    </row>
    <row r="95" spans="2:65" s="12" customFormat="1" ht="11.25">
      <c r="B95" s="160"/>
      <c r="D95" s="161" t="s">
        <v>170</v>
      </c>
      <c r="E95" s="162" t="s">
        <v>81</v>
      </c>
      <c r="F95" s="163" t="s">
        <v>1434</v>
      </c>
      <c r="H95" s="164">
        <v>1</v>
      </c>
      <c r="I95" s="165"/>
      <c r="L95" s="160"/>
      <c r="M95" s="166"/>
      <c r="T95" s="167"/>
      <c r="AT95" s="162" t="s">
        <v>170</v>
      </c>
      <c r="AU95" s="162" t="s">
        <v>91</v>
      </c>
      <c r="AV95" s="12" t="s">
        <v>93</v>
      </c>
      <c r="AW95" s="12" t="s">
        <v>42</v>
      </c>
      <c r="AX95" s="12" t="s">
        <v>91</v>
      </c>
      <c r="AY95" s="162" t="s">
        <v>154</v>
      </c>
    </row>
    <row r="96" spans="2:65" s="1" customFormat="1" ht="16.5" customHeight="1">
      <c r="B96" s="34"/>
      <c r="C96" s="131" t="s">
        <v>93</v>
      </c>
      <c r="D96" s="131" t="s">
        <v>157</v>
      </c>
      <c r="E96" s="132" t="s">
        <v>1435</v>
      </c>
      <c r="F96" s="133" t="s">
        <v>1436</v>
      </c>
      <c r="G96" s="134" t="s">
        <v>1426</v>
      </c>
      <c r="H96" s="135">
        <v>1</v>
      </c>
      <c r="I96" s="136"/>
      <c r="J96" s="137">
        <f>ROUND(I96*H96,2)</f>
        <v>0</v>
      </c>
      <c r="K96" s="138"/>
      <c r="L96" s="34"/>
      <c r="M96" s="139" t="s">
        <v>81</v>
      </c>
      <c r="N96" s="140" t="s">
        <v>53</v>
      </c>
      <c r="P96" s="141">
        <f>O96*H96</f>
        <v>0</v>
      </c>
      <c r="Q96" s="141">
        <v>0</v>
      </c>
      <c r="R96" s="141">
        <f>Q96*H96</f>
        <v>0</v>
      </c>
      <c r="S96" s="141">
        <v>0</v>
      </c>
      <c r="T96" s="142">
        <f>S96*H96</f>
        <v>0</v>
      </c>
      <c r="AR96" s="143" t="s">
        <v>1427</v>
      </c>
      <c r="AT96" s="143" t="s">
        <v>157</v>
      </c>
      <c r="AU96" s="143" t="s">
        <v>91</v>
      </c>
      <c r="AY96" s="18" t="s">
        <v>154</v>
      </c>
      <c r="BE96" s="144">
        <f>IF(N96="základní",J96,0)</f>
        <v>0</v>
      </c>
      <c r="BF96" s="144">
        <f>IF(N96="snížená",J96,0)</f>
        <v>0</v>
      </c>
      <c r="BG96" s="144">
        <f>IF(N96="zákl. přenesená",J96,0)</f>
        <v>0</v>
      </c>
      <c r="BH96" s="144">
        <f>IF(N96="sníž. přenesená",J96,0)</f>
        <v>0</v>
      </c>
      <c r="BI96" s="144">
        <f>IF(N96="nulová",J96,0)</f>
        <v>0</v>
      </c>
      <c r="BJ96" s="18" t="s">
        <v>91</v>
      </c>
      <c r="BK96" s="144">
        <f>ROUND(I96*H96,2)</f>
        <v>0</v>
      </c>
      <c r="BL96" s="18" t="s">
        <v>1427</v>
      </c>
      <c r="BM96" s="143" t="s">
        <v>161</v>
      </c>
    </row>
    <row r="97" spans="2:65" s="1" customFormat="1" ht="48.75">
      <c r="B97" s="34"/>
      <c r="D97" s="161" t="s">
        <v>758</v>
      </c>
      <c r="F97" s="189" t="s">
        <v>1437</v>
      </c>
      <c r="I97" s="147"/>
      <c r="L97" s="34"/>
      <c r="M97" s="148"/>
      <c r="T97" s="55"/>
      <c r="AT97" s="18" t="s">
        <v>758</v>
      </c>
      <c r="AU97" s="18" t="s">
        <v>91</v>
      </c>
    </row>
    <row r="98" spans="2:65" s="14" customFormat="1" ht="11.25">
      <c r="B98" s="178"/>
      <c r="D98" s="161" t="s">
        <v>170</v>
      </c>
      <c r="E98" s="179" t="s">
        <v>81</v>
      </c>
      <c r="F98" s="180" t="s">
        <v>1438</v>
      </c>
      <c r="H98" s="179" t="s">
        <v>81</v>
      </c>
      <c r="I98" s="181"/>
      <c r="L98" s="178"/>
      <c r="M98" s="182"/>
      <c r="T98" s="183"/>
      <c r="AT98" s="179" t="s">
        <v>170</v>
      </c>
      <c r="AU98" s="179" t="s">
        <v>91</v>
      </c>
      <c r="AV98" s="14" t="s">
        <v>91</v>
      </c>
      <c r="AW98" s="14" t="s">
        <v>42</v>
      </c>
      <c r="AX98" s="14" t="s">
        <v>83</v>
      </c>
      <c r="AY98" s="179" t="s">
        <v>154</v>
      </c>
    </row>
    <row r="99" spans="2:65" s="14" customFormat="1" ht="11.25">
      <c r="B99" s="178"/>
      <c r="D99" s="161" t="s">
        <v>170</v>
      </c>
      <c r="E99" s="179" t="s">
        <v>81</v>
      </c>
      <c r="F99" s="180" t="s">
        <v>1439</v>
      </c>
      <c r="H99" s="179" t="s">
        <v>81</v>
      </c>
      <c r="I99" s="181"/>
      <c r="L99" s="178"/>
      <c r="M99" s="182"/>
      <c r="T99" s="183"/>
      <c r="AT99" s="179" t="s">
        <v>170</v>
      </c>
      <c r="AU99" s="179" t="s">
        <v>91</v>
      </c>
      <c r="AV99" s="14" t="s">
        <v>91</v>
      </c>
      <c r="AW99" s="14" t="s">
        <v>42</v>
      </c>
      <c r="AX99" s="14" t="s">
        <v>83</v>
      </c>
      <c r="AY99" s="179" t="s">
        <v>154</v>
      </c>
    </row>
    <row r="100" spans="2:65" s="14" customFormat="1" ht="22.5">
      <c r="B100" s="178"/>
      <c r="D100" s="161" t="s">
        <v>170</v>
      </c>
      <c r="E100" s="179" t="s">
        <v>81</v>
      </c>
      <c r="F100" s="180" t="s">
        <v>1440</v>
      </c>
      <c r="H100" s="179" t="s">
        <v>81</v>
      </c>
      <c r="I100" s="181"/>
      <c r="L100" s="178"/>
      <c r="M100" s="182"/>
      <c r="T100" s="183"/>
      <c r="AT100" s="179" t="s">
        <v>170</v>
      </c>
      <c r="AU100" s="179" t="s">
        <v>91</v>
      </c>
      <c r="AV100" s="14" t="s">
        <v>91</v>
      </c>
      <c r="AW100" s="14" t="s">
        <v>42</v>
      </c>
      <c r="AX100" s="14" t="s">
        <v>83</v>
      </c>
      <c r="AY100" s="179" t="s">
        <v>154</v>
      </c>
    </row>
    <row r="101" spans="2:65" s="14" customFormat="1" ht="22.5">
      <c r="B101" s="178"/>
      <c r="D101" s="161" t="s">
        <v>170</v>
      </c>
      <c r="E101" s="179" t="s">
        <v>81</v>
      </c>
      <c r="F101" s="180" t="s">
        <v>1441</v>
      </c>
      <c r="H101" s="179" t="s">
        <v>81</v>
      </c>
      <c r="I101" s="181"/>
      <c r="L101" s="178"/>
      <c r="M101" s="182"/>
      <c r="T101" s="183"/>
      <c r="AT101" s="179" t="s">
        <v>170</v>
      </c>
      <c r="AU101" s="179" t="s">
        <v>91</v>
      </c>
      <c r="AV101" s="14" t="s">
        <v>91</v>
      </c>
      <c r="AW101" s="14" t="s">
        <v>42</v>
      </c>
      <c r="AX101" s="14" t="s">
        <v>83</v>
      </c>
      <c r="AY101" s="179" t="s">
        <v>154</v>
      </c>
    </row>
    <row r="102" spans="2:65" s="12" customFormat="1" ht="11.25">
      <c r="B102" s="160"/>
      <c r="D102" s="161" t="s">
        <v>170</v>
      </c>
      <c r="E102" s="162" t="s">
        <v>81</v>
      </c>
      <c r="F102" s="163" t="s">
        <v>1434</v>
      </c>
      <c r="H102" s="164">
        <v>1</v>
      </c>
      <c r="I102" s="165"/>
      <c r="L102" s="160"/>
      <c r="M102" s="166"/>
      <c r="T102" s="167"/>
      <c r="AT102" s="162" t="s">
        <v>170</v>
      </c>
      <c r="AU102" s="162" t="s">
        <v>91</v>
      </c>
      <c r="AV102" s="12" t="s">
        <v>93</v>
      </c>
      <c r="AW102" s="12" t="s">
        <v>42</v>
      </c>
      <c r="AX102" s="12" t="s">
        <v>91</v>
      </c>
      <c r="AY102" s="162" t="s">
        <v>154</v>
      </c>
    </row>
    <row r="103" spans="2:65" s="1" customFormat="1" ht="37.9" customHeight="1">
      <c r="B103" s="34"/>
      <c r="C103" s="131" t="s">
        <v>173</v>
      </c>
      <c r="D103" s="131" t="s">
        <v>157</v>
      </c>
      <c r="E103" s="132" t="s">
        <v>1442</v>
      </c>
      <c r="F103" s="133" t="s">
        <v>1443</v>
      </c>
      <c r="G103" s="134" t="s">
        <v>1426</v>
      </c>
      <c r="H103" s="135">
        <v>1</v>
      </c>
      <c r="I103" s="136"/>
      <c r="J103" s="137">
        <f>ROUND(I103*H103,2)</f>
        <v>0</v>
      </c>
      <c r="K103" s="138"/>
      <c r="L103" s="34"/>
      <c r="M103" s="139" t="s">
        <v>81</v>
      </c>
      <c r="N103" s="140" t="s">
        <v>53</v>
      </c>
      <c r="P103" s="141">
        <f>O103*H103</f>
        <v>0</v>
      </c>
      <c r="Q103" s="141">
        <v>0</v>
      </c>
      <c r="R103" s="141">
        <f>Q103*H103</f>
        <v>0</v>
      </c>
      <c r="S103" s="141">
        <v>0</v>
      </c>
      <c r="T103" s="142">
        <f>S103*H103</f>
        <v>0</v>
      </c>
      <c r="AR103" s="143" t="s">
        <v>1427</v>
      </c>
      <c r="AT103" s="143" t="s">
        <v>157</v>
      </c>
      <c r="AU103" s="143" t="s">
        <v>91</v>
      </c>
      <c r="AY103" s="18" t="s">
        <v>154</v>
      </c>
      <c r="BE103" s="144">
        <f>IF(N103="základní",J103,0)</f>
        <v>0</v>
      </c>
      <c r="BF103" s="144">
        <f>IF(N103="snížená",J103,0)</f>
        <v>0</v>
      </c>
      <c r="BG103" s="144">
        <f>IF(N103="zákl. přenesená",J103,0)</f>
        <v>0</v>
      </c>
      <c r="BH103" s="144">
        <f>IF(N103="sníž. přenesená",J103,0)</f>
        <v>0</v>
      </c>
      <c r="BI103" s="144">
        <f>IF(N103="nulová",J103,0)</f>
        <v>0</v>
      </c>
      <c r="BJ103" s="18" t="s">
        <v>91</v>
      </c>
      <c r="BK103" s="144">
        <f>ROUND(I103*H103,2)</f>
        <v>0</v>
      </c>
      <c r="BL103" s="18" t="s">
        <v>1427</v>
      </c>
      <c r="BM103" s="143" t="s">
        <v>1444</v>
      </c>
    </row>
    <row r="104" spans="2:65" s="1" customFormat="1" ht="39">
      <c r="B104" s="34"/>
      <c r="D104" s="161" t="s">
        <v>758</v>
      </c>
      <c r="F104" s="189" t="s">
        <v>1445</v>
      </c>
      <c r="I104" s="147"/>
      <c r="L104" s="34"/>
      <c r="M104" s="148"/>
      <c r="T104" s="55"/>
      <c r="AT104" s="18" t="s">
        <v>758</v>
      </c>
      <c r="AU104" s="18" t="s">
        <v>91</v>
      </c>
    </row>
    <row r="105" spans="2:65" s="14" customFormat="1" ht="11.25">
      <c r="B105" s="178"/>
      <c r="D105" s="161" t="s">
        <v>170</v>
      </c>
      <c r="E105" s="179" t="s">
        <v>81</v>
      </c>
      <c r="F105" s="180" t="s">
        <v>1446</v>
      </c>
      <c r="H105" s="179" t="s">
        <v>81</v>
      </c>
      <c r="I105" s="181"/>
      <c r="L105" s="178"/>
      <c r="M105" s="182"/>
      <c r="T105" s="183"/>
      <c r="AT105" s="179" t="s">
        <v>170</v>
      </c>
      <c r="AU105" s="179" t="s">
        <v>91</v>
      </c>
      <c r="AV105" s="14" t="s">
        <v>91</v>
      </c>
      <c r="AW105" s="14" t="s">
        <v>42</v>
      </c>
      <c r="AX105" s="14" t="s">
        <v>83</v>
      </c>
      <c r="AY105" s="179" t="s">
        <v>154</v>
      </c>
    </row>
    <row r="106" spans="2:65" s="14" customFormat="1" ht="22.5">
      <c r="B106" s="178"/>
      <c r="D106" s="161" t="s">
        <v>170</v>
      </c>
      <c r="E106" s="179" t="s">
        <v>81</v>
      </c>
      <c r="F106" s="180" t="s">
        <v>1447</v>
      </c>
      <c r="H106" s="179" t="s">
        <v>81</v>
      </c>
      <c r="I106" s="181"/>
      <c r="L106" s="178"/>
      <c r="M106" s="182"/>
      <c r="T106" s="183"/>
      <c r="AT106" s="179" t="s">
        <v>170</v>
      </c>
      <c r="AU106" s="179" t="s">
        <v>91</v>
      </c>
      <c r="AV106" s="14" t="s">
        <v>91</v>
      </c>
      <c r="AW106" s="14" t="s">
        <v>42</v>
      </c>
      <c r="AX106" s="14" t="s">
        <v>83</v>
      </c>
      <c r="AY106" s="179" t="s">
        <v>154</v>
      </c>
    </row>
    <row r="107" spans="2:65" s="14" customFormat="1" ht="11.25">
      <c r="B107" s="178"/>
      <c r="D107" s="161" t="s">
        <v>170</v>
      </c>
      <c r="E107" s="179" t="s">
        <v>81</v>
      </c>
      <c r="F107" s="180" t="s">
        <v>1448</v>
      </c>
      <c r="H107" s="179" t="s">
        <v>81</v>
      </c>
      <c r="I107" s="181"/>
      <c r="L107" s="178"/>
      <c r="M107" s="182"/>
      <c r="T107" s="183"/>
      <c r="AT107" s="179" t="s">
        <v>170</v>
      </c>
      <c r="AU107" s="179" t="s">
        <v>91</v>
      </c>
      <c r="AV107" s="14" t="s">
        <v>91</v>
      </c>
      <c r="AW107" s="14" t="s">
        <v>42</v>
      </c>
      <c r="AX107" s="14" t="s">
        <v>83</v>
      </c>
      <c r="AY107" s="179" t="s">
        <v>154</v>
      </c>
    </row>
    <row r="108" spans="2:65" s="14" customFormat="1" ht="22.5">
      <c r="B108" s="178"/>
      <c r="D108" s="161" t="s">
        <v>170</v>
      </c>
      <c r="E108" s="179" t="s">
        <v>81</v>
      </c>
      <c r="F108" s="180" t="s">
        <v>1449</v>
      </c>
      <c r="H108" s="179" t="s">
        <v>81</v>
      </c>
      <c r="I108" s="181"/>
      <c r="L108" s="178"/>
      <c r="M108" s="182"/>
      <c r="T108" s="183"/>
      <c r="AT108" s="179" t="s">
        <v>170</v>
      </c>
      <c r="AU108" s="179" t="s">
        <v>91</v>
      </c>
      <c r="AV108" s="14" t="s">
        <v>91</v>
      </c>
      <c r="AW108" s="14" t="s">
        <v>42</v>
      </c>
      <c r="AX108" s="14" t="s">
        <v>83</v>
      </c>
      <c r="AY108" s="179" t="s">
        <v>154</v>
      </c>
    </row>
    <row r="109" spans="2:65" s="14" customFormat="1" ht="11.25">
      <c r="B109" s="178"/>
      <c r="D109" s="161" t="s">
        <v>170</v>
      </c>
      <c r="E109" s="179" t="s">
        <v>81</v>
      </c>
      <c r="F109" s="180" t="s">
        <v>1450</v>
      </c>
      <c r="H109" s="179" t="s">
        <v>81</v>
      </c>
      <c r="I109" s="181"/>
      <c r="L109" s="178"/>
      <c r="M109" s="182"/>
      <c r="T109" s="183"/>
      <c r="AT109" s="179" t="s">
        <v>170</v>
      </c>
      <c r="AU109" s="179" t="s">
        <v>91</v>
      </c>
      <c r="AV109" s="14" t="s">
        <v>91</v>
      </c>
      <c r="AW109" s="14" t="s">
        <v>42</v>
      </c>
      <c r="AX109" s="14" t="s">
        <v>83</v>
      </c>
      <c r="AY109" s="179" t="s">
        <v>154</v>
      </c>
    </row>
    <row r="110" spans="2:65" s="12" customFormat="1" ht="11.25">
      <c r="B110" s="160"/>
      <c r="D110" s="161" t="s">
        <v>170</v>
      </c>
      <c r="E110" s="162" t="s">
        <v>81</v>
      </c>
      <c r="F110" s="163" t="s">
        <v>1451</v>
      </c>
      <c r="H110" s="164">
        <v>1</v>
      </c>
      <c r="I110" s="165"/>
      <c r="L110" s="160"/>
      <c r="M110" s="166"/>
      <c r="T110" s="167"/>
      <c r="AT110" s="162" t="s">
        <v>170</v>
      </c>
      <c r="AU110" s="162" t="s">
        <v>91</v>
      </c>
      <c r="AV110" s="12" t="s">
        <v>93</v>
      </c>
      <c r="AW110" s="12" t="s">
        <v>42</v>
      </c>
      <c r="AX110" s="12" t="s">
        <v>91</v>
      </c>
      <c r="AY110" s="162" t="s">
        <v>154</v>
      </c>
    </row>
    <row r="111" spans="2:65" s="1" customFormat="1" ht="37.9" customHeight="1">
      <c r="B111" s="34"/>
      <c r="C111" s="131" t="s">
        <v>161</v>
      </c>
      <c r="D111" s="131" t="s">
        <v>157</v>
      </c>
      <c r="E111" s="132" t="s">
        <v>1452</v>
      </c>
      <c r="F111" s="133" t="s">
        <v>1453</v>
      </c>
      <c r="G111" s="134" t="s">
        <v>1426</v>
      </c>
      <c r="H111" s="135">
        <v>1</v>
      </c>
      <c r="I111" s="136"/>
      <c r="J111" s="137">
        <f>ROUND(I111*H111,2)</f>
        <v>0</v>
      </c>
      <c r="K111" s="138"/>
      <c r="L111" s="34"/>
      <c r="M111" s="139" t="s">
        <v>81</v>
      </c>
      <c r="N111" s="140" t="s">
        <v>53</v>
      </c>
      <c r="P111" s="141">
        <f>O111*H111</f>
        <v>0</v>
      </c>
      <c r="Q111" s="141">
        <v>0</v>
      </c>
      <c r="R111" s="141">
        <f>Q111*H111</f>
        <v>0</v>
      </c>
      <c r="S111" s="141">
        <v>0</v>
      </c>
      <c r="T111" s="142">
        <f>S111*H111</f>
        <v>0</v>
      </c>
      <c r="AR111" s="143" t="s">
        <v>1427</v>
      </c>
      <c r="AT111" s="143" t="s">
        <v>157</v>
      </c>
      <c r="AU111" s="143" t="s">
        <v>91</v>
      </c>
      <c r="AY111" s="18" t="s">
        <v>154</v>
      </c>
      <c r="BE111" s="144">
        <f>IF(N111="základní",J111,0)</f>
        <v>0</v>
      </c>
      <c r="BF111" s="144">
        <f>IF(N111="snížená",J111,0)</f>
        <v>0</v>
      </c>
      <c r="BG111" s="144">
        <f>IF(N111="zákl. přenesená",J111,0)</f>
        <v>0</v>
      </c>
      <c r="BH111" s="144">
        <f>IF(N111="sníž. přenesená",J111,0)</f>
        <v>0</v>
      </c>
      <c r="BI111" s="144">
        <f>IF(N111="nulová",J111,0)</f>
        <v>0</v>
      </c>
      <c r="BJ111" s="18" t="s">
        <v>91</v>
      </c>
      <c r="BK111" s="144">
        <f>ROUND(I111*H111,2)</f>
        <v>0</v>
      </c>
      <c r="BL111" s="18" t="s">
        <v>1427</v>
      </c>
      <c r="BM111" s="143" t="s">
        <v>168</v>
      </c>
    </row>
    <row r="112" spans="2:65" s="1" customFormat="1" ht="39">
      <c r="B112" s="34"/>
      <c r="D112" s="161" t="s">
        <v>758</v>
      </c>
      <c r="F112" s="189" t="s">
        <v>1454</v>
      </c>
      <c r="I112" s="147"/>
      <c r="L112" s="34"/>
      <c r="M112" s="148"/>
      <c r="T112" s="55"/>
      <c r="AT112" s="18" t="s">
        <v>758</v>
      </c>
      <c r="AU112" s="18" t="s">
        <v>91</v>
      </c>
    </row>
    <row r="113" spans="2:65" s="1" customFormat="1" ht="49.15" customHeight="1">
      <c r="B113" s="34"/>
      <c r="C113" s="131" t="s">
        <v>191</v>
      </c>
      <c r="D113" s="131" t="s">
        <v>157</v>
      </c>
      <c r="E113" s="132" t="s">
        <v>1455</v>
      </c>
      <c r="F113" s="133" t="s">
        <v>1456</v>
      </c>
      <c r="G113" s="134" t="s">
        <v>1426</v>
      </c>
      <c r="H113" s="135">
        <v>1</v>
      </c>
      <c r="I113" s="136"/>
      <c r="J113" s="137">
        <f>ROUND(I113*H113,2)</f>
        <v>0</v>
      </c>
      <c r="K113" s="138"/>
      <c r="L113" s="34"/>
      <c r="M113" s="139" t="s">
        <v>81</v>
      </c>
      <c r="N113" s="140" t="s">
        <v>53</v>
      </c>
      <c r="P113" s="141">
        <f>O113*H113</f>
        <v>0</v>
      </c>
      <c r="Q113" s="141">
        <v>0</v>
      </c>
      <c r="R113" s="141">
        <f>Q113*H113</f>
        <v>0</v>
      </c>
      <c r="S113" s="141">
        <v>0</v>
      </c>
      <c r="T113" s="142">
        <f>S113*H113</f>
        <v>0</v>
      </c>
      <c r="AR113" s="143" t="s">
        <v>1427</v>
      </c>
      <c r="AT113" s="143" t="s">
        <v>157</v>
      </c>
      <c r="AU113" s="143" t="s">
        <v>91</v>
      </c>
      <c r="AY113" s="18" t="s">
        <v>154</v>
      </c>
      <c r="BE113" s="144">
        <f>IF(N113="základní",J113,0)</f>
        <v>0</v>
      </c>
      <c r="BF113" s="144">
        <f>IF(N113="snížená",J113,0)</f>
        <v>0</v>
      </c>
      <c r="BG113" s="144">
        <f>IF(N113="zákl. přenesená",J113,0)</f>
        <v>0</v>
      </c>
      <c r="BH113" s="144">
        <f>IF(N113="sníž. přenesená",J113,0)</f>
        <v>0</v>
      </c>
      <c r="BI113" s="144">
        <f>IF(N113="nulová",J113,0)</f>
        <v>0</v>
      </c>
      <c r="BJ113" s="18" t="s">
        <v>91</v>
      </c>
      <c r="BK113" s="144">
        <f>ROUND(I113*H113,2)</f>
        <v>0</v>
      </c>
      <c r="BL113" s="18" t="s">
        <v>1427</v>
      </c>
      <c r="BM113" s="143" t="s">
        <v>8</v>
      </c>
    </row>
    <row r="114" spans="2:65" s="1" customFormat="1" ht="39">
      <c r="B114" s="34"/>
      <c r="D114" s="161" t="s">
        <v>758</v>
      </c>
      <c r="F114" s="189" t="s">
        <v>1457</v>
      </c>
      <c r="I114" s="147"/>
      <c r="L114" s="34"/>
      <c r="M114" s="148"/>
      <c r="T114" s="55"/>
      <c r="AT114" s="18" t="s">
        <v>758</v>
      </c>
      <c r="AU114" s="18" t="s">
        <v>91</v>
      </c>
    </row>
    <row r="115" spans="2:65" s="1" customFormat="1" ht="44.25" customHeight="1">
      <c r="B115" s="34"/>
      <c r="C115" s="131" t="s">
        <v>155</v>
      </c>
      <c r="D115" s="131" t="s">
        <v>157</v>
      </c>
      <c r="E115" s="132" t="s">
        <v>1458</v>
      </c>
      <c r="F115" s="133" t="s">
        <v>1459</v>
      </c>
      <c r="G115" s="134" t="s">
        <v>1426</v>
      </c>
      <c r="H115" s="135">
        <v>1</v>
      </c>
      <c r="I115" s="136"/>
      <c r="J115" s="137">
        <f>ROUND(I115*H115,2)</f>
        <v>0</v>
      </c>
      <c r="K115" s="138"/>
      <c r="L115" s="34"/>
      <c r="M115" s="139" t="s">
        <v>81</v>
      </c>
      <c r="N115" s="140" t="s">
        <v>53</v>
      </c>
      <c r="P115" s="141">
        <f>O115*H115</f>
        <v>0</v>
      </c>
      <c r="Q115" s="141">
        <v>0</v>
      </c>
      <c r="R115" s="141">
        <f>Q115*H115</f>
        <v>0</v>
      </c>
      <c r="S115" s="141">
        <v>0</v>
      </c>
      <c r="T115" s="142">
        <f>S115*H115</f>
        <v>0</v>
      </c>
      <c r="AR115" s="143" t="s">
        <v>1427</v>
      </c>
      <c r="AT115" s="143" t="s">
        <v>157</v>
      </c>
      <c r="AU115" s="143" t="s">
        <v>91</v>
      </c>
      <c r="AY115" s="18" t="s">
        <v>154</v>
      </c>
      <c r="BE115" s="144">
        <f>IF(N115="základní",J115,0)</f>
        <v>0</v>
      </c>
      <c r="BF115" s="144">
        <f>IF(N115="snížená",J115,0)</f>
        <v>0</v>
      </c>
      <c r="BG115" s="144">
        <f>IF(N115="zákl. přenesená",J115,0)</f>
        <v>0</v>
      </c>
      <c r="BH115" s="144">
        <f>IF(N115="sníž. přenesená",J115,0)</f>
        <v>0</v>
      </c>
      <c r="BI115" s="144">
        <f>IF(N115="nulová",J115,0)</f>
        <v>0</v>
      </c>
      <c r="BJ115" s="18" t="s">
        <v>91</v>
      </c>
      <c r="BK115" s="144">
        <f>ROUND(I115*H115,2)</f>
        <v>0</v>
      </c>
      <c r="BL115" s="18" t="s">
        <v>1427</v>
      </c>
      <c r="BM115" s="143" t="s">
        <v>240</v>
      </c>
    </row>
    <row r="116" spans="2:65" s="1" customFormat="1" ht="39">
      <c r="B116" s="34"/>
      <c r="D116" s="161" t="s">
        <v>758</v>
      </c>
      <c r="F116" s="189" t="s">
        <v>1460</v>
      </c>
      <c r="I116" s="147"/>
      <c r="L116" s="34"/>
      <c r="M116" s="148"/>
      <c r="T116" s="55"/>
      <c r="AT116" s="18" t="s">
        <v>758</v>
      </c>
      <c r="AU116" s="18" t="s">
        <v>91</v>
      </c>
    </row>
    <row r="117" spans="2:65" s="1" customFormat="1" ht="33" customHeight="1">
      <c r="B117" s="34"/>
      <c r="C117" s="131" t="s">
        <v>203</v>
      </c>
      <c r="D117" s="131" t="s">
        <v>157</v>
      </c>
      <c r="E117" s="132" t="s">
        <v>1461</v>
      </c>
      <c r="F117" s="133" t="s">
        <v>1462</v>
      </c>
      <c r="G117" s="134" t="s">
        <v>1426</v>
      </c>
      <c r="H117" s="135">
        <v>1</v>
      </c>
      <c r="I117" s="136"/>
      <c r="J117" s="137">
        <f>ROUND(I117*H117,2)</f>
        <v>0</v>
      </c>
      <c r="K117" s="138"/>
      <c r="L117" s="34"/>
      <c r="M117" s="139" t="s">
        <v>81</v>
      </c>
      <c r="N117" s="140" t="s">
        <v>53</v>
      </c>
      <c r="P117" s="141">
        <f>O117*H117</f>
        <v>0</v>
      </c>
      <c r="Q117" s="141">
        <v>0</v>
      </c>
      <c r="R117" s="141">
        <f>Q117*H117</f>
        <v>0</v>
      </c>
      <c r="S117" s="141">
        <v>0</v>
      </c>
      <c r="T117" s="142">
        <f>S117*H117</f>
        <v>0</v>
      </c>
      <c r="AR117" s="143" t="s">
        <v>1427</v>
      </c>
      <c r="AT117" s="143" t="s">
        <v>157</v>
      </c>
      <c r="AU117" s="143" t="s">
        <v>91</v>
      </c>
      <c r="AY117" s="18" t="s">
        <v>154</v>
      </c>
      <c r="BE117" s="144">
        <f>IF(N117="základní",J117,0)</f>
        <v>0</v>
      </c>
      <c r="BF117" s="144">
        <f>IF(N117="snížená",J117,0)</f>
        <v>0</v>
      </c>
      <c r="BG117" s="144">
        <f>IF(N117="zákl. přenesená",J117,0)</f>
        <v>0</v>
      </c>
      <c r="BH117" s="144">
        <f>IF(N117="sníž. přenesená",J117,0)</f>
        <v>0</v>
      </c>
      <c r="BI117" s="144">
        <f>IF(N117="nulová",J117,0)</f>
        <v>0</v>
      </c>
      <c r="BJ117" s="18" t="s">
        <v>91</v>
      </c>
      <c r="BK117" s="144">
        <f>ROUND(I117*H117,2)</f>
        <v>0</v>
      </c>
      <c r="BL117" s="18" t="s">
        <v>1427</v>
      </c>
      <c r="BM117" s="143" t="s">
        <v>251</v>
      </c>
    </row>
    <row r="118" spans="2:65" s="1" customFormat="1" ht="24.2" customHeight="1">
      <c r="B118" s="34"/>
      <c r="C118" s="131" t="s">
        <v>168</v>
      </c>
      <c r="D118" s="131" t="s">
        <v>157</v>
      </c>
      <c r="E118" s="132" t="s">
        <v>1463</v>
      </c>
      <c r="F118" s="133" t="s">
        <v>1464</v>
      </c>
      <c r="G118" s="134" t="s">
        <v>1426</v>
      </c>
      <c r="H118" s="135">
        <v>1</v>
      </c>
      <c r="I118" s="136"/>
      <c r="J118" s="137">
        <f>ROUND(I118*H118,2)</f>
        <v>0</v>
      </c>
      <c r="K118" s="138"/>
      <c r="L118" s="34"/>
      <c r="M118" s="139" t="s">
        <v>81</v>
      </c>
      <c r="N118" s="140" t="s">
        <v>53</v>
      </c>
      <c r="P118" s="141">
        <f>O118*H118</f>
        <v>0</v>
      </c>
      <c r="Q118" s="141">
        <v>0</v>
      </c>
      <c r="R118" s="141">
        <f>Q118*H118</f>
        <v>0</v>
      </c>
      <c r="S118" s="141">
        <v>0</v>
      </c>
      <c r="T118" s="142">
        <f>S118*H118</f>
        <v>0</v>
      </c>
      <c r="AR118" s="143" t="s">
        <v>1427</v>
      </c>
      <c r="AT118" s="143" t="s">
        <v>157</v>
      </c>
      <c r="AU118" s="143" t="s">
        <v>91</v>
      </c>
      <c r="AY118" s="18" t="s">
        <v>154</v>
      </c>
      <c r="BE118" s="144">
        <f>IF(N118="základní",J118,0)</f>
        <v>0</v>
      </c>
      <c r="BF118" s="144">
        <f>IF(N118="snížená",J118,0)</f>
        <v>0</v>
      </c>
      <c r="BG118" s="144">
        <f>IF(N118="zákl. přenesená",J118,0)</f>
        <v>0</v>
      </c>
      <c r="BH118" s="144">
        <f>IF(N118="sníž. přenesená",J118,0)</f>
        <v>0</v>
      </c>
      <c r="BI118" s="144">
        <f>IF(N118="nulová",J118,0)</f>
        <v>0</v>
      </c>
      <c r="BJ118" s="18" t="s">
        <v>91</v>
      </c>
      <c r="BK118" s="144">
        <f>ROUND(I118*H118,2)</f>
        <v>0</v>
      </c>
      <c r="BL118" s="18" t="s">
        <v>1427</v>
      </c>
      <c r="BM118" s="143" t="s">
        <v>1465</v>
      </c>
    </row>
    <row r="119" spans="2:65" s="1" customFormat="1" ht="39">
      <c r="B119" s="34"/>
      <c r="D119" s="161" t="s">
        <v>758</v>
      </c>
      <c r="F119" s="189" t="s">
        <v>1466</v>
      </c>
      <c r="I119" s="147"/>
      <c r="L119" s="34"/>
      <c r="M119" s="148"/>
      <c r="T119" s="55"/>
      <c r="AT119" s="18" t="s">
        <v>758</v>
      </c>
      <c r="AU119" s="18" t="s">
        <v>91</v>
      </c>
    </row>
    <row r="120" spans="2:65" s="11" customFormat="1" ht="25.9" customHeight="1">
      <c r="B120" s="119"/>
      <c r="D120" s="120" t="s">
        <v>82</v>
      </c>
      <c r="E120" s="121" t="s">
        <v>1467</v>
      </c>
      <c r="F120" s="121" t="s">
        <v>1468</v>
      </c>
      <c r="I120" s="122"/>
      <c r="J120" s="123">
        <f>BK120</f>
        <v>0</v>
      </c>
      <c r="L120" s="119"/>
      <c r="M120" s="124"/>
      <c r="P120" s="125">
        <f>SUM(P121:P126)</f>
        <v>0</v>
      </c>
      <c r="R120" s="125">
        <f>SUM(R121:R126)</f>
        <v>0</v>
      </c>
      <c r="T120" s="126">
        <f>SUM(T121:T126)</f>
        <v>0</v>
      </c>
      <c r="AR120" s="120" t="s">
        <v>91</v>
      </c>
      <c r="AT120" s="127" t="s">
        <v>82</v>
      </c>
      <c r="AU120" s="127" t="s">
        <v>83</v>
      </c>
      <c r="AY120" s="120" t="s">
        <v>154</v>
      </c>
      <c r="BK120" s="128">
        <f>SUM(BK121:BK126)</f>
        <v>0</v>
      </c>
    </row>
    <row r="121" spans="2:65" s="1" customFormat="1" ht="49.15" customHeight="1">
      <c r="B121" s="34"/>
      <c r="C121" s="131" t="s">
        <v>197</v>
      </c>
      <c r="D121" s="131" t="s">
        <v>157</v>
      </c>
      <c r="E121" s="132" t="s">
        <v>1469</v>
      </c>
      <c r="F121" s="133" t="s">
        <v>1470</v>
      </c>
      <c r="G121" s="134" t="s">
        <v>117</v>
      </c>
      <c r="H121" s="135">
        <v>115.5</v>
      </c>
      <c r="I121" s="136"/>
      <c r="J121" s="137">
        <f>ROUND(I121*H121,2)</f>
        <v>0</v>
      </c>
      <c r="K121" s="138"/>
      <c r="L121" s="34"/>
      <c r="M121" s="139" t="s">
        <v>81</v>
      </c>
      <c r="N121" s="140" t="s">
        <v>53</v>
      </c>
      <c r="P121" s="141">
        <f>O121*H121</f>
        <v>0</v>
      </c>
      <c r="Q121" s="141">
        <v>0</v>
      </c>
      <c r="R121" s="141">
        <f>Q121*H121</f>
        <v>0</v>
      </c>
      <c r="S121" s="141">
        <v>0</v>
      </c>
      <c r="T121" s="142">
        <f>S121*H121</f>
        <v>0</v>
      </c>
      <c r="AR121" s="143" t="s">
        <v>1427</v>
      </c>
      <c r="AT121" s="143" t="s">
        <v>157</v>
      </c>
      <c r="AU121" s="143" t="s">
        <v>91</v>
      </c>
      <c r="AY121" s="18" t="s">
        <v>154</v>
      </c>
      <c r="BE121" s="144">
        <f>IF(N121="základní",J121,0)</f>
        <v>0</v>
      </c>
      <c r="BF121" s="144">
        <f>IF(N121="snížená",J121,0)</f>
        <v>0</v>
      </c>
      <c r="BG121" s="144">
        <f>IF(N121="zákl. přenesená",J121,0)</f>
        <v>0</v>
      </c>
      <c r="BH121" s="144">
        <f>IF(N121="sníž. přenesená",J121,0)</f>
        <v>0</v>
      </c>
      <c r="BI121" s="144">
        <f>IF(N121="nulová",J121,0)</f>
        <v>0</v>
      </c>
      <c r="BJ121" s="18" t="s">
        <v>91</v>
      </c>
      <c r="BK121" s="144">
        <f>ROUND(I121*H121,2)</f>
        <v>0</v>
      </c>
      <c r="BL121" s="18" t="s">
        <v>1427</v>
      </c>
      <c r="BM121" s="143" t="s">
        <v>264</v>
      </c>
    </row>
    <row r="122" spans="2:65" s="1" customFormat="1" ht="68.25">
      <c r="B122" s="34"/>
      <c r="D122" s="161" t="s">
        <v>758</v>
      </c>
      <c r="F122" s="189" t="s">
        <v>1471</v>
      </c>
      <c r="I122" s="147"/>
      <c r="L122" s="34"/>
      <c r="M122" s="148"/>
      <c r="T122" s="55"/>
      <c r="AT122" s="18" t="s">
        <v>758</v>
      </c>
      <c r="AU122" s="18" t="s">
        <v>91</v>
      </c>
    </row>
    <row r="123" spans="2:65" s="12" customFormat="1" ht="11.25">
      <c r="B123" s="160"/>
      <c r="D123" s="161" t="s">
        <v>170</v>
      </c>
      <c r="E123" s="162" t="s">
        <v>81</v>
      </c>
      <c r="F123" s="163" t="s">
        <v>1472</v>
      </c>
      <c r="H123" s="164">
        <v>115.5</v>
      </c>
      <c r="I123" s="165"/>
      <c r="L123" s="160"/>
      <c r="M123" s="166"/>
      <c r="T123" s="167"/>
      <c r="AT123" s="162" t="s">
        <v>170</v>
      </c>
      <c r="AU123" s="162" t="s">
        <v>91</v>
      </c>
      <c r="AV123" s="12" t="s">
        <v>93</v>
      </c>
      <c r="AW123" s="12" t="s">
        <v>42</v>
      </c>
      <c r="AX123" s="12" t="s">
        <v>91</v>
      </c>
      <c r="AY123" s="162" t="s">
        <v>154</v>
      </c>
    </row>
    <row r="124" spans="2:65" s="1" customFormat="1" ht="49.15" customHeight="1">
      <c r="B124" s="34"/>
      <c r="C124" s="131" t="s">
        <v>218</v>
      </c>
      <c r="D124" s="131" t="s">
        <v>157</v>
      </c>
      <c r="E124" s="132" t="s">
        <v>1473</v>
      </c>
      <c r="F124" s="133" t="s">
        <v>1474</v>
      </c>
      <c r="G124" s="134" t="s">
        <v>1426</v>
      </c>
      <c r="H124" s="135">
        <v>1</v>
      </c>
      <c r="I124" s="136"/>
      <c r="J124" s="137">
        <f>ROUND(I124*H124,2)</f>
        <v>0</v>
      </c>
      <c r="K124" s="138"/>
      <c r="L124" s="34"/>
      <c r="M124" s="139" t="s">
        <v>81</v>
      </c>
      <c r="N124" s="140" t="s">
        <v>53</v>
      </c>
      <c r="P124" s="141">
        <f>O124*H124</f>
        <v>0</v>
      </c>
      <c r="Q124" s="141">
        <v>0</v>
      </c>
      <c r="R124" s="141">
        <f>Q124*H124</f>
        <v>0</v>
      </c>
      <c r="S124" s="141">
        <v>0</v>
      </c>
      <c r="T124" s="142">
        <f>S124*H124</f>
        <v>0</v>
      </c>
      <c r="AR124" s="143" t="s">
        <v>1427</v>
      </c>
      <c r="AT124" s="143" t="s">
        <v>157</v>
      </c>
      <c r="AU124" s="143" t="s">
        <v>91</v>
      </c>
      <c r="AY124" s="18" t="s">
        <v>154</v>
      </c>
      <c r="BE124" s="144">
        <f>IF(N124="základní",J124,0)</f>
        <v>0</v>
      </c>
      <c r="BF124" s="144">
        <f>IF(N124="snížená",J124,0)</f>
        <v>0</v>
      </c>
      <c r="BG124" s="144">
        <f>IF(N124="zákl. přenesená",J124,0)</f>
        <v>0</v>
      </c>
      <c r="BH124" s="144">
        <f>IF(N124="sníž. přenesená",J124,0)</f>
        <v>0</v>
      </c>
      <c r="BI124" s="144">
        <f>IF(N124="nulová",J124,0)</f>
        <v>0</v>
      </c>
      <c r="BJ124" s="18" t="s">
        <v>91</v>
      </c>
      <c r="BK124" s="144">
        <f>ROUND(I124*H124,2)</f>
        <v>0</v>
      </c>
      <c r="BL124" s="18" t="s">
        <v>1427</v>
      </c>
      <c r="BM124" s="143" t="s">
        <v>277</v>
      </c>
    </row>
    <row r="125" spans="2:65" s="1" customFormat="1" ht="48.75">
      <c r="B125" s="34"/>
      <c r="D125" s="161" t="s">
        <v>758</v>
      </c>
      <c r="F125" s="189" t="s">
        <v>1475</v>
      </c>
      <c r="I125" s="147"/>
      <c r="L125" s="34"/>
      <c r="M125" s="148"/>
      <c r="T125" s="55"/>
      <c r="AT125" s="18" t="s">
        <v>758</v>
      </c>
      <c r="AU125" s="18" t="s">
        <v>91</v>
      </c>
    </row>
    <row r="126" spans="2:65" s="1" customFormat="1" ht="66.75" customHeight="1">
      <c r="B126" s="34"/>
      <c r="C126" s="131" t="s">
        <v>224</v>
      </c>
      <c r="D126" s="131" t="s">
        <v>157</v>
      </c>
      <c r="E126" s="132" t="s">
        <v>1476</v>
      </c>
      <c r="F126" s="133" t="s">
        <v>1477</v>
      </c>
      <c r="G126" s="134" t="s">
        <v>1426</v>
      </c>
      <c r="H126" s="135">
        <v>1</v>
      </c>
      <c r="I126" s="136"/>
      <c r="J126" s="137">
        <f>ROUND(I126*H126,2)</f>
        <v>0</v>
      </c>
      <c r="K126" s="138"/>
      <c r="L126" s="34"/>
      <c r="M126" s="139" t="s">
        <v>81</v>
      </c>
      <c r="N126" s="140" t="s">
        <v>53</v>
      </c>
      <c r="P126" s="141">
        <f>O126*H126</f>
        <v>0</v>
      </c>
      <c r="Q126" s="141">
        <v>0</v>
      </c>
      <c r="R126" s="141">
        <f>Q126*H126</f>
        <v>0</v>
      </c>
      <c r="S126" s="141">
        <v>0</v>
      </c>
      <c r="T126" s="142">
        <f>S126*H126</f>
        <v>0</v>
      </c>
      <c r="AR126" s="143" t="s">
        <v>1427</v>
      </c>
      <c r="AT126" s="143" t="s">
        <v>157</v>
      </c>
      <c r="AU126" s="143" t="s">
        <v>91</v>
      </c>
      <c r="AY126" s="18" t="s">
        <v>154</v>
      </c>
      <c r="BE126" s="144">
        <f>IF(N126="základní",J126,0)</f>
        <v>0</v>
      </c>
      <c r="BF126" s="144">
        <f>IF(N126="snížená",J126,0)</f>
        <v>0</v>
      </c>
      <c r="BG126" s="144">
        <f>IF(N126="zákl. přenesená",J126,0)</f>
        <v>0</v>
      </c>
      <c r="BH126" s="144">
        <f>IF(N126="sníž. přenesená",J126,0)</f>
        <v>0</v>
      </c>
      <c r="BI126" s="144">
        <f>IF(N126="nulová",J126,0)</f>
        <v>0</v>
      </c>
      <c r="BJ126" s="18" t="s">
        <v>91</v>
      </c>
      <c r="BK126" s="144">
        <f>ROUND(I126*H126,2)</f>
        <v>0</v>
      </c>
      <c r="BL126" s="18" t="s">
        <v>1427</v>
      </c>
      <c r="BM126" s="143" t="s">
        <v>1478</v>
      </c>
    </row>
    <row r="127" spans="2:65" s="11" customFormat="1" ht="25.9" customHeight="1">
      <c r="B127" s="119"/>
      <c r="D127" s="120" t="s">
        <v>82</v>
      </c>
      <c r="E127" s="121" t="s">
        <v>1479</v>
      </c>
      <c r="F127" s="121" t="s">
        <v>1480</v>
      </c>
      <c r="I127" s="122"/>
      <c r="J127" s="123">
        <f>BK127</f>
        <v>0</v>
      </c>
      <c r="L127" s="119"/>
      <c r="M127" s="124"/>
      <c r="P127" s="125">
        <f>SUM(P128:P147)</f>
        <v>0</v>
      </c>
      <c r="R127" s="125">
        <f>SUM(R128:R147)</f>
        <v>0</v>
      </c>
      <c r="T127" s="126">
        <f>SUM(T128:T147)</f>
        <v>0</v>
      </c>
      <c r="AR127" s="120" t="s">
        <v>91</v>
      </c>
      <c r="AT127" s="127" t="s">
        <v>82</v>
      </c>
      <c r="AU127" s="127" t="s">
        <v>83</v>
      </c>
      <c r="AY127" s="120" t="s">
        <v>154</v>
      </c>
      <c r="BK127" s="128">
        <f>SUM(BK128:BK147)</f>
        <v>0</v>
      </c>
    </row>
    <row r="128" spans="2:65" s="1" customFormat="1" ht="55.5" customHeight="1">
      <c r="B128" s="34"/>
      <c r="C128" s="131" t="s">
        <v>8</v>
      </c>
      <c r="D128" s="131" t="s">
        <v>157</v>
      </c>
      <c r="E128" s="132" t="s">
        <v>1481</v>
      </c>
      <c r="F128" s="133" t="s">
        <v>1482</v>
      </c>
      <c r="G128" s="134" t="s">
        <v>1426</v>
      </c>
      <c r="H128" s="135">
        <v>1</v>
      </c>
      <c r="I128" s="136"/>
      <c r="J128" s="137">
        <f>ROUND(I128*H128,2)</f>
        <v>0</v>
      </c>
      <c r="K128" s="138"/>
      <c r="L128" s="34"/>
      <c r="M128" s="139" t="s">
        <v>81</v>
      </c>
      <c r="N128" s="140" t="s">
        <v>53</v>
      </c>
      <c r="P128" s="141">
        <f>O128*H128</f>
        <v>0</v>
      </c>
      <c r="Q128" s="141">
        <v>0</v>
      </c>
      <c r="R128" s="141">
        <f>Q128*H128</f>
        <v>0</v>
      </c>
      <c r="S128" s="141">
        <v>0</v>
      </c>
      <c r="T128" s="142">
        <f>S128*H128</f>
        <v>0</v>
      </c>
      <c r="AR128" s="143" t="s">
        <v>1427</v>
      </c>
      <c r="AT128" s="143" t="s">
        <v>157</v>
      </c>
      <c r="AU128" s="143" t="s">
        <v>91</v>
      </c>
      <c r="AY128" s="18" t="s">
        <v>154</v>
      </c>
      <c r="BE128" s="144">
        <f>IF(N128="základní",J128,0)</f>
        <v>0</v>
      </c>
      <c r="BF128" s="144">
        <f>IF(N128="snížená",J128,0)</f>
        <v>0</v>
      </c>
      <c r="BG128" s="144">
        <f>IF(N128="zákl. přenesená",J128,0)</f>
        <v>0</v>
      </c>
      <c r="BH128" s="144">
        <f>IF(N128="sníž. přenesená",J128,0)</f>
        <v>0</v>
      </c>
      <c r="BI128" s="144">
        <f>IF(N128="nulová",J128,0)</f>
        <v>0</v>
      </c>
      <c r="BJ128" s="18" t="s">
        <v>91</v>
      </c>
      <c r="BK128" s="144">
        <f>ROUND(I128*H128,2)</f>
        <v>0</v>
      </c>
      <c r="BL128" s="18" t="s">
        <v>1427</v>
      </c>
      <c r="BM128" s="143" t="s">
        <v>290</v>
      </c>
    </row>
    <row r="129" spans="2:65" s="1" customFormat="1" ht="97.5">
      <c r="B129" s="34"/>
      <c r="D129" s="161" t="s">
        <v>758</v>
      </c>
      <c r="F129" s="189" t="s">
        <v>1483</v>
      </c>
      <c r="I129" s="147"/>
      <c r="L129" s="34"/>
      <c r="M129" s="148"/>
      <c r="T129" s="55"/>
      <c r="AT129" s="18" t="s">
        <v>758</v>
      </c>
      <c r="AU129" s="18" t="s">
        <v>91</v>
      </c>
    </row>
    <row r="130" spans="2:65" s="1" customFormat="1" ht="16.5" customHeight="1">
      <c r="B130" s="34"/>
      <c r="C130" s="131" t="s">
        <v>234</v>
      </c>
      <c r="D130" s="131" t="s">
        <v>157</v>
      </c>
      <c r="E130" s="132" t="s">
        <v>1484</v>
      </c>
      <c r="F130" s="133" t="s">
        <v>1485</v>
      </c>
      <c r="G130" s="134" t="s">
        <v>1426</v>
      </c>
      <c r="H130" s="135">
        <v>202</v>
      </c>
      <c r="I130" s="136"/>
      <c r="J130" s="137">
        <f>ROUND(I130*H130,2)</f>
        <v>0</v>
      </c>
      <c r="K130" s="138"/>
      <c r="L130" s="34"/>
      <c r="M130" s="139" t="s">
        <v>81</v>
      </c>
      <c r="N130" s="140" t="s">
        <v>53</v>
      </c>
      <c r="P130" s="141">
        <f>O130*H130</f>
        <v>0</v>
      </c>
      <c r="Q130" s="141">
        <v>0</v>
      </c>
      <c r="R130" s="141">
        <f>Q130*H130</f>
        <v>0</v>
      </c>
      <c r="S130" s="141">
        <v>0</v>
      </c>
      <c r="T130" s="142">
        <f>S130*H130</f>
        <v>0</v>
      </c>
      <c r="AR130" s="143" t="s">
        <v>1427</v>
      </c>
      <c r="AT130" s="143" t="s">
        <v>157</v>
      </c>
      <c r="AU130" s="143" t="s">
        <v>91</v>
      </c>
      <c r="AY130" s="18" t="s">
        <v>154</v>
      </c>
      <c r="BE130" s="144">
        <f>IF(N130="základní",J130,0)</f>
        <v>0</v>
      </c>
      <c r="BF130" s="144">
        <f>IF(N130="snížená",J130,0)</f>
        <v>0</v>
      </c>
      <c r="BG130" s="144">
        <f>IF(N130="zákl. přenesená",J130,0)</f>
        <v>0</v>
      </c>
      <c r="BH130" s="144">
        <f>IF(N130="sníž. přenesená",J130,0)</f>
        <v>0</v>
      </c>
      <c r="BI130" s="144">
        <f>IF(N130="nulová",J130,0)</f>
        <v>0</v>
      </c>
      <c r="BJ130" s="18" t="s">
        <v>91</v>
      </c>
      <c r="BK130" s="144">
        <f>ROUND(I130*H130,2)</f>
        <v>0</v>
      </c>
      <c r="BL130" s="18" t="s">
        <v>1427</v>
      </c>
      <c r="BM130" s="143" t="s">
        <v>302</v>
      </c>
    </row>
    <row r="131" spans="2:65" s="1" customFormat="1" ht="48.75">
      <c r="B131" s="34"/>
      <c r="D131" s="161" t="s">
        <v>758</v>
      </c>
      <c r="F131" s="189" t="s">
        <v>1486</v>
      </c>
      <c r="I131" s="147"/>
      <c r="L131" s="34"/>
      <c r="M131" s="148"/>
      <c r="T131" s="55"/>
      <c r="AT131" s="18" t="s">
        <v>758</v>
      </c>
      <c r="AU131" s="18" t="s">
        <v>91</v>
      </c>
    </row>
    <row r="132" spans="2:65" s="14" customFormat="1" ht="11.25">
      <c r="B132" s="178"/>
      <c r="D132" s="161" t="s">
        <v>170</v>
      </c>
      <c r="E132" s="179" t="s">
        <v>81</v>
      </c>
      <c r="F132" s="180" t="s">
        <v>1487</v>
      </c>
      <c r="H132" s="179" t="s">
        <v>81</v>
      </c>
      <c r="I132" s="181"/>
      <c r="L132" s="178"/>
      <c r="M132" s="182"/>
      <c r="T132" s="183"/>
      <c r="AT132" s="179" t="s">
        <v>170</v>
      </c>
      <c r="AU132" s="179" t="s">
        <v>91</v>
      </c>
      <c r="AV132" s="14" t="s">
        <v>91</v>
      </c>
      <c r="AW132" s="14" t="s">
        <v>42</v>
      </c>
      <c r="AX132" s="14" t="s">
        <v>83</v>
      </c>
      <c r="AY132" s="179" t="s">
        <v>154</v>
      </c>
    </row>
    <row r="133" spans="2:65" s="12" customFormat="1" ht="22.5">
      <c r="B133" s="160"/>
      <c r="D133" s="161" t="s">
        <v>170</v>
      </c>
      <c r="E133" s="162" t="s">
        <v>81</v>
      </c>
      <c r="F133" s="163" t="s">
        <v>1488</v>
      </c>
      <c r="H133" s="164">
        <v>111</v>
      </c>
      <c r="I133" s="165"/>
      <c r="L133" s="160"/>
      <c r="M133" s="166"/>
      <c r="T133" s="167"/>
      <c r="AT133" s="162" t="s">
        <v>170</v>
      </c>
      <c r="AU133" s="162" t="s">
        <v>91</v>
      </c>
      <c r="AV133" s="12" t="s">
        <v>93</v>
      </c>
      <c r="AW133" s="12" t="s">
        <v>42</v>
      </c>
      <c r="AX133" s="12" t="s">
        <v>83</v>
      </c>
      <c r="AY133" s="162" t="s">
        <v>154</v>
      </c>
    </row>
    <row r="134" spans="2:65" s="12" customFormat="1" ht="11.25">
      <c r="B134" s="160"/>
      <c r="D134" s="161" t="s">
        <v>170</v>
      </c>
      <c r="E134" s="162" t="s">
        <v>81</v>
      </c>
      <c r="F134" s="163" t="s">
        <v>1489</v>
      </c>
      <c r="H134" s="164">
        <v>49</v>
      </c>
      <c r="I134" s="165"/>
      <c r="L134" s="160"/>
      <c r="M134" s="166"/>
      <c r="T134" s="167"/>
      <c r="AT134" s="162" t="s">
        <v>170</v>
      </c>
      <c r="AU134" s="162" t="s">
        <v>91</v>
      </c>
      <c r="AV134" s="12" t="s">
        <v>93</v>
      </c>
      <c r="AW134" s="12" t="s">
        <v>42</v>
      </c>
      <c r="AX134" s="12" t="s">
        <v>83</v>
      </c>
      <c r="AY134" s="162" t="s">
        <v>154</v>
      </c>
    </row>
    <row r="135" spans="2:65" s="12" customFormat="1" ht="11.25">
      <c r="B135" s="160"/>
      <c r="D135" s="161" t="s">
        <v>170</v>
      </c>
      <c r="E135" s="162" t="s">
        <v>81</v>
      </c>
      <c r="F135" s="163" t="s">
        <v>1490</v>
      </c>
      <c r="H135" s="164">
        <v>20</v>
      </c>
      <c r="I135" s="165"/>
      <c r="L135" s="160"/>
      <c r="M135" s="166"/>
      <c r="T135" s="167"/>
      <c r="AT135" s="162" t="s">
        <v>170</v>
      </c>
      <c r="AU135" s="162" t="s">
        <v>91</v>
      </c>
      <c r="AV135" s="12" t="s">
        <v>93</v>
      </c>
      <c r="AW135" s="12" t="s">
        <v>42</v>
      </c>
      <c r="AX135" s="12" t="s">
        <v>83</v>
      </c>
      <c r="AY135" s="162" t="s">
        <v>154</v>
      </c>
    </row>
    <row r="136" spans="2:65" s="12" customFormat="1" ht="11.25">
      <c r="B136" s="160"/>
      <c r="D136" s="161" t="s">
        <v>170</v>
      </c>
      <c r="E136" s="162" t="s">
        <v>81</v>
      </c>
      <c r="F136" s="163" t="s">
        <v>1491</v>
      </c>
      <c r="H136" s="164">
        <v>12</v>
      </c>
      <c r="I136" s="165"/>
      <c r="L136" s="160"/>
      <c r="M136" s="166"/>
      <c r="T136" s="167"/>
      <c r="AT136" s="162" t="s">
        <v>170</v>
      </c>
      <c r="AU136" s="162" t="s">
        <v>91</v>
      </c>
      <c r="AV136" s="12" t="s">
        <v>93</v>
      </c>
      <c r="AW136" s="12" t="s">
        <v>42</v>
      </c>
      <c r="AX136" s="12" t="s">
        <v>83</v>
      </c>
      <c r="AY136" s="162" t="s">
        <v>154</v>
      </c>
    </row>
    <row r="137" spans="2:65" s="12" customFormat="1" ht="11.25">
      <c r="B137" s="160"/>
      <c r="D137" s="161" t="s">
        <v>170</v>
      </c>
      <c r="E137" s="162" t="s">
        <v>81</v>
      </c>
      <c r="F137" s="163" t="s">
        <v>1492</v>
      </c>
      <c r="H137" s="164">
        <v>10</v>
      </c>
      <c r="I137" s="165"/>
      <c r="L137" s="160"/>
      <c r="M137" s="166"/>
      <c r="T137" s="167"/>
      <c r="AT137" s="162" t="s">
        <v>170</v>
      </c>
      <c r="AU137" s="162" t="s">
        <v>91</v>
      </c>
      <c r="AV137" s="12" t="s">
        <v>93</v>
      </c>
      <c r="AW137" s="12" t="s">
        <v>42</v>
      </c>
      <c r="AX137" s="12" t="s">
        <v>83</v>
      </c>
      <c r="AY137" s="162" t="s">
        <v>154</v>
      </c>
    </row>
    <row r="138" spans="2:65" s="13" customFormat="1" ht="11.25">
      <c r="B138" s="168"/>
      <c r="D138" s="161" t="s">
        <v>170</v>
      </c>
      <c r="E138" s="169" t="s">
        <v>81</v>
      </c>
      <c r="F138" s="170" t="s">
        <v>180</v>
      </c>
      <c r="H138" s="171">
        <v>202</v>
      </c>
      <c r="I138" s="172"/>
      <c r="L138" s="168"/>
      <c r="M138" s="173"/>
      <c r="T138" s="174"/>
      <c r="AT138" s="169" t="s">
        <v>170</v>
      </c>
      <c r="AU138" s="169" t="s">
        <v>91</v>
      </c>
      <c r="AV138" s="13" t="s">
        <v>161</v>
      </c>
      <c r="AW138" s="13" t="s">
        <v>42</v>
      </c>
      <c r="AX138" s="13" t="s">
        <v>91</v>
      </c>
      <c r="AY138" s="169" t="s">
        <v>154</v>
      </c>
    </row>
    <row r="139" spans="2:65" s="1" customFormat="1" ht="37.9" customHeight="1">
      <c r="B139" s="34"/>
      <c r="C139" s="131" t="s">
        <v>240</v>
      </c>
      <c r="D139" s="131" t="s">
        <v>157</v>
      </c>
      <c r="E139" s="132" t="s">
        <v>1493</v>
      </c>
      <c r="F139" s="133" t="s">
        <v>1494</v>
      </c>
      <c r="G139" s="134" t="s">
        <v>1426</v>
      </c>
      <c r="H139" s="135">
        <v>218</v>
      </c>
      <c r="I139" s="136"/>
      <c r="J139" s="137">
        <f>ROUND(I139*H139,2)</f>
        <v>0</v>
      </c>
      <c r="K139" s="138"/>
      <c r="L139" s="34"/>
      <c r="M139" s="139" t="s">
        <v>81</v>
      </c>
      <c r="N139" s="140" t="s">
        <v>53</v>
      </c>
      <c r="P139" s="141">
        <f>O139*H139</f>
        <v>0</v>
      </c>
      <c r="Q139" s="141">
        <v>0</v>
      </c>
      <c r="R139" s="141">
        <f>Q139*H139</f>
        <v>0</v>
      </c>
      <c r="S139" s="141">
        <v>0</v>
      </c>
      <c r="T139" s="142">
        <f>S139*H139</f>
        <v>0</v>
      </c>
      <c r="AR139" s="143" t="s">
        <v>1427</v>
      </c>
      <c r="AT139" s="143" t="s">
        <v>157</v>
      </c>
      <c r="AU139" s="143" t="s">
        <v>91</v>
      </c>
      <c r="AY139" s="18" t="s">
        <v>154</v>
      </c>
      <c r="BE139" s="144">
        <f>IF(N139="základní",J139,0)</f>
        <v>0</v>
      </c>
      <c r="BF139" s="144">
        <f>IF(N139="snížená",J139,0)</f>
        <v>0</v>
      </c>
      <c r="BG139" s="144">
        <f>IF(N139="zákl. přenesená",J139,0)</f>
        <v>0</v>
      </c>
      <c r="BH139" s="144">
        <f>IF(N139="sníž. přenesená",J139,0)</f>
        <v>0</v>
      </c>
      <c r="BI139" s="144">
        <f>IF(N139="nulová",J139,0)</f>
        <v>0</v>
      </c>
      <c r="BJ139" s="18" t="s">
        <v>91</v>
      </c>
      <c r="BK139" s="144">
        <f>ROUND(I139*H139,2)</f>
        <v>0</v>
      </c>
      <c r="BL139" s="18" t="s">
        <v>1427</v>
      </c>
      <c r="BM139" s="143" t="s">
        <v>314</v>
      </c>
    </row>
    <row r="140" spans="2:65" s="14" customFormat="1" ht="11.25">
      <c r="B140" s="178"/>
      <c r="D140" s="161" t="s">
        <v>170</v>
      </c>
      <c r="E140" s="179" t="s">
        <v>81</v>
      </c>
      <c r="F140" s="180" t="s">
        <v>1495</v>
      </c>
      <c r="H140" s="179" t="s">
        <v>81</v>
      </c>
      <c r="I140" s="181"/>
      <c r="L140" s="178"/>
      <c r="M140" s="182"/>
      <c r="T140" s="183"/>
      <c r="AT140" s="179" t="s">
        <v>170</v>
      </c>
      <c r="AU140" s="179" t="s">
        <v>91</v>
      </c>
      <c r="AV140" s="14" t="s">
        <v>91</v>
      </c>
      <c r="AW140" s="14" t="s">
        <v>42</v>
      </c>
      <c r="AX140" s="14" t="s">
        <v>83</v>
      </c>
      <c r="AY140" s="179" t="s">
        <v>154</v>
      </c>
    </row>
    <row r="141" spans="2:65" s="12" customFormat="1" ht="11.25">
      <c r="B141" s="160"/>
      <c r="D141" s="161" t="s">
        <v>170</v>
      </c>
      <c r="E141" s="162" t="s">
        <v>81</v>
      </c>
      <c r="F141" s="163" t="s">
        <v>1496</v>
      </c>
      <c r="H141" s="164">
        <v>180</v>
      </c>
      <c r="I141" s="165"/>
      <c r="L141" s="160"/>
      <c r="M141" s="166"/>
      <c r="T141" s="167"/>
      <c r="AT141" s="162" t="s">
        <v>170</v>
      </c>
      <c r="AU141" s="162" t="s">
        <v>91</v>
      </c>
      <c r="AV141" s="12" t="s">
        <v>93</v>
      </c>
      <c r="AW141" s="12" t="s">
        <v>42</v>
      </c>
      <c r="AX141" s="12" t="s">
        <v>83</v>
      </c>
      <c r="AY141" s="162" t="s">
        <v>154</v>
      </c>
    </row>
    <row r="142" spans="2:65" s="12" customFormat="1" ht="11.25">
      <c r="B142" s="160"/>
      <c r="D142" s="161" t="s">
        <v>170</v>
      </c>
      <c r="E142" s="162" t="s">
        <v>81</v>
      </c>
      <c r="F142" s="163" t="s">
        <v>1497</v>
      </c>
      <c r="H142" s="164">
        <v>38</v>
      </c>
      <c r="I142" s="165"/>
      <c r="L142" s="160"/>
      <c r="M142" s="166"/>
      <c r="T142" s="167"/>
      <c r="AT142" s="162" t="s">
        <v>170</v>
      </c>
      <c r="AU142" s="162" t="s">
        <v>91</v>
      </c>
      <c r="AV142" s="12" t="s">
        <v>93</v>
      </c>
      <c r="AW142" s="12" t="s">
        <v>42</v>
      </c>
      <c r="AX142" s="12" t="s">
        <v>83</v>
      </c>
      <c r="AY142" s="162" t="s">
        <v>154</v>
      </c>
    </row>
    <row r="143" spans="2:65" s="13" customFormat="1" ht="11.25">
      <c r="B143" s="168"/>
      <c r="D143" s="161" t="s">
        <v>170</v>
      </c>
      <c r="E143" s="169" t="s">
        <v>81</v>
      </c>
      <c r="F143" s="170" t="s">
        <v>180</v>
      </c>
      <c r="H143" s="171">
        <v>218</v>
      </c>
      <c r="I143" s="172"/>
      <c r="L143" s="168"/>
      <c r="M143" s="173"/>
      <c r="T143" s="174"/>
      <c r="AT143" s="169" t="s">
        <v>170</v>
      </c>
      <c r="AU143" s="169" t="s">
        <v>91</v>
      </c>
      <c r="AV143" s="13" t="s">
        <v>161</v>
      </c>
      <c r="AW143" s="13" t="s">
        <v>42</v>
      </c>
      <c r="AX143" s="13" t="s">
        <v>91</v>
      </c>
      <c r="AY143" s="169" t="s">
        <v>154</v>
      </c>
    </row>
    <row r="144" spans="2:65" s="1" customFormat="1" ht="33" customHeight="1">
      <c r="B144" s="34"/>
      <c r="C144" s="131" t="s">
        <v>245</v>
      </c>
      <c r="D144" s="131" t="s">
        <v>157</v>
      </c>
      <c r="E144" s="132" t="s">
        <v>1498</v>
      </c>
      <c r="F144" s="133" t="s">
        <v>1499</v>
      </c>
      <c r="G144" s="134" t="s">
        <v>1426</v>
      </c>
      <c r="H144" s="135">
        <v>1</v>
      </c>
      <c r="I144" s="136"/>
      <c r="J144" s="137">
        <f>ROUND(I144*H144,2)</f>
        <v>0</v>
      </c>
      <c r="K144" s="138"/>
      <c r="L144" s="34"/>
      <c r="M144" s="139" t="s">
        <v>81</v>
      </c>
      <c r="N144" s="140" t="s">
        <v>53</v>
      </c>
      <c r="P144" s="141">
        <f>O144*H144</f>
        <v>0</v>
      </c>
      <c r="Q144" s="141">
        <v>0</v>
      </c>
      <c r="R144" s="141">
        <f>Q144*H144</f>
        <v>0</v>
      </c>
      <c r="S144" s="141">
        <v>0</v>
      </c>
      <c r="T144" s="142">
        <f>S144*H144</f>
        <v>0</v>
      </c>
      <c r="AR144" s="143" t="s">
        <v>1427</v>
      </c>
      <c r="AT144" s="143" t="s">
        <v>157</v>
      </c>
      <c r="AU144" s="143" t="s">
        <v>91</v>
      </c>
      <c r="AY144" s="18" t="s">
        <v>154</v>
      </c>
      <c r="BE144" s="144">
        <f>IF(N144="základní",J144,0)</f>
        <v>0</v>
      </c>
      <c r="BF144" s="144">
        <f>IF(N144="snížená",J144,0)</f>
        <v>0</v>
      </c>
      <c r="BG144" s="144">
        <f>IF(N144="zákl. přenesená",J144,0)</f>
        <v>0</v>
      </c>
      <c r="BH144" s="144">
        <f>IF(N144="sníž. přenesená",J144,0)</f>
        <v>0</v>
      </c>
      <c r="BI144" s="144">
        <f>IF(N144="nulová",J144,0)</f>
        <v>0</v>
      </c>
      <c r="BJ144" s="18" t="s">
        <v>91</v>
      </c>
      <c r="BK144" s="144">
        <f>ROUND(I144*H144,2)</f>
        <v>0</v>
      </c>
      <c r="BL144" s="18" t="s">
        <v>1427</v>
      </c>
      <c r="BM144" s="143" t="s">
        <v>326</v>
      </c>
    </row>
    <row r="145" spans="2:65" s="1" customFormat="1" ht="29.25">
      <c r="B145" s="34"/>
      <c r="D145" s="161" t="s">
        <v>758</v>
      </c>
      <c r="F145" s="189" t="s">
        <v>1500</v>
      </c>
      <c r="I145" s="147"/>
      <c r="L145" s="34"/>
      <c r="M145" s="148"/>
      <c r="T145" s="55"/>
      <c r="AT145" s="18" t="s">
        <v>758</v>
      </c>
      <c r="AU145" s="18" t="s">
        <v>91</v>
      </c>
    </row>
    <row r="146" spans="2:65" s="1" customFormat="1" ht="37.9" customHeight="1">
      <c r="B146" s="34"/>
      <c r="C146" s="131" t="s">
        <v>251</v>
      </c>
      <c r="D146" s="131" t="s">
        <v>157</v>
      </c>
      <c r="E146" s="132" t="s">
        <v>1501</v>
      </c>
      <c r="F146" s="133" t="s">
        <v>1502</v>
      </c>
      <c r="G146" s="134" t="s">
        <v>1426</v>
      </c>
      <c r="H146" s="135">
        <v>1</v>
      </c>
      <c r="I146" s="136"/>
      <c r="J146" s="137">
        <f>ROUND(I146*H146,2)</f>
        <v>0</v>
      </c>
      <c r="K146" s="138"/>
      <c r="L146" s="34"/>
      <c r="M146" s="139" t="s">
        <v>81</v>
      </c>
      <c r="N146" s="140" t="s">
        <v>53</v>
      </c>
      <c r="P146" s="141">
        <f>O146*H146</f>
        <v>0</v>
      </c>
      <c r="Q146" s="141">
        <v>0</v>
      </c>
      <c r="R146" s="141">
        <f>Q146*H146</f>
        <v>0</v>
      </c>
      <c r="S146" s="141">
        <v>0</v>
      </c>
      <c r="T146" s="142">
        <f>S146*H146</f>
        <v>0</v>
      </c>
      <c r="AR146" s="143" t="s">
        <v>1427</v>
      </c>
      <c r="AT146" s="143" t="s">
        <v>157</v>
      </c>
      <c r="AU146" s="143" t="s">
        <v>91</v>
      </c>
      <c r="AY146" s="18" t="s">
        <v>154</v>
      </c>
      <c r="BE146" s="144">
        <f>IF(N146="základní",J146,0)</f>
        <v>0</v>
      </c>
      <c r="BF146" s="144">
        <f>IF(N146="snížená",J146,0)</f>
        <v>0</v>
      </c>
      <c r="BG146" s="144">
        <f>IF(N146="zákl. přenesená",J146,0)</f>
        <v>0</v>
      </c>
      <c r="BH146" s="144">
        <f>IF(N146="sníž. přenesená",J146,0)</f>
        <v>0</v>
      </c>
      <c r="BI146" s="144">
        <f>IF(N146="nulová",J146,0)</f>
        <v>0</v>
      </c>
      <c r="BJ146" s="18" t="s">
        <v>91</v>
      </c>
      <c r="BK146" s="144">
        <f>ROUND(I146*H146,2)</f>
        <v>0</v>
      </c>
      <c r="BL146" s="18" t="s">
        <v>1427</v>
      </c>
      <c r="BM146" s="143" t="s">
        <v>337</v>
      </c>
    </row>
    <row r="147" spans="2:65" s="1" customFormat="1" ht="29.25">
      <c r="B147" s="34"/>
      <c r="D147" s="161" t="s">
        <v>758</v>
      </c>
      <c r="F147" s="189" t="s">
        <v>1503</v>
      </c>
      <c r="I147" s="147"/>
      <c r="L147" s="34"/>
      <c r="M147" s="148"/>
      <c r="T147" s="55"/>
      <c r="AT147" s="18" t="s">
        <v>758</v>
      </c>
      <c r="AU147" s="18" t="s">
        <v>91</v>
      </c>
    </row>
    <row r="148" spans="2:65" s="11" customFormat="1" ht="25.9" customHeight="1">
      <c r="B148" s="119"/>
      <c r="D148" s="120" t="s">
        <v>82</v>
      </c>
      <c r="E148" s="121" t="s">
        <v>1504</v>
      </c>
      <c r="F148" s="121" t="s">
        <v>1505</v>
      </c>
      <c r="I148" s="122"/>
      <c r="J148" s="123">
        <f>BK148</f>
        <v>0</v>
      </c>
      <c r="L148" s="119"/>
      <c r="M148" s="124"/>
      <c r="P148" s="125">
        <f>SUM(P149:P152)</f>
        <v>0</v>
      </c>
      <c r="R148" s="125">
        <f>SUM(R149:R152)</f>
        <v>0</v>
      </c>
      <c r="T148" s="126">
        <f>SUM(T149:T152)</f>
        <v>0</v>
      </c>
      <c r="AR148" s="120" t="s">
        <v>91</v>
      </c>
      <c r="AT148" s="127" t="s">
        <v>82</v>
      </c>
      <c r="AU148" s="127" t="s">
        <v>83</v>
      </c>
      <c r="AY148" s="120" t="s">
        <v>154</v>
      </c>
      <c r="BK148" s="128">
        <f>SUM(BK149:BK152)</f>
        <v>0</v>
      </c>
    </row>
    <row r="149" spans="2:65" s="1" customFormat="1" ht="24.2" customHeight="1">
      <c r="B149" s="34"/>
      <c r="C149" s="131" t="s">
        <v>257</v>
      </c>
      <c r="D149" s="131" t="s">
        <v>157</v>
      </c>
      <c r="E149" s="132" t="s">
        <v>1506</v>
      </c>
      <c r="F149" s="133" t="s">
        <v>1507</v>
      </c>
      <c r="G149" s="134" t="s">
        <v>1426</v>
      </c>
      <c r="H149" s="135">
        <v>1</v>
      </c>
      <c r="I149" s="136"/>
      <c r="J149" s="137">
        <f>ROUND(I149*H149,2)</f>
        <v>0</v>
      </c>
      <c r="K149" s="138"/>
      <c r="L149" s="34"/>
      <c r="M149" s="139" t="s">
        <v>81</v>
      </c>
      <c r="N149" s="140" t="s">
        <v>53</v>
      </c>
      <c r="P149" s="141">
        <f>O149*H149</f>
        <v>0</v>
      </c>
      <c r="Q149" s="141">
        <v>0</v>
      </c>
      <c r="R149" s="141">
        <f>Q149*H149</f>
        <v>0</v>
      </c>
      <c r="S149" s="141">
        <v>0</v>
      </c>
      <c r="T149" s="142">
        <f>S149*H149</f>
        <v>0</v>
      </c>
      <c r="AR149" s="143" t="s">
        <v>1427</v>
      </c>
      <c r="AT149" s="143" t="s">
        <v>157</v>
      </c>
      <c r="AU149" s="143" t="s">
        <v>91</v>
      </c>
      <c r="AY149" s="18" t="s">
        <v>154</v>
      </c>
      <c r="BE149" s="144">
        <f>IF(N149="základní",J149,0)</f>
        <v>0</v>
      </c>
      <c r="BF149" s="144">
        <f>IF(N149="snížená",J149,0)</f>
        <v>0</v>
      </c>
      <c r="BG149" s="144">
        <f>IF(N149="zákl. přenesená",J149,0)</f>
        <v>0</v>
      </c>
      <c r="BH149" s="144">
        <f>IF(N149="sníž. přenesená",J149,0)</f>
        <v>0</v>
      </c>
      <c r="BI149" s="144">
        <f>IF(N149="nulová",J149,0)</f>
        <v>0</v>
      </c>
      <c r="BJ149" s="18" t="s">
        <v>91</v>
      </c>
      <c r="BK149" s="144">
        <f>ROUND(I149*H149,2)</f>
        <v>0</v>
      </c>
      <c r="BL149" s="18" t="s">
        <v>1427</v>
      </c>
      <c r="BM149" s="143" t="s">
        <v>348</v>
      </c>
    </row>
    <row r="150" spans="2:65" s="1" customFormat="1" ht="39">
      <c r="B150" s="34"/>
      <c r="D150" s="161" t="s">
        <v>758</v>
      </c>
      <c r="F150" s="189" t="s">
        <v>1508</v>
      </c>
      <c r="I150" s="147"/>
      <c r="L150" s="34"/>
      <c r="M150" s="148"/>
      <c r="T150" s="55"/>
      <c r="AT150" s="18" t="s">
        <v>758</v>
      </c>
      <c r="AU150" s="18" t="s">
        <v>91</v>
      </c>
    </row>
    <row r="151" spans="2:65" s="1" customFormat="1" ht="44.25" customHeight="1">
      <c r="B151" s="34"/>
      <c r="C151" s="131" t="s">
        <v>264</v>
      </c>
      <c r="D151" s="131" t="s">
        <v>157</v>
      </c>
      <c r="E151" s="132" t="s">
        <v>1509</v>
      </c>
      <c r="F151" s="133" t="s">
        <v>1510</v>
      </c>
      <c r="G151" s="134" t="s">
        <v>1426</v>
      </c>
      <c r="H151" s="135">
        <v>1</v>
      </c>
      <c r="I151" s="136"/>
      <c r="J151" s="137">
        <f>ROUND(I151*H151,2)</f>
        <v>0</v>
      </c>
      <c r="K151" s="138"/>
      <c r="L151" s="34"/>
      <c r="M151" s="139" t="s">
        <v>81</v>
      </c>
      <c r="N151" s="140" t="s">
        <v>53</v>
      </c>
      <c r="P151" s="141">
        <f>O151*H151</f>
        <v>0</v>
      </c>
      <c r="Q151" s="141">
        <v>0</v>
      </c>
      <c r="R151" s="141">
        <f>Q151*H151</f>
        <v>0</v>
      </c>
      <c r="S151" s="141">
        <v>0</v>
      </c>
      <c r="T151" s="142">
        <f>S151*H151</f>
        <v>0</v>
      </c>
      <c r="AR151" s="143" t="s">
        <v>1427</v>
      </c>
      <c r="AT151" s="143" t="s">
        <v>157</v>
      </c>
      <c r="AU151" s="143" t="s">
        <v>91</v>
      </c>
      <c r="AY151" s="18" t="s">
        <v>154</v>
      </c>
      <c r="BE151" s="144">
        <f>IF(N151="základní",J151,0)</f>
        <v>0</v>
      </c>
      <c r="BF151" s="144">
        <f>IF(N151="snížená",J151,0)</f>
        <v>0</v>
      </c>
      <c r="BG151" s="144">
        <f>IF(N151="zákl. přenesená",J151,0)</f>
        <v>0</v>
      </c>
      <c r="BH151" s="144">
        <f>IF(N151="sníž. přenesená",J151,0)</f>
        <v>0</v>
      </c>
      <c r="BI151" s="144">
        <f>IF(N151="nulová",J151,0)</f>
        <v>0</v>
      </c>
      <c r="BJ151" s="18" t="s">
        <v>91</v>
      </c>
      <c r="BK151" s="144">
        <f>ROUND(I151*H151,2)</f>
        <v>0</v>
      </c>
      <c r="BL151" s="18" t="s">
        <v>1427</v>
      </c>
      <c r="BM151" s="143" t="s">
        <v>358</v>
      </c>
    </row>
    <row r="152" spans="2:65" s="1" customFormat="1" ht="39">
      <c r="B152" s="34"/>
      <c r="D152" s="161" t="s">
        <v>758</v>
      </c>
      <c r="F152" s="189" t="s">
        <v>1508</v>
      </c>
      <c r="I152" s="147"/>
      <c r="L152" s="34"/>
      <c r="M152" s="148"/>
      <c r="T152" s="55"/>
      <c r="AT152" s="18" t="s">
        <v>758</v>
      </c>
      <c r="AU152" s="18" t="s">
        <v>91</v>
      </c>
    </row>
    <row r="153" spans="2:65" s="11" customFormat="1" ht="25.9" customHeight="1">
      <c r="B153" s="119"/>
      <c r="D153" s="120" t="s">
        <v>82</v>
      </c>
      <c r="E153" s="121" t="s">
        <v>1511</v>
      </c>
      <c r="F153" s="121" t="s">
        <v>1512</v>
      </c>
      <c r="I153" s="122"/>
      <c r="J153" s="123">
        <f>BK153</f>
        <v>0</v>
      </c>
      <c r="L153" s="119"/>
      <c r="M153" s="124"/>
      <c r="P153" s="125">
        <f>SUM(P154:P157)</f>
        <v>0</v>
      </c>
      <c r="R153" s="125">
        <f>SUM(R154:R157)</f>
        <v>0</v>
      </c>
      <c r="T153" s="126">
        <f>SUM(T154:T157)</f>
        <v>0</v>
      </c>
      <c r="AR153" s="120" t="s">
        <v>91</v>
      </c>
      <c r="AT153" s="127" t="s">
        <v>82</v>
      </c>
      <c r="AU153" s="127" t="s">
        <v>83</v>
      </c>
      <c r="AY153" s="120" t="s">
        <v>154</v>
      </c>
      <c r="BK153" s="128">
        <f>SUM(BK154:BK157)</f>
        <v>0</v>
      </c>
    </row>
    <row r="154" spans="2:65" s="1" customFormat="1" ht="49.15" customHeight="1">
      <c r="B154" s="34"/>
      <c r="C154" s="131" t="s">
        <v>270</v>
      </c>
      <c r="D154" s="131" t="s">
        <v>157</v>
      </c>
      <c r="E154" s="132" t="s">
        <v>1513</v>
      </c>
      <c r="F154" s="133" t="s">
        <v>1514</v>
      </c>
      <c r="G154" s="134" t="s">
        <v>1426</v>
      </c>
      <c r="H154" s="135">
        <v>1</v>
      </c>
      <c r="I154" s="136"/>
      <c r="J154" s="137">
        <f>ROUND(I154*H154,2)</f>
        <v>0</v>
      </c>
      <c r="K154" s="138"/>
      <c r="L154" s="34"/>
      <c r="M154" s="139" t="s">
        <v>81</v>
      </c>
      <c r="N154" s="140" t="s">
        <v>53</v>
      </c>
      <c r="P154" s="141">
        <f>O154*H154</f>
        <v>0</v>
      </c>
      <c r="Q154" s="141">
        <v>0</v>
      </c>
      <c r="R154" s="141">
        <f>Q154*H154</f>
        <v>0</v>
      </c>
      <c r="S154" s="141">
        <v>0</v>
      </c>
      <c r="T154" s="142">
        <f>S154*H154</f>
        <v>0</v>
      </c>
      <c r="AR154" s="143" t="s">
        <v>1427</v>
      </c>
      <c r="AT154" s="143" t="s">
        <v>157</v>
      </c>
      <c r="AU154" s="143" t="s">
        <v>91</v>
      </c>
      <c r="AY154" s="18" t="s">
        <v>154</v>
      </c>
      <c r="BE154" s="144">
        <f>IF(N154="základní",J154,0)</f>
        <v>0</v>
      </c>
      <c r="BF154" s="144">
        <f>IF(N154="snížená",J154,0)</f>
        <v>0</v>
      </c>
      <c r="BG154" s="144">
        <f>IF(N154="zákl. přenesená",J154,0)</f>
        <v>0</v>
      </c>
      <c r="BH154" s="144">
        <f>IF(N154="sníž. přenesená",J154,0)</f>
        <v>0</v>
      </c>
      <c r="BI154" s="144">
        <f>IF(N154="nulová",J154,0)</f>
        <v>0</v>
      </c>
      <c r="BJ154" s="18" t="s">
        <v>91</v>
      </c>
      <c r="BK154" s="144">
        <f>ROUND(I154*H154,2)</f>
        <v>0</v>
      </c>
      <c r="BL154" s="18" t="s">
        <v>1427</v>
      </c>
      <c r="BM154" s="143" t="s">
        <v>373</v>
      </c>
    </row>
    <row r="155" spans="2:65" s="1" customFormat="1" ht="19.5">
      <c r="B155" s="34"/>
      <c r="D155" s="161" t="s">
        <v>758</v>
      </c>
      <c r="F155" s="189" t="s">
        <v>1515</v>
      </c>
      <c r="I155" s="147"/>
      <c r="L155" s="34"/>
      <c r="M155" s="148"/>
      <c r="T155" s="55"/>
      <c r="AT155" s="18" t="s">
        <v>758</v>
      </c>
      <c r="AU155" s="18" t="s">
        <v>91</v>
      </c>
    </row>
    <row r="156" spans="2:65" s="1" customFormat="1" ht="49.15" customHeight="1">
      <c r="B156" s="34"/>
      <c r="C156" s="131" t="s">
        <v>277</v>
      </c>
      <c r="D156" s="131" t="s">
        <v>157</v>
      </c>
      <c r="E156" s="132" t="s">
        <v>1516</v>
      </c>
      <c r="F156" s="133" t="s">
        <v>1517</v>
      </c>
      <c r="G156" s="134" t="s">
        <v>1426</v>
      </c>
      <c r="H156" s="135">
        <v>1</v>
      </c>
      <c r="I156" s="136"/>
      <c r="J156" s="137">
        <f>ROUND(I156*H156,2)</f>
        <v>0</v>
      </c>
      <c r="K156" s="138"/>
      <c r="L156" s="34"/>
      <c r="M156" s="139" t="s">
        <v>81</v>
      </c>
      <c r="N156" s="140" t="s">
        <v>53</v>
      </c>
      <c r="P156" s="141">
        <f>O156*H156</f>
        <v>0</v>
      </c>
      <c r="Q156" s="141">
        <v>0</v>
      </c>
      <c r="R156" s="141">
        <f>Q156*H156</f>
        <v>0</v>
      </c>
      <c r="S156" s="141">
        <v>0</v>
      </c>
      <c r="T156" s="142">
        <f>S156*H156</f>
        <v>0</v>
      </c>
      <c r="AR156" s="143" t="s">
        <v>1427</v>
      </c>
      <c r="AT156" s="143" t="s">
        <v>157</v>
      </c>
      <c r="AU156" s="143" t="s">
        <v>91</v>
      </c>
      <c r="AY156" s="18" t="s">
        <v>154</v>
      </c>
      <c r="BE156" s="144">
        <f>IF(N156="základní",J156,0)</f>
        <v>0</v>
      </c>
      <c r="BF156" s="144">
        <f>IF(N156="snížená",J156,0)</f>
        <v>0</v>
      </c>
      <c r="BG156" s="144">
        <f>IF(N156="zákl. přenesená",J156,0)</f>
        <v>0</v>
      </c>
      <c r="BH156" s="144">
        <f>IF(N156="sníž. přenesená",J156,0)</f>
        <v>0</v>
      </c>
      <c r="BI156" s="144">
        <f>IF(N156="nulová",J156,0)</f>
        <v>0</v>
      </c>
      <c r="BJ156" s="18" t="s">
        <v>91</v>
      </c>
      <c r="BK156" s="144">
        <f>ROUND(I156*H156,2)</f>
        <v>0</v>
      </c>
      <c r="BL156" s="18" t="s">
        <v>1427</v>
      </c>
      <c r="BM156" s="143" t="s">
        <v>385</v>
      </c>
    </row>
    <row r="157" spans="2:65" s="1" customFormat="1" ht="19.5">
      <c r="B157" s="34"/>
      <c r="D157" s="161" t="s">
        <v>758</v>
      </c>
      <c r="F157" s="189" t="s">
        <v>1518</v>
      </c>
      <c r="I157" s="147"/>
      <c r="L157" s="34"/>
      <c r="M157" s="148"/>
      <c r="T157" s="55"/>
      <c r="AT157" s="18" t="s">
        <v>758</v>
      </c>
      <c r="AU157" s="18" t="s">
        <v>91</v>
      </c>
    </row>
    <row r="158" spans="2:65" s="11" customFormat="1" ht="25.9" customHeight="1">
      <c r="B158" s="119"/>
      <c r="D158" s="120" t="s">
        <v>82</v>
      </c>
      <c r="E158" s="121" t="s">
        <v>1519</v>
      </c>
      <c r="F158" s="121" t="s">
        <v>1520</v>
      </c>
      <c r="I158" s="122"/>
      <c r="J158" s="123">
        <f>BK158</f>
        <v>0</v>
      </c>
      <c r="L158" s="119"/>
      <c r="M158" s="124"/>
      <c r="P158" s="125">
        <f>SUM(P159:P164)</f>
        <v>0</v>
      </c>
      <c r="R158" s="125">
        <f>SUM(R159:R164)</f>
        <v>0</v>
      </c>
      <c r="T158" s="126">
        <f>SUM(T159:T164)</f>
        <v>0</v>
      </c>
      <c r="AR158" s="120" t="s">
        <v>91</v>
      </c>
      <c r="AT158" s="127" t="s">
        <v>82</v>
      </c>
      <c r="AU158" s="127" t="s">
        <v>83</v>
      </c>
      <c r="AY158" s="120" t="s">
        <v>154</v>
      </c>
      <c r="BK158" s="128">
        <f>SUM(BK159:BK164)</f>
        <v>0</v>
      </c>
    </row>
    <row r="159" spans="2:65" s="1" customFormat="1" ht="16.5" customHeight="1">
      <c r="B159" s="34"/>
      <c r="C159" s="131" t="s">
        <v>7</v>
      </c>
      <c r="D159" s="131" t="s">
        <v>157</v>
      </c>
      <c r="E159" s="132" t="s">
        <v>1521</v>
      </c>
      <c r="F159" s="133" t="s">
        <v>1522</v>
      </c>
      <c r="G159" s="134" t="s">
        <v>1426</v>
      </c>
      <c r="H159" s="135">
        <v>1</v>
      </c>
      <c r="I159" s="136"/>
      <c r="J159" s="137">
        <f>ROUND(I159*H159,2)</f>
        <v>0</v>
      </c>
      <c r="K159" s="138"/>
      <c r="L159" s="34"/>
      <c r="M159" s="139" t="s">
        <v>81</v>
      </c>
      <c r="N159" s="140" t="s">
        <v>53</v>
      </c>
      <c r="P159" s="141">
        <f>O159*H159</f>
        <v>0</v>
      </c>
      <c r="Q159" s="141">
        <v>0</v>
      </c>
      <c r="R159" s="141">
        <f>Q159*H159</f>
        <v>0</v>
      </c>
      <c r="S159" s="141">
        <v>0</v>
      </c>
      <c r="T159" s="142">
        <f>S159*H159</f>
        <v>0</v>
      </c>
      <c r="AR159" s="143" t="s">
        <v>1427</v>
      </c>
      <c r="AT159" s="143" t="s">
        <v>157</v>
      </c>
      <c r="AU159" s="143" t="s">
        <v>91</v>
      </c>
      <c r="AY159" s="18" t="s">
        <v>154</v>
      </c>
      <c r="BE159" s="144">
        <f>IF(N159="základní",J159,0)</f>
        <v>0</v>
      </c>
      <c r="BF159" s="144">
        <f>IF(N159="snížená",J159,0)</f>
        <v>0</v>
      </c>
      <c r="BG159" s="144">
        <f>IF(N159="zákl. přenesená",J159,0)</f>
        <v>0</v>
      </c>
      <c r="BH159" s="144">
        <f>IF(N159="sníž. přenesená",J159,0)</f>
        <v>0</v>
      </c>
      <c r="BI159" s="144">
        <f>IF(N159="nulová",J159,0)</f>
        <v>0</v>
      </c>
      <c r="BJ159" s="18" t="s">
        <v>91</v>
      </c>
      <c r="BK159" s="144">
        <f>ROUND(I159*H159,2)</f>
        <v>0</v>
      </c>
      <c r="BL159" s="18" t="s">
        <v>1427</v>
      </c>
      <c r="BM159" s="143" t="s">
        <v>407</v>
      </c>
    </row>
    <row r="160" spans="2:65" s="1" customFormat="1" ht="29.25">
      <c r="B160" s="34"/>
      <c r="D160" s="161" t="s">
        <v>758</v>
      </c>
      <c r="F160" s="189" t="s">
        <v>1523</v>
      </c>
      <c r="I160" s="147"/>
      <c r="L160" s="34"/>
      <c r="M160" s="148"/>
      <c r="T160" s="55"/>
      <c r="AT160" s="18" t="s">
        <v>758</v>
      </c>
      <c r="AU160" s="18" t="s">
        <v>91</v>
      </c>
    </row>
    <row r="161" spans="2:65" s="1" customFormat="1" ht="128.65" customHeight="1">
      <c r="B161" s="34"/>
      <c r="C161" s="131" t="s">
        <v>290</v>
      </c>
      <c r="D161" s="131" t="s">
        <v>157</v>
      </c>
      <c r="E161" s="132" t="s">
        <v>1524</v>
      </c>
      <c r="F161" s="133" t="s">
        <v>1525</v>
      </c>
      <c r="G161" s="134" t="s">
        <v>117</v>
      </c>
      <c r="H161" s="135">
        <v>21</v>
      </c>
      <c r="I161" s="136"/>
      <c r="J161" s="137">
        <f>ROUND(I161*H161,2)</f>
        <v>0</v>
      </c>
      <c r="K161" s="138"/>
      <c r="L161" s="34"/>
      <c r="M161" s="139" t="s">
        <v>81</v>
      </c>
      <c r="N161" s="140" t="s">
        <v>53</v>
      </c>
      <c r="P161" s="141">
        <f>O161*H161</f>
        <v>0</v>
      </c>
      <c r="Q161" s="141">
        <v>0</v>
      </c>
      <c r="R161" s="141">
        <f>Q161*H161</f>
        <v>0</v>
      </c>
      <c r="S161" s="141">
        <v>0</v>
      </c>
      <c r="T161" s="142">
        <f>S161*H161</f>
        <v>0</v>
      </c>
      <c r="AR161" s="143" t="s">
        <v>1427</v>
      </c>
      <c r="AT161" s="143" t="s">
        <v>157</v>
      </c>
      <c r="AU161" s="143" t="s">
        <v>91</v>
      </c>
      <c r="AY161" s="18" t="s">
        <v>154</v>
      </c>
      <c r="BE161" s="144">
        <f>IF(N161="základní",J161,0)</f>
        <v>0</v>
      </c>
      <c r="BF161" s="144">
        <f>IF(N161="snížená",J161,0)</f>
        <v>0</v>
      </c>
      <c r="BG161" s="144">
        <f>IF(N161="zákl. přenesená",J161,0)</f>
        <v>0</v>
      </c>
      <c r="BH161" s="144">
        <f>IF(N161="sníž. přenesená",J161,0)</f>
        <v>0</v>
      </c>
      <c r="BI161" s="144">
        <f>IF(N161="nulová",J161,0)</f>
        <v>0</v>
      </c>
      <c r="BJ161" s="18" t="s">
        <v>91</v>
      </c>
      <c r="BK161" s="144">
        <f>ROUND(I161*H161,2)</f>
        <v>0</v>
      </c>
      <c r="BL161" s="18" t="s">
        <v>1427</v>
      </c>
      <c r="BM161" s="143" t="s">
        <v>420</v>
      </c>
    </row>
    <row r="162" spans="2:65" s="12" customFormat="1" ht="11.25">
      <c r="B162" s="160"/>
      <c r="D162" s="161" t="s">
        <v>170</v>
      </c>
      <c r="E162" s="162" t="s">
        <v>81</v>
      </c>
      <c r="F162" s="163" t="s">
        <v>1526</v>
      </c>
      <c r="H162" s="164">
        <v>21</v>
      </c>
      <c r="I162" s="165"/>
      <c r="L162" s="160"/>
      <c r="M162" s="166"/>
      <c r="T162" s="167"/>
      <c r="AT162" s="162" t="s">
        <v>170</v>
      </c>
      <c r="AU162" s="162" t="s">
        <v>91</v>
      </c>
      <c r="AV162" s="12" t="s">
        <v>93</v>
      </c>
      <c r="AW162" s="12" t="s">
        <v>42</v>
      </c>
      <c r="AX162" s="12" t="s">
        <v>91</v>
      </c>
      <c r="AY162" s="162" t="s">
        <v>154</v>
      </c>
    </row>
    <row r="163" spans="2:65" s="1" customFormat="1" ht="33" customHeight="1">
      <c r="B163" s="34"/>
      <c r="C163" s="131" t="s">
        <v>296</v>
      </c>
      <c r="D163" s="131" t="s">
        <v>157</v>
      </c>
      <c r="E163" s="132" t="s">
        <v>1527</v>
      </c>
      <c r="F163" s="133" t="s">
        <v>1528</v>
      </c>
      <c r="G163" s="134" t="s">
        <v>117</v>
      </c>
      <c r="H163" s="135">
        <v>18</v>
      </c>
      <c r="I163" s="136"/>
      <c r="J163" s="137">
        <f>ROUND(I163*H163,2)</f>
        <v>0</v>
      </c>
      <c r="K163" s="138"/>
      <c r="L163" s="34"/>
      <c r="M163" s="139" t="s">
        <v>81</v>
      </c>
      <c r="N163" s="140" t="s">
        <v>53</v>
      </c>
      <c r="P163" s="141">
        <f>O163*H163</f>
        <v>0</v>
      </c>
      <c r="Q163" s="141">
        <v>0</v>
      </c>
      <c r="R163" s="141">
        <f>Q163*H163</f>
        <v>0</v>
      </c>
      <c r="S163" s="141">
        <v>0</v>
      </c>
      <c r="T163" s="142">
        <f>S163*H163</f>
        <v>0</v>
      </c>
      <c r="AR163" s="143" t="s">
        <v>1427</v>
      </c>
      <c r="AT163" s="143" t="s">
        <v>157</v>
      </c>
      <c r="AU163" s="143" t="s">
        <v>91</v>
      </c>
      <c r="AY163" s="18" t="s">
        <v>154</v>
      </c>
      <c r="BE163" s="144">
        <f>IF(N163="základní",J163,0)</f>
        <v>0</v>
      </c>
      <c r="BF163" s="144">
        <f>IF(N163="snížená",J163,0)</f>
        <v>0</v>
      </c>
      <c r="BG163" s="144">
        <f>IF(N163="zákl. přenesená",J163,0)</f>
        <v>0</v>
      </c>
      <c r="BH163" s="144">
        <f>IF(N163="sníž. přenesená",J163,0)</f>
        <v>0</v>
      </c>
      <c r="BI163" s="144">
        <f>IF(N163="nulová",J163,0)</f>
        <v>0</v>
      </c>
      <c r="BJ163" s="18" t="s">
        <v>91</v>
      </c>
      <c r="BK163" s="144">
        <f>ROUND(I163*H163,2)</f>
        <v>0</v>
      </c>
      <c r="BL163" s="18" t="s">
        <v>1427</v>
      </c>
      <c r="BM163" s="143" t="s">
        <v>435</v>
      </c>
    </row>
    <row r="164" spans="2:65" s="12" customFormat="1" ht="11.25">
      <c r="B164" s="160"/>
      <c r="D164" s="161" t="s">
        <v>170</v>
      </c>
      <c r="E164" s="162" t="s">
        <v>81</v>
      </c>
      <c r="F164" s="163" t="s">
        <v>1529</v>
      </c>
      <c r="H164" s="164">
        <v>18</v>
      </c>
      <c r="I164" s="165"/>
      <c r="L164" s="160"/>
      <c r="M164" s="166"/>
      <c r="T164" s="167"/>
      <c r="AT164" s="162" t="s">
        <v>170</v>
      </c>
      <c r="AU164" s="162" t="s">
        <v>91</v>
      </c>
      <c r="AV164" s="12" t="s">
        <v>93</v>
      </c>
      <c r="AW164" s="12" t="s">
        <v>42</v>
      </c>
      <c r="AX164" s="12" t="s">
        <v>91</v>
      </c>
      <c r="AY164" s="162" t="s">
        <v>154</v>
      </c>
    </row>
    <row r="165" spans="2:65" s="11" customFormat="1" ht="25.9" customHeight="1">
      <c r="B165" s="119"/>
      <c r="D165" s="120" t="s">
        <v>82</v>
      </c>
      <c r="E165" s="121" t="s">
        <v>1530</v>
      </c>
      <c r="F165" s="121" t="s">
        <v>1531</v>
      </c>
      <c r="I165" s="122"/>
      <c r="J165" s="123">
        <f>BK165</f>
        <v>0</v>
      </c>
      <c r="L165" s="119"/>
      <c r="M165" s="124"/>
      <c r="P165" s="125">
        <f>SUM(P166:P172)</f>
        <v>0</v>
      </c>
      <c r="R165" s="125">
        <f>SUM(R166:R172)</f>
        <v>0</v>
      </c>
      <c r="T165" s="126">
        <f>SUM(T166:T172)</f>
        <v>0</v>
      </c>
      <c r="AR165" s="120" t="s">
        <v>91</v>
      </c>
      <c r="AT165" s="127" t="s">
        <v>82</v>
      </c>
      <c r="AU165" s="127" t="s">
        <v>83</v>
      </c>
      <c r="AY165" s="120" t="s">
        <v>154</v>
      </c>
      <c r="BK165" s="128">
        <f>SUM(BK166:BK172)</f>
        <v>0</v>
      </c>
    </row>
    <row r="166" spans="2:65" s="1" customFormat="1" ht="49.15" customHeight="1">
      <c r="B166" s="34"/>
      <c r="C166" s="131" t="s">
        <v>302</v>
      </c>
      <c r="D166" s="131" t="s">
        <v>157</v>
      </c>
      <c r="E166" s="132" t="s">
        <v>1532</v>
      </c>
      <c r="F166" s="133" t="s">
        <v>1533</v>
      </c>
      <c r="G166" s="134" t="s">
        <v>1426</v>
      </c>
      <c r="H166" s="135">
        <v>1</v>
      </c>
      <c r="I166" s="136"/>
      <c r="J166" s="137">
        <f>ROUND(I166*H166,2)</f>
        <v>0</v>
      </c>
      <c r="K166" s="138"/>
      <c r="L166" s="34"/>
      <c r="M166" s="139" t="s">
        <v>81</v>
      </c>
      <c r="N166" s="140" t="s">
        <v>53</v>
      </c>
      <c r="P166" s="141">
        <f>O166*H166</f>
        <v>0</v>
      </c>
      <c r="Q166" s="141">
        <v>0</v>
      </c>
      <c r="R166" s="141">
        <f>Q166*H166</f>
        <v>0</v>
      </c>
      <c r="S166" s="141">
        <v>0</v>
      </c>
      <c r="T166" s="142">
        <f>S166*H166</f>
        <v>0</v>
      </c>
      <c r="AR166" s="143" t="s">
        <v>1427</v>
      </c>
      <c r="AT166" s="143" t="s">
        <v>157</v>
      </c>
      <c r="AU166" s="143" t="s">
        <v>91</v>
      </c>
      <c r="AY166" s="18" t="s">
        <v>154</v>
      </c>
      <c r="BE166" s="144">
        <f>IF(N166="základní",J166,0)</f>
        <v>0</v>
      </c>
      <c r="BF166" s="144">
        <f>IF(N166="snížená",J166,0)</f>
        <v>0</v>
      </c>
      <c r="BG166" s="144">
        <f>IF(N166="zákl. přenesená",J166,0)</f>
        <v>0</v>
      </c>
      <c r="BH166" s="144">
        <f>IF(N166="sníž. přenesená",J166,0)</f>
        <v>0</v>
      </c>
      <c r="BI166" s="144">
        <f>IF(N166="nulová",J166,0)</f>
        <v>0</v>
      </c>
      <c r="BJ166" s="18" t="s">
        <v>91</v>
      </c>
      <c r="BK166" s="144">
        <f>ROUND(I166*H166,2)</f>
        <v>0</v>
      </c>
      <c r="BL166" s="18" t="s">
        <v>1427</v>
      </c>
      <c r="BM166" s="143" t="s">
        <v>459</v>
      </c>
    </row>
    <row r="167" spans="2:65" s="1" customFormat="1" ht="29.25">
      <c r="B167" s="34"/>
      <c r="D167" s="161" t="s">
        <v>758</v>
      </c>
      <c r="F167" s="189" t="s">
        <v>1534</v>
      </c>
      <c r="I167" s="147"/>
      <c r="L167" s="34"/>
      <c r="M167" s="148"/>
      <c r="T167" s="55"/>
      <c r="AT167" s="18" t="s">
        <v>758</v>
      </c>
      <c r="AU167" s="18" t="s">
        <v>91</v>
      </c>
    </row>
    <row r="168" spans="2:65" s="1" customFormat="1" ht="78" customHeight="1">
      <c r="B168" s="34"/>
      <c r="C168" s="131" t="s">
        <v>308</v>
      </c>
      <c r="D168" s="131" t="s">
        <v>157</v>
      </c>
      <c r="E168" s="132" t="s">
        <v>1535</v>
      </c>
      <c r="F168" s="133" t="s">
        <v>1536</v>
      </c>
      <c r="G168" s="134" t="s">
        <v>1426</v>
      </c>
      <c r="H168" s="135">
        <v>1</v>
      </c>
      <c r="I168" s="136"/>
      <c r="J168" s="137">
        <f>ROUND(I168*H168,2)</f>
        <v>0</v>
      </c>
      <c r="K168" s="138"/>
      <c r="L168" s="34"/>
      <c r="M168" s="139" t="s">
        <v>81</v>
      </c>
      <c r="N168" s="140" t="s">
        <v>53</v>
      </c>
      <c r="P168" s="141">
        <f>O168*H168</f>
        <v>0</v>
      </c>
      <c r="Q168" s="141">
        <v>0</v>
      </c>
      <c r="R168" s="141">
        <f>Q168*H168</f>
        <v>0</v>
      </c>
      <c r="S168" s="141">
        <v>0</v>
      </c>
      <c r="T168" s="142">
        <f>S168*H168</f>
        <v>0</v>
      </c>
      <c r="AR168" s="143" t="s">
        <v>1427</v>
      </c>
      <c r="AT168" s="143" t="s">
        <v>157</v>
      </c>
      <c r="AU168" s="143" t="s">
        <v>91</v>
      </c>
      <c r="AY168" s="18" t="s">
        <v>154</v>
      </c>
      <c r="BE168" s="144">
        <f>IF(N168="základní",J168,0)</f>
        <v>0</v>
      </c>
      <c r="BF168" s="144">
        <f>IF(N168="snížená",J168,0)</f>
        <v>0</v>
      </c>
      <c r="BG168" s="144">
        <f>IF(N168="zákl. přenesená",J168,0)</f>
        <v>0</v>
      </c>
      <c r="BH168" s="144">
        <f>IF(N168="sníž. přenesená",J168,0)</f>
        <v>0</v>
      </c>
      <c r="BI168" s="144">
        <f>IF(N168="nulová",J168,0)</f>
        <v>0</v>
      </c>
      <c r="BJ168" s="18" t="s">
        <v>91</v>
      </c>
      <c r="BK168" s="144">
        <f>ROUND(I168*H168,2)</f>
        <v>0</v>
      </c>
      <c r="BL168" s="18" t="s">
        <v>1427</v>
      </c>
      <c r="BM168" s="143" t="s">
        <v>470</v>
      </c>
    </row>
    <row r="169" spans="2:65" s="1" customFormat="1" ht="78" customHeight="1">
      <c r="B169" s="34"/>
      <c r="C169" s="131" t="s">
        <v>314</v>
      </c>
      <c r="D169" s="131" t="s">
        <v>157</v>
      </c>
      <c r="E169" s="132" t="s">
        <v>1537</v>
      </c>
      <c r="F169" s="133" t="s">
        <v>1538</v>
      </c>
      <c r="G169" s="134" t="s">
        <v>1426</v>
      </c>
      <c r="H169" s="135">
        <v>1</v>
      </c>
      <c r="I169" s="136"/>
      <c r="J169" s="137">
        <f>ROUND(I169*H169,2)</f>
        <v>0</v>
      </c>
      <c r="K169" s="138"/>
      <c r="L169" s="34"/>
      <c r="M169" s="139" t="s">
        <v>81</v>
      </c>
      <c r="N169" s="140" t="s">
        <v>53</v>
      </c>
      <c r="P169" s="141">
        <f>O169*H169</f>
        <v>0</v>
      </c>
      <c r="Q169" s="141">
        <v>0</v>
      </c>
      <c r="R169" s="141">
        <f>Q169*H169</f>
        <v>0</v>
      </c>
      <c r="S169" s="141">
        <v>0</v>
      </c>
      <c r="T169" s="142">
        <f>S169*H169</f>
        <v>0</v>
      </c>
      <c r="AR169" s="143" t="s">
        <v>1427</v>
      </c>
      <c r="AT169" s="143" t="s">
        <v>157</v>
      </c>
      <c r="AU169" s="143" t="s">
        <v>91</v>
      </c>
      <c r="AY169" s="18" t="s">
        <v>154</v>
      </c>
      <c r="BE169" s="144">
        <f>IF(N169="základní",J169,0)</f>
        <v>0</v>
      </c>
      <c r="BF169" s="144">
        <f>IF(N169="snížená",J169,0)</f>
        <v>0</v>
      </c>
      <c r="BG169" s="144">
        <f>IF(N169="zákl. přenesená",J169,0)</f>
        <v>0</v>
      </c>
      <c r="BH169" s="144">
        <f>IF(N169="sníž. přenesená",J169,0)</f>
        <v>0</v>
      </c>
      <c r="BI169" s="144">
        <f>IF(N169="nulová",J169,0)</f>
        <v>0</v>
      </c>
      <c r="BJ169" s="18" t="s">
        <v>91</v>
      </c>
      <c r="BK169" s="144">
        <f>ROUND(I169*H169,2)</f>
        <v>0</v>
      </c>
      <c r="BL169" s="18" t="s">
        <v>1427</v>
      </c>
      <c r="BM169" s="143" t="s">
        <v>487</v>
      </c>
    </row>
    <row r="170" spans="2:65" s="1" customFormat="1" ht="29.25">
      <c r="B170" s="34"/>
      <c r="D170" s="161" t="s">
        <v>758</v>
      </c>
      <c r="F170" s="189" t="s">
        <v>1539</v>
      </c>
      <c r="I170" s="147"/>
      <c r="L170" s="34"/>
      <c r="M170" s="148"/>
      <c r="T170" s="55"/>
      <c r="AT170" s="18" t="s">
        <v>758</v>
      </c>
      <c r="AU170" s="18" t="s">
        <v>91</v>
      </c>
    </row>
    <row r="171" spans="2:65" s="1" customFormat="1" ht="44.25" customHeight="1">
      <c r="B171" s="34"/>
      <c r="C171" s="131" t="s">
        <v>319</v>
      </c>
      <c r="D171" s="131" t="s">
        <v>157</v>
      </c>
      <c r="E171" s="132" t="s">
        <v>1540</v>
      </c>
      <c r="F171" s="133" t="s">
        <v>1541</v>
      </c>
      <c r="G171" s="134" t="s">
        <v>1426</v>
      </c>
      <c r="H171" s="135">
        <v>1</v>
      </c>
      <c r="I171" s="136"/>
      <c r="J171" s="137">
        <f>ROUND(I171*H171,2)</f>
        <v>0</v>
      </c>
      <c r="K171" s="138"/>
      <c r="L171" s="34"/>
      <c r="M171" s="139" t="s">
        <v>81</v>
      </c>
      <c r="N171" s="140" t="s">
        <v>53</v>
      </c>
      <c r="P171" s="141">
        <f>O171*H171</f>
        <v>0</v>
      </c>
      <c r="Q171" s="141">
        <v>0</v>
      </c>
      <c r="R171" s="141">
        <f>Q171*H171</f>
        <v>0</v>
      </c>
      <c r="S171" s="141">
        <v>0</v>
      </c>
      <c r="T171" s="142">
        <f>S171*H171</f>
        <v>0</v>
      </c>
      <c r="AR171" s="143" t="s">
        <v>1427</v>
      </c>
      <c r="AT171" s="143" t="s">
        <v>157</v>
      </c>
      <c r="AU171" s="143" t="s">
        <v>91</v>
      </c>
      <c r="AY171" s="18" t="s">
        <v>154</v>
      </c>
      <c r="BE171" s="144">
        <f>IF(N171="základní",J171,0)</f>
        <v>0</v>
      </c>
      <c r="BF171" s="144">
        <f>IF(N171="snížená",J171,0)</f>
        <v>0</v>
      </c>
      <c r="BG171" s="144">
        <f>IF(N171="zákl. přenesená",J171,0)</f>
        <v>0</v>
      </c>
      <c r="BH171" s="144">
        <f>IF(N171="sníž. přenesená",J171,0)</f>
        <v>0</v>
      </c>
      <c r="BI171" s="144">
        <f>IF(N171="nulová",J171,0)</f>
        <v>0</v>
      </c>
      <c r="BJ171" s="18" t="s">
        <v>91</v>
      </c>
      <c r="BK171" s="144">
        <f>ROUND(I171*H171,2)</f>
        <v>0</v>
      </c>
      <c r="BL171" s="18" t="s">
        <v>1427</v>
      </c>
      <c r="BM171" s="143" t="s">
        <v>501</v>
      </c>
    </row>
    <row r="172" spans="2:65" s="1" customFormat="1" ht="24.2" customHeight="1">
      <c r="B172" s="34"/>
      <c r="C172" s="131" t="s">
        <v>326</v>
      </c>
      <c r="D172" s="131" t="s">
        <v>157</v>
      </c>
      <c r="E172" s="132" t="s">
        <v>1542</v>
      </c>
      <c r="F172" s="133" t="s">
        <v>1543</v>
      </c>
      <c r="G172" s="134" t="s">
        <v>1426</v>
      </c>
      <c r="H172" s="135">
        <v>1</v>
      </c>
      <c r="I172" s="136"/>
      <c r="J172" s="137">
        <f>ROUND(I172*H172,2)</f>
        <v>0</v>
      </c>
      <c r="K172" s="138"/>
      <c r="L172" s="34"/>
      <c r="M172" s="184" t="s">
        <v>81</v>
      </c>
      <c r="N172" s="185" t="s">
        <v>53</v>
      </c>
      <c r="O172" s="186"/>
      <c r="P172" s="187">
        <f>O172*H172</f>
        <v>0</v>
      </c>
      <c r="Q172" s="187">
        <v>0</v>
      </c>
      <c r="R172" s="187">
        <f>Q172*H172</f>
        <v>0</v>
      </c>
      <c r="S172" s="187">
        <v>0</v>
      </c>
      <c r="T172" s="188">
        <f>S172*H172</f>
        <v>0</v>
      </c>
      <c r="AR172" s="143" t="s">
        <v>1427</v>
      </c>
      <c r="AT172" s="143" t="s">
        <v>157</v>
      </c>
      <c r="AU172" s="143" t="s">
        <v>91</v>
      </c>
      <c r="AY172" s="18" t="s">
        <v>154</v>
      </c>
      <c r="BE172" s="144">
        <f>IF(N172="základní",J172,0)</f>
        <v>0</v>
      </c>
      <c r="BF172" s="144">
        <f>IF(N172="snížená",J172,0)</f>
        <v>0</v>
      </c>
      <c r="BG172" s="144">
        <f>IF(N172="zákl. přenesená",J172,0)</f>
        <v>0</v>
      </c>
      <c r="BH172" s="144">
        <f>IF(N172="sníž. přenesená",J172,0)</f>
        <v>0</v>
      </c>
      <c r="BI172" s="144">
        <f>IF(N172="nulová",J172,0)</f>
        <v>0</v>
      </c>
      <c r="BJ172" s="18" t="s">
        <v>91</v>
      </c>
      <c r="BK172" s="144">
        <f>ROUND(I172*H172,2)</f>
        <v>0</v>
      </c>
      <c r="BL172" s="18" t="s">
        <v>1427</v>
      </c>
      <c r="BM172" s="143" t="s">
        <v>1544</v>
      </c>
    </row>
    <row r="173" spans="2:65" s="1" customFormat="1" ht="6.95" customHeight="1">
      <c r="B173" s="43"/>
      <c r="C173" s="44"/>
      <c r="D173" s="44"/>
      <c r="E173" s="44"/>
      <c r="F173" s="44"/>
      <c r="G173" s="44"/>
      <c r="H173" s="44"/>
      <c r="I173" s="44"/>
      <c r="J173" s="44"/>
      <c r="K173" s="44"/>
      <c r="L173" s="34"/>
    </row>
  </sheetData>
  <sheetProtection algorithmName="SHA-512" hashValue="Hu3AKu+uknuvrRpMvusgtyyjN5Mh8VcznV9bArAQULe7/vcA1Ohd57zvoeq0ld3Cbk5R2fY67Yw10rGdva298g==" saltValue="/qEjrdQ4jQEpP6oRxI8Oj5OgB2uCM6o/7DXs34p9r3X2wmThfUfnS9nlo31yYX9LGzFoomQHiPN9yhS1bTencA==" spinCount="100000" sheet="1" objects="1" scenarios="1" formatColumns="0" formatRows="0" autoFilter="0"/>
  <autoFilter ref="C85:K172" xr:uid="{00000000-0009-0000-0000-000008000000}"/>
  <mergeCells count="9">
    <mergeCell ref="E50:H50"/>
    <mergeCell ref="E76:H76"/>
    <mergeCell ref="E78:H78"/>
    <mergeCell ref="L2:V2"/>
    <mergeCell ref="E7:H7"/>
    <mergeCell ref="E9:H9"/>
    <mergeCell ref="E18:H18"/>
    <mergeCell ref="E27:H27"/>
    <mergeCell ref="E48:H48"/>
  </mergeCells>
  <pageMargins left="0.39370078740157483" right="0.39370078740157483" top="0.39370078740157483" bottom="0.39370078740157483" header="0" footer="0"/>
  <pageSetup paperSize="9" scale="88" fitToHeight="10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21</vt:i4>
      </vt:variant>
    </vt:vector>
  </HeadingPairs>
  <TitlesOfParts>
    <vt:vector size="32" baseType="lpstr">
      <vt:lpstr>Rekapitulace stavby</vt:lpstr>
      <vt:lpstr>D1.01.100_SO 02 - Propojo...</vt:lpstr>
      <vt:lpstr>D1.01.100_SO 03 - Vnější ...</vt:lpstr>
      <vt:lpstr>D1.01.100_SO 05 - Chodník...</vt:lpstr>
      <vt:lpstr>D1.01.100_SO 06 - Nadzemn...</vt:lpstr>
      <vt:lpstr>D1.04.700 - Silnoproudá a...</vt:lpstr>
      <vt:lpstr>D1.07.000 - Dendrologie a...</vt:lpstr>
      <vt:lpstr>D2.01.500 - Veřejné osvět...</vt:lpstr>
      <vt:lpstr>VORN - Vedlejší a ostatní...</vt:lpstr>
      <vt:lpstr>Seznam figur</vt:lpstr>
      <vt:lpstr>Pokyny pro vyplnění</vt:lpstr>
      <vt:lpstr>'D1.01.100_SO 02 - Propojo...'!Názvy_tisku</vt:lpstr>
      <vt:lpstr>'D1.01.100_SO 03 - Vnější ...'!Názvy_tisku</vt:lpstr>
      <vt:lpstr>'D1.01.100_SO 05 - Chodník...'!Názvy_tisku</vt:lpstr>
      <vt:lpstr>'D1.01.100_SO 06 - Nadzemn...'!Názvy_tisku</vt:lpstr>
      <vt:lpstr>'D1.04.700 - Silnoproudá a...'!Názvy_tisku</vt:lpstr>
      <vt:lpstr>'D1.07.000 - Dendrologie a...'!Názvy_tisku</vt:lpstr>
      <vt:lpstr>'D2.01.500 - Veřejné osvět...'!Názvy_tisku</vt:lpstr>
      <vt:lpstr>'Rekapitulace stavby'!Názvy_tisku</vt:lpstr>
      <vt:lpstr>'Seznam figur'!Názvy_tisku</vt:lpstr>
      <vt:lpstr>'VORN - Vedlejší a ostatní...'!Názvy_tisku</vt:lpstr>
      <vt:lpstr>'D1.01.100_SO 02 - Propojo...'!Oblast_tisku</vt:lpstr>
      <vt:lpstr>'D1.01.100_SO 03 - Vnější ...'!Oblast_tisku</vt:lpstr>
      <vt:lpstr>'D1.01.100_SO 05 - Chodník...'!Oblast_tisku</vt:lpstr>
      <vt:lpstr>'D1.01.100_SO 06 - Nadzemn...'!Oblast_tisku</vt:lpstr>
      <vt:lpstr>'D1.04.700 - Silnoproudá a...'!Oblast_tisku</vt:lpstr>
      <vt:lpstr>'D1.07.000 - Dendrologie a...'!Oblast_tisku</vt:lpstr>
      <vt:lpstr>'D2.01.500 - Veřejné osvět...'!Oblast_tisku</vt:lpstr>
      <vt:lpstr>'Pokyny pro vyplnění'!Oblast_tisku</vt:lpstr>
      <vt:lpstr>'Rekapitulace stavby'!Oblast_tisku</vt:lpstr>
      <vt:lpstr>'Seznam figur'!Oblast_tisku</vt:lpstr>
      <vt:lpstr>'VORN - Vedlejší a ostatní...'!Oblast_tisku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dcterms:created xsi:type="dcterms:W3CDTF">2024-09-03T07:27:54Z</dcterms:created>
  <dcterms:modified xsi:type="dcterms:W3CDTF">2024-09-03T07:31:04Z</dcterms:modified>
</cp:coreProperties>
</file>