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zacovas\Documents\disk_D\Dokumenty\PROJEKTY_2024\Areal_autobusy_Hranecnk_Kolarna_II\Podklad_pro_poptavkove_rizeni_Final\"/>
    </mc:Choice>
  </mc:AlternateContent>
  <bookViews>
    <workbookView xWindow="0" yWindow="0" windowWidth="23010" windowHeight="9210"/>
  </bookViews>
  <sheets>
    <sheet name="Rekapitulace stavby" sheetId="1" r:id="rId1"/>
    <sheet name="D.1.1 - Architektonicko-s..." sheetId="2" r:id="rId2"/>
  </sheets>
  <definedNames>
    <definedName name="_xlnm._FilterDatabase" localSheetId="1" hidden="1">'D.1.1 - Architektonicko-s...'!$C$144:$K$291</definedName>
    <definedName name="_xlnm.Print_Titles" localSheetId="1">'D.1.1 - Architektonicko-s...'!$144:$144</definedName>
    <definedName name="_xlnm.Print_Titles" localSheetId="0">'Rekapitulace stavby'!$92:$92</definedName>
    <definedName name="_xlnm.Print_Area" localSheetId="1">'D.1.1 - Architektonicko-s...'!$C$4:$J$76,'D.1.1 - Architektonicko-s...'!$C$82:$J$126,'D.1.1 - Architektonicko-s...'!$C$132:$J$291</definedName>
    <definedName name="_xlnm.Print_Area" localSheetId="0">'Rekapitulace stavby'!$D$4:$AO$76,'Rekapitulace stavby'!$C$82:$AQ$103</definedName>
  </definedNames>
  <calcPr calcId="162913"/>
</workbook>
</file>

<file path=xl/calcChain.xml><?xml version="1.0" encoding="utf-8"?>
<calcChain xmlns="http://schemas.openxmlformats.org/spreadsheetml/2006/main">
  <c r="J39" i="2" l="1"/>
  <c r="J38" i="2"/>
  <c r="AY95" i="1" s="1"/>
  <c r="J37" i="2"/>
  <c r="AX95" i="1" s="1"/>
  <c r="BI291" i="2"/>
  <c r="BH291" i="2"/>
  <c r="BG291" i="2"/>
  <c r="BF291" i="2"/>
  <c r="T291" i="2"/>
  <c r="T290" i="2" s="1"/>
  <c r="R291" i="2"/>
  <c r="R290" i="2"/>
  <c r="P291" i="2"/>
  <c r="P290" i="2" s="1"/>
  <c r="P287" i="2" s="1"/>
  <c r="BI289" i="2"/>
  <c r="BH289" i="2"/>
  <c r="BG289" i="2"/>
  <c r="BF289" i="2"/>
  <c r="T289" i="2"/>
  <c r="T288" i="2" s="1"/>
  <c r="R289" i="2"/>
  <c r="R288" i="2" s="1"/>
  <c r="R287" i="2" s="1"/>
  <c r="P289" i="2"/>
  <c r="P288" i="2"/>
  <c r="BI286" i="2"/>
  <c r="BH286" i="2"/>
  <c r="BG286" i="2"/>
  <c r="BF286" i="2"/>
  <c r="T286" i="2"/>
  <c r="R286" i="2"/>
  <c r="P286" i="2"/>
  <c r="BI285" i="2"/>
  <c r="BH285" i="2"/>
  <c r="BG285" i="2"/>
  <c r="BF285" i="2"/>
  <c r="T285" i="2"/>
  <c r="R285" i="2"/>
  <c r="P285" i="2"/>
  <c r="BI284" i="2"/>
  <c r="BH284" i="2"/>
  <c r="BG284" i="2"/>
  <c r="BF284" i="2"/>
  <c r="T284" i="2"/>
  <c r="R284" i="2"/>
  <c r="P284" i="2"/>
  <c r="BI283" i="2"/>
  <c r="BH283" i="2"/>
  <c r="BG283" i="2"/>
  <c r="BF283" i="2"/>
  <c r="T283" i="2"/>
  <c r="R283" i="2"/>
  <c r="P283" i="2"/>
  <c r="BI281" i="2"/>
  <c r="BH281" i="2"/>
  <c r="BG281" i="2"/>
  <c r="BF281" i="2"/>
  <c r="T281" i="2"/>
  <c r="R281" i="2"/>
  <c r="P281" i="2"/>
  <c r="BI280" i="2"/>
  <c r="BH280" i="2"/>
  <c r="BG280" i="2"/>
  <c r="BF280" i="2"/>
  <c r="T280" i="2"/>
  <c r="R280" i="2"/>
  <c r="P280" i="2"/>
  <c r="BI278" i="2"/>
  <c r="BH278" i="2"/>
  <c r="BG278" i="2"/>
  <c r="BF278" i="2"/>
  <c r="T278" i="2"/>
  <c r="R278" i="2"/>
  <c r="P278" i="2"/>
  <c r="BI277" i="2"/>
  <c r="BH277" i="2"/>
  <c r="BG277" i="2"/>
  <c r="BF277" i="2"/>
  <c r="T277" i="2"/>
  <c r="R277" i="2"/>
  <c r="P277" i="2"/>
  <c r="BI276" i="2"/>
  <c r="BH276" i="2"/>
  <c r="BG276" i="2"/>
  <c r="BF276" i="2"/>
  <c r="T276" i="2"/>
  <c r="R276" i="2"/>
  <c r="P276" i="2"/>
  <c r="BI275" i="2"/>
  <c r="BH275" i="2"/>
  <c r="BG275" i="2"/>
  <c r="BF275" i="2"/>
  <c r="T275" i="2"/>
  <c r="R275" i="2"/>
  <c r="P275" i="2"/>
  <c r="BI273" i="2"/>
  <c r="BH273" i="2"/>
  <c r="BG273" i="2"/>
  <c r="BF273" i="2"/>
  <c r="T273" i="2"/>
  <c r="R273" i="2"/>
  <c r="P273" i="2"/>
  <c r="BI272" i="2"/>
  <c r="BH272" i="2"/>
  <c r="BG272" i="2"/>
  <c r="BF272" i="2"/>
  <c r="T272" i="2"/>
  <c r="R272" i="2"/>
  <c r="P272" i="2"/>
  <c r="BI271" i="2"/>
  <c r="BH271" i="2"/>
  <c r="BG271" i="2"/>
  <c r="BF271" i="2"/>
  <c r="T271" i="2"/>
  <c r="R271" i="2"/>
  <c r="P271" i="2"/>
  <c r="BI269" i="2"/>
  <c r="BH269" i="2"/>
  <c r="BG269" i="2"/>
  <c r="BF269" i="2"/>
  <c r="T269" i="2"/>
  <c r="R269" i="2"/>
  <c r="P269" i="2"/>
  <c r="BI268" i="2"/>
  <c r="BH268" i="2"/>
  <c r="BG268" i="2"/>
  <c r="BF268" i="2"/>
  <c r="T268" i="2"/>
  <c r="R268" i="2"/>
  <c r="P268" i="2"/>
  <c r="BI267" i="2"/>
  <c r="BH267" i="2"/>
  <c r="BG267" i="2"/>
  <c r="BF267" i="2"/>
  <c r="T267" i="2"/>
  <c r="R267" i="2"/>
  <c r="P267" i="2"/>
  <c r="BI266" i="2"/>
  <c r="BH266" i="2"/>
  <c r="BG266" i="2"/>
  <c r="BF266" i="2"/>
  <c r="T266" i="2"/>
  <c r="R266" i="2"/>
  <c r="P266" i="2"/>
  <c r="BI265" i="2"/>
  <c r="BH265" i="2"/>
  <c r="BG265" i="2"/>
  <c r="BF265" i="2"/>
  <c r="T265" i="2"/>
  <c r="R265" i="2"/>
  <c r="P265" i="2"/>
  <c r="BI264" i="2"/>
  <c r="BH264" i="2"/>
  <c r="BG264" i="2"/>
  <c r="BF264" i="2"/>
  <c r="T264" i="2"/>
  <c r="R264" i="2"/>
  <c r="P264" i="2"/>
  <c r="BI262" i="2"/>
  <c r="BH262" i="2"/>
  <c r="BG262" i="2"/>
  <c r="BF262" i="2"/>
  <c r="T262" i="2"/>
  <c r="R262" i="2"/>
  <c r="P262" i="2"/>
  <c r="BI261" i="2"/>
  <c r="BH261" i="2"/>
  <c r="BG261" i="2"/>
  <c r="BF261" i="2"/>
  <c r="T261" i="2"/>
  <c r="R261" i="2"/>
  <c r="P261" i="2"/>
  <c r="BI260" i="2"/>
  <c r="BH260" i="2"/>
  <c r="BG260" i="2"/>
  <c r="BF260" i="2"/>
  <c r="T260" i="2"/>
  <c r="R260" i="2"/>
  <c r="P260" i="2"/>
  <c r="BI259" i="2"/>
  <c r="BH259" i="2"/>
  <c r="BG259" i="2"/>
  <c r="BF259" i="2"/>
  <c r="T259" i="2"/>
  <c r="R259" i="2"/>
  <c r="P259" i="2"/>
  <c r="BI258" i="2"/>
  <c r="BH258" i="2"/>
  <c r="BG258" i="2"/>
  <c r="BF258" i="2"/>
  <c r="T258" i="2"/>
  <c r="R258" i="2"/>
  <c r="P258" i="2"/>
  <c r="BI257" i="2"/>
  <c r="BH257" i="2"/>
  <c r="BG257" i="2"/>
  <c r="BF257" i="2"/>
  <c r="T257" i="2"/>
  <c r="R257" i="2"/>
  <c r="P257" i="2"/>
  <c r="BI256" i="2"/>
  <c r="BH256" i="2"/>
  <c r="BG256" i="2"/>
  <c r="BF256" i="2"/>
  <c r="T256" i="2"/>
  <c r="R256" i="2"/>
  <c r="P256" i="2"/>
  <c r="BI255" i="2"/>
  <c r="BH255" i="2"/>
  <c r="BG255" i="2"/>
  <c r="BF255" i="2"/>
  <c r="T255" i="2"/>
  <c r="R255" i="2"/>
  <c r="P255" i="2"/>
  <c r="BI253" i="2"/>
  <c r="BH253" i="2"/>
  <c r="BG253" i="2"/>
  <c r="BF253" i="2"/>
  <c r="T253" i="2"/>
  <c r="R253" i="2"/>
  <c r="P253" i="2"/>
  <c r="BI252" i="2"/>
  <c r="BH252" i="2"/>
  <c r="BG252" i="2"/>
  <c r="BF252" i="2"/>
  <c r="T252" i="2"/>
  <c r="R252" i="2"/>
  <c r="P252" i="2"/>
  <c r="BI251" i="2"/>
  <c r="BH251" i="2"/>
  <c r="BG251" i="2"/>
  <c r="BF251" i="2"/>
  <c r="T251" i="2"/>
  <c r="R251" i="2"/>
  <c r="P251" i="2"/>
  <c r="BI250" i="2"/>
  <c r="BH250" i="2"/>
  <c r="BG250" i="2"/>
  <c r="BF250" i="2"/>
  <c r="T250" i="2"/>
  <c r="R250" i="2"/>
  <c r="P250" i="2"/>
  <c r="BI249" i="2"/>
  <c r="BH249" i="2"/>
  <c r="BG249" i="2"/>
  <c r="BF249" i="2"/>
  <c r="T249" i="2"/>
  <c r="R249" i="2"/>
  <c r="P249" i="2"/>
  <c r="BI248" i="2"/>
  <c r="BH248" i="2"/>
  <c r="BG248" i="2"/>
  <c r="BF248" i="2"/>
  <c r="T248" i="2"/>
  <c r="R248" i="2"/>
  <c r="P248" i="2"/>
  <c r="BI247" i="2"/>
  <c r="BH247" i="2"/>
  <c r="BG247" i="2"/>
  <c r="BF247" i="2"/>
  <c r="T247" i="2"/>
  <c r="R247" i="2"/>
  <c r="P247" i="2"/>
  <c r="BI246" i="2"/>
  <c r="BH246" i="2"/>
  <c r="BG246" i="2"/>
  <c r="BF246" i="2"/>
  <c r="T246" i="2"/>
  <c r="R246" i="2"/>
  <c r="P246" i="2"/>
  <c r="BI245" i="2"/>
  <c r="BH245" i="2"/>
  <c r="BG245" i="2"/>
  <c r="BF245" i="2"/>
  <c r="T245" i="2"/>
  <c r="R245" i="2"/>
  <c r="P245" i="2"/>
  <c r="BI244" i="2"/>
  <c r="BH244" i="2"/>
  <c r="BG244" i="2"/>
  <c r="BF244" i="2"/>
  <c r="T244" i="2"/>
  <c r="R244" i="2"/>
  <c r="P244" i="2"/>
  <c r="BI243" i="2"/>
  <c r="BH243" i="2"/>
  <c r="BG243" i="2"/>
  <c r="BF243" i="2"/>
  <c r="T243" i="2"/>
  <c r="R243" i="2"/>
  <c r="P243" i="2"/>
  <c r="BI242" i="2"/>
  <c r="BH242" i="2"/>
  <c r="BG242" i="2"/>
  <c r="BF242" i="2"/>
  <c r="T242" i="2"/>
  <c r="R242" i="2"/>
  <c r="P242" i="2"/>
  <c r="BI241" i="2"/>
  <c r="BH241" i="2"/>
  <c r="BG241" i="2"/>
  <c r="BF241" i="2"/>
  <c r="T241" i="2"/>
  <c r="R241" i="2"/>
  <c r="P241" i="2"/>
  <c r="BI240" i="2"/>
  <c r="BH240" i="2"/>
  <c r="BG240" i="2"/>
  <c r="BF240" i="2"/>
  <c r="T240" i="2"/>
  <c r="R240" i="2"/>
  <c r="P240" i="2"/>
  <c r="BI239" i="2"/>
  <c r="BH239" i="2"/>
  <c r="BG239" i="2"/>
  <c r="BF239" i="2"/>
  <c r="T239" i="2"/>
  <c r="R239" i="2"/>
  <c r="P239" i="2"/>
  <c r="BI238" i="2"/>
  <c r="BH238" i="2"/>
  <c r="BG238" i="2"/>
  <c r="BF238" i="2"/>
  <c r="T238" i="2"/>
  <c r="R238" i="2"/>
  <c r="P238" i="2"/>
  <c r="BI237" i="2"/>
  <c r="BH237" i="2"/>
  <c r="BG237" i="2"/>
  <c r="BF237" i="2"/>
  <c r="T237" i="2"/>
  <c r="R237" i="2"/>
  <c r="P237" i="2"/>
  <c r="BI236" i="2"/>
  <c r="BH236" i="2"/>
  <c r="BG236" i="2"/>
  <c r="BF236" i="2"/>
  <c r="T236" i="2"/>
  <c r="R236" i="2"/>
  <c r="P236" i="2"/>
  <c r="BI235" i="2"/>
  <c r="BH235" i="2"/>
  <c r="BG235" i="2"/>
  <c r="BF235" i="2"/>
  <c r="T235" i="2"/>
  <c r="R235" i="2"/>
  <c r="P235" i="2"/>
  <c r="BI234" i="2"/>
  <c r="BH234" i="2"/>
  <c r="BG234" i="2"/>
  <c r="BF234" i="2"/>
  <c r="T234" i="2"/>
  <c r="R234" i="2"/>
  <c r="P234" i="2"/>
  <c r="BI233" i="2"/>
  <c r="BH233" i="2"/>
  <c r="BG233" i="2"/>
  <c r="BF233" i="2"/>
  <c r="T233" i="2"/>
  <c r="R233" i="2"/>
  <c r="P233" i="2"/>
  <c r="BI232" i="2"/>
  <c r="BH232" i="2"/>
  <c r="BG232" i="2"/>
  <c r="BF232" i="2"/>
  <c r="T232" i="2"/>
  <c r="R232" i="2"/>
  <c r="P232" i="2"/>
  <c r="BI231" i="2"/>
  <c r="BH231" i="2"/>
  <c r="BG231" i="2"/>
  <c r="BF231" i="2"/>
  <c r="T231" i="2"/>
  <c r="R231" i="2"/>
  <c r="P231" i="2"/>
  <c r="BI230" i="2"/>
  <c r="BH230" i="2"/>
  <c r="BG230" i="2"/>
  <c r="BF230" i="2"/>
  <c r="T230" i="2"/>
  <c r="R230" i="2"/>
  <c r="P230" i="2"/>
  <c r="BI229" i="2"/>
  <c r="BH229" i="2"/>
  <c r="BG229" i="2"/>
  <c r="BF229" i="2"/>
  <c r="T229" i="2"/>
  <c r="R229" i="2"/>
  <c r="P229" i="2"/>
  <c r="BI228" i="2"/>
  <c r="BH228" i="2"/>
  <c r="BG228" i="2"/>
  <c r="BF228" i="2"/>
  <c r="T228" i="2"/>
  <c r="R228" i="2"/>
  <c r="P228" i="2"/>
  <c r="BI227" i="2"/>
  <c r="BH227" i="2"/>
  <c r="BG227" i="2"/>
  <c r="BF227" i="2"/>
  <c r="T227" i="2"/>
  <c r="R227" i="2"/>
  <c r="P227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24" i="2"/>
  <c r="BH224" i="2"/>
  <c r="BG224" i="2"/>
  <c r="BF224" i="2"/>
  <c r="T224" i="2"/>
  <c r="R224" i="2"/>
  <c r="P224" i="2"/>
  <c r="BI223" i="2"/>
  <c r="BH223" i="2"/>
  <c r="BG223" i="2"/>
  <c r="BF223" i="2"/>
  <c r="T223" i="2"/>
  <c r="R223" i="2"/>
  <c r="P223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215" i="2"/>
  <c r="BH215" i="2"/>
  <c r="BG215" i="2"/>
  <c r="BF215" i="2"/>
  <c r="T215" i="2"/>
  <c r="R215" i="2"/>
  <c r="P215" i="2"/>
  <c r="BI214" i="2"/>
  <c r="BH214" i="2"/>
  <c r="BG214" i="2"/>
  <c r="BF214" i="2"/>
  <c r="T214" i="2"/>
  <c r="R214" i="2"/>
  <c r="P214" i="2"/>
  <c r="BI211" i="2"/>
  <c r="BH211" i="2"/>
  <c r="BG211" i="2"/>
  <c r="BF211" i="2"/>
  <c r="T211" i="2"/>
  <c r="T210" i="2" s="1"/>
  <c r="R211" i="2"/>
  <c r="R210" i="2" s="1"/>
  <c r="P211" i="2"/>
  <c r="P210" i="2" s="1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6" i="2"/>
  <c r="BH206" i="2"/>
  <c r="BG206" i="2"/>
  <c r="BF206" i="2"/>
  <c r="T206" i="2"/>
  <c r="R206" i="2"/>
  <c r="P206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3" i="2"/>
  <c r="BH183" i="2"/>
  <c r="BG183" i="2"/>
  <c r="BF183" i="2"/>
  <c r="T183" i="2"/>
  <c r="R183" i="2"/>
  <c r="P183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T170" i="2" s="1"/>
  <c r="R171" i="2"/>
  <c r="R170" i="2" s="1"/>
  <c r="P171" i="2"/>
  <c r="P170" i="2" s="1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J142" i="2"/>
  <c r="J141" i="2"/>
  <c r="F141" i="2"/>
  <c r="F139" i="2"/>
  <c r="E137" i="2"/>
  <c r="BI124" i="2"/>
  <c r="BH124" i="2"/>
  <c r="BG124" i="2"/>
  <c r="BF124" i="2"/>
  <c r="BI123" i="2"/>
  <c r="BH123" i="2"/>
  <c r="BG123" i="2"/>
  <c r="BF123" i="2"/>
  <c r="BE123" i="2"/>
  <c r="BI122" i="2"/>
  <c r="BH122" i="2"/>
  <c r="BG122" i="2"/>
  <c r="BF122" i="2"/>
  <c r="BE122" i="2"/>
  <c r="BI121" i="2"/>
  <c r="BH121" i="2"/>
  <c r="BG121" i="2"/>
  <c r="BF121" i="2"/>
  <c r="BE121" i="2"/>
  <c r="BI120" i="2"/>
  <c r="BH120" i="2"/>
  <c r="BG120" i="2"/>
  <c r="BF120" i="2"/>
  <c r="BE120" i="2"/>
  <c r="BI119" i="2"/>
  <c r="BH119" i="2"/>
  <c r="BG119" i="2"/>
  <c r="BF119" i="2"/>
  <c r="BE119" i="2"/>
  <c r="J92" i="2"/>
  <c r="J91" i="2"/>
  <c r="F91" i="2"/>
  <c r="F89" i="2"/>
  <c r="E87" i="2"/>
  <c r="J18" i="2"/>
  <c r="E18" i="2"/>
  <c r="F142" i="2" s="1"/>
  <c r="J17" i="2"/>
  <c r="J12" i="2"/>
  <c r="J139" i="2"/>
  <c r="E7" i="2"/>
  <c r="E135" i="2"/>
  <c r="CK101" i="1"/>
  <c r="CJ101" i="1"/>
  <c r="CI101" i="1"/>
  <c r="CH101" i="1"/>
  <c r="CG101" i="1"/>
  <c r="CF101" i="1"/>
  <c r="BZ101" i="1"/>
  <c r="CE101" i="1"/>
  <c r="CK100" i="1"/>
  <c r="CJ100" i="1"/>
  <c r="CI100" i="1"/>
  <c r="CH100" i="1"/>
  <c r="CG100" i="1"/>
  <c r="CF100" i="1"/>
  <c r="BZ100" i="1"/>
  <c r="CE100" i="1"/>
  <c r="CK99" i="1"/>
  <c r="CJ99" i="1"/>
  <c r="CI99" i="1"/>
  <c r="CH99" i="1"/>
  <c r="CG99" i="1"/>
  <c r="CF99" i="1"/>
  <c r="BZ99" i="1"/>
  <c r="CE99" i="1"/>
  <c r="CK98" i="1"/>
  <c r="CJ98" i="1"/>
  <c r="CI98" i="1"/>
  <c r="CH98" i="1"/>
  <c r="CG98" i="1"/>
  <c r="CF98" i="1"/>
  <c r="BZ98" i="1"/>
  <c r="CE98" i="1"/>
  <c r="L90" i="1"/>
  <c r="AM90" i="1"/>
  <c r="AM89" i="1"/>
  <c r="L89" i="1"/>
  <c r="AM87" i="1"/>
  <c r="L87" i="1"/>
  <c r="L85" i="1"/>
  <c r="L84" i="1"/>
  <c r="BK219" i="2"/>
  <c r="BK206" i="2"/>
  <c r="J188" i="2"/>
  <c r="J178" i="2"/>
  <c r="J160" i="2"/>
  <c r="BK275" i="2"/>
  <c r="BK272" i="2"/>
  <c r="BK268" i="2"/>
  <c r="BK266" i="2"/>
  <c r="J262" i="2"/>
  <c r="J252" i="2"/>
  <c r="BK243" i="2"/>
  <c r="J226" i="2"/>
  <c r="J214" i="2"/>
  <c r="BK201" i="2"/>
  <c r="J181" i="2"/>
  <c r="J149" i="2"/>
  <c r="J239" i="2"/>
  <c r="BK253" i="2"/>
  <c r="J223" i="2"/>
  <c r="J194" i="2"/>
  <c r="BK173" i="2"/>
  <c r="J152" i="2"/>
  <c r="J222" i="2"/>
  <c r="BK178" i="2"/>
  <c r="J168" i="2"/>
  <c r="J153" i="2"/>
  <c r="BK258" i="2"/>
  <c r="J255" i="2"/>
  <c r="J245" i="2"/>
  <c r="BK236" i="2"/>
  <c r="BK224" i="2"/>
  <c r="J209" i="2"/>
  <c r="BK200" i="2"/>
  <c r="J191" i="2"/>
  <c r="J176" i="2"/>
  <c r="BK150" i="2"/>
  <c r="J249" i="2"/>
  <c r="J163" i="2"/>
  <c r="J281" i="2"/>
  <c r="J285" i="2"/>
  <c r="BK227" i="2"/>
  <c r="BK205" i="2"/>
  <c r="BK190" i="2"/>
  <c r="J171" i="2"/>
  <c r="J276" i="2"/>
  <c r="J275" i="2"/>
  <c r="J269" i="2"/>
  <c r="BK267" i="2"/>
  <c r="BK262" i="2"/>
  <c r="J260" i="2"/>
  <c r="BK245" i="2"/>
  <c r="BK234" i="2"/>
  <c r="J221" i="2"/>
  <c r="BK209" i="2"/>
  <c r="BK188" i="2"/>
  <c r="BK174" i="2"/>
  <c r="J156" i="2"/>
  <c r="BK284" i="2"/>
  <c r="BK256" i="2"/>
  <c r="J250" i="2"/>
  <c r="J237" i="2"/>
  <c r="BK228" i="2"/>
  <c r="BK215" i="2"/>
  <c r="BK204" i="2"/>
  <c r="BK180" i="2"/>
  <c r="BK171" i="2"/>
  <c r="BK289" i="2"/>
  <c r="BK244" i="2"/>
  <c r="BK233" i="2"/>
  <c r="BK157" i="2"/>
  <c r="J193" i="2"/>
  <c r="BK283" i="2"/>
  <c r="J258" i="2"/>
  <c r="BK285" i="2"/>
  <c r="J278" i="2"/>
  <c r="BK277" i="2"/>
  <c r="J277" i="2"/>
  <c r="J251" i="2"/>
  <c r="BK250" i="2"/>
  <c r="J244" i="2"/>
  <c r="J243" i="2"/>
  <c r="J241" i="2"/>
  <c r="J233" i="2"/>
  <c r="BK231" i="2"/>
  <c r="BK230" i="2"/>
  <c r="J229" i="2"/>
  <c r="BK226" i="2"/>
  <c r="BK218" i="2"/>
  <c r="BK211" i="2"/>
  <c r="J192" i="2"/>
  <c r="J187" i="2"/>
  <c r="J175" i="2"/>
  <c r="BK276" i="2"/>
  <c r="BK273" i="2"/>
  <c r="J271" i="2"/>
  <c r="J268" i="2"/>
  <c r="BK265" i="2"/>
  <c r="J261" i="2"/>
  <c r="BK249" i="2"/>
  <c r="J236" i="2"/>
  <c r="J220" i="2"/>
  <c r="J205" i="2"/>
  <c r="J189" i="2"/>
  <c r="BK163" i="2"/>
  <c r="BK152" i="2"/>
  <c r="BK257" i="2"/>
  <c r="BK255" i="2"/>
  <c r="J246" i="2"/>
  <c r="BK238" i="2"/>
  <c r="J227" i="2"/>
  <c r="J217" i="2"/>
  <c r="BK202" i="2"/>
  <c r="BK183" i="2"/>
  <c r="J173" i="2"/>
  <c r="BK291" i="2"/>
  <c r="J242" i="2"/>
  <c r="J183" i="2"/>
  <c r="BK156" i="2"/>
  <c r="BK223" i="2"/>
  <c r="BK151" i="2"/>
  <c r="BK252" i="2"/>
  <c r="J232" i="2"/>
  <c r="BK281" i="2"/>
  <c r="BK242" i="2"/>
  <c r="J204" i="2"/>
  <c r="J186" i="2"/>
  <c r="J174" i="2"/>
  <c r="BK160" i="2"/>
  <c r="J150" i="2"/>
  <c r="BK222" i="2"/>
  <c r="BK208" i="2"/>
  <c r="BK198" i="2"/>
  <c r="BK186" i="2"/>
  <c r="BK177" i="2"/>
  <c r="J157" i="2"/>
  <c r="J273" i="2"/>
  <c r="BK269" i="2"/>
  <c r="J267" i="2"/>
  <c r="J265" i="2"/>
  <c r="BK261" i="2"/>
  <c r="BK248" i="2"/>
  <c r="J238" i="2"/>
  <c r="J225" i="2"/>
  <c r="BK217" i="2"/>
  <c r="BK196" i="2"/>
  <c r="J177" i="2"/>
  <c r="J167" i="2"/>
  <c r="BK154" i="2"/>
  <c r="BK286" i="2"/>
  <c r="J257" i="2"/>
  <c r="J253" i="2"/>
  <c r="J240" i="2"/>
  <c r="J230" i="2"/>
  <c r="BK214" i="2"/>
  <c r="J208" i="2"/>
  <c r="J198" i="2"/>
  <c r="J166" i="2"/>
  <c r="BK148" i="2"/>
  <c r="BK246" i="2"/>
  <c r="BK241" i="2"/>
  <c r="BK181" i="2"/>
  <c r="BK153" i="2"/>
  <c r="BK232" i="2"/>
  <c r="BK169" i="2"/>
  <c r="J259" i="2"/>
  <c r="J291" i="2"/>
  <c r="J283" i="2"/>
  <c r="J211" i="2"/>
  <c r="J200" i="2"/>
  <c r="BK189" i="2"/>
  <c r="J180" i="2"/>
  <c r="BK161" i="2"/>
  <c r="BK149" i="2"/>
  <c r="BK278" i="2"/>
  <c r="J248" i="2"/>
  <c r="BK240" i="2"/>
  <c r="J228" i="2"/>
  <c r="J169" i="2"/>
  <c r="BK271" i="2"/>
  <c r="J266" i="2"/>
  <c r="BK237" i="2"/>
  <c r="BK191" i="2"/>
  <c r="J148" i="2"/>
  <c r="J247" i="2"/>
  <c r="BK220" i="2"/>
  <c r="BK194" i="2"/>
  <c r="BK280" i="2"/>
  <c r="J165" i="2"/>
  <c r="BK168" i="2"/>
  <c r="BK221" i="2"/>
  <c r="BK247" i="2"/>
  <c r="BK167" i="2"/>
  <c r="AS94" i="1"/>
  <c r="BK259" i="2"/>
  <c r="J231" i="2"/>
  <c r="J219" i="2"/>
  <c r="BK185" i="2"/>
  <c r="J161" i="2"/>
  <c r="J256" i="2"/>
  <c r="BK251" i="2"/>
  <c r="BK239" i="2"/>
  <c r="BK229" i="2"/>
  <c r="J218" i="2"/>
  <c r="J206" i="2"/>
  <c r="J199" i="2"/>
  <c r="BK187" i="2"/>
  <c r="BK165" i="2"/>
  <c r="J289" i="2"/>
  <c r="BK199" i="2"/>
  <c r="BK235" i="2"/>
  <c r="BK176" i="2"/>
  <c r="BK260" i="2"/>
  <c r="BK225" i="2"/>
  <c r="J286" i="2"/>
  <c r="J224" i="2"/>
  <c r="J202" i="2"/>
  <c r="J190" i="2"/>
  <c r="J185" i="2"/>
  <c r="BK166" i="2"/>
  <c r="J151" i="2"/>
  <c r="J215" i="2"/>
  <c r="J272" i="2"/>
  <c r="BK264" i="2"/>
  <c r="J235" i="2"/>
  <c r="J154" i="2"/>
  <c r="BK193" i="2"/>
  <c r="J280" i="2"/>
  <c r="J284" i="2"/>
  <c r="J196" i="2"/>
  <c r="BK159" i="2"/>
  <c r="J264" i="2"/>
  <c r="J159" i="2"/>
  <c r="J234" i="2"/>
  <c r="J201" i="2"/>
  <c r="BK175" i="2"/>
  <c r="BK192" i="2"/>
  <c r="T287" i="2" l="1"/>
  <c r="J36" i="2"/>
  <c r="F37" i="2"/>
  <c r="F38" i="2"/>
  <c r="F39" i="2"/>
  <c r="F36" i="2"/>
  <c r="R147" i="2"/>
  <c r="R164" i="2"/>
  <c r="BK172" i="2"/>
  <c r="J172" i="2" s="1"/>
  <c r="J101" i="2" s="1"/>
  <c r="R172" i="2"/>
  <c r="BK179" i="2"/>
  <c r="J179" i="2" s="1"/>
  <c r="J102" i="2" s="1"/>
  <c r="R179" i="2"/>
  <c r="P184" i="2"/>
  <c r="BK203" i="2"/>
  <c r="J203" i="2" s="1"/>
  <c r="J104" i="2" s="1"/>
  <c r="P203" i="2"/>
  <c r="BK216" i="2"/>
  <c r="J216" i="2" s="1"/>
  <c r="J108" i="2" s="1"/>
  <c r="P216" i="2"/>
  <c r="BK254" i="2"/>
  <c r="J254" i="2" s="1"/>
  <c r="J109" i="2" s="1"/>
  <c r="T254" i="2"/>
  <c r="R263" i="2"/>
  <c r="P270" i="2"/>
  <c r="T270" i="2"/>
  <c r="T274" i="2"/>
  <c r="P147" i="2"/>
  <c r="BK164" i="2"/>
  <c r="J164" i="2" s="1"/>
  <c r="J99" i="2" s="1"/>
  <c r="P164" i="2"/>
  <c r="P172" i="2"/>
  <c r="T172" i="2"/>
  <c r="P179" i="2"/>
  <c r="T179" i="2"/>
  <c r="R184" i="2"/>
  <c r="T203" i="2"/>
  <c r="BK213" i="2"/>
  <c r="J213" i="2" s="1"/>
  <c r="J107" i="2" s="1"/>
  <c r="P213" i="2"/>
  <c r="T213" i="2"/>
  <c r="R216" i="2"/>
  <c r="P254" i="2"/>
  <c r="BK263" i="2"/>
  <c r="J263" i="2" s="1"/>
  <c r="J110" i="2" s="1"/>
  <c r="T263" i="2"/>
  <c r="R270" i="2"/>
  <c r="R274" i="2"/>
  <c r="BK147" i="2"/>
  <c r="J147" i="2"/>
  <c r="J98" i="2" s="1"/>
  <c r="T147" i="2"/>
  <c r="T164" i="2"/>
  <c r="BK184" i="2"/>
  <c r="J184" i="2" s="1"/>
  <c r="J103" i="2" s="1"/>
  <c r="T184" i="2"/>
  <c r="R203" i="2"/>
  <c r="R213" i="2"/>
  <c r="R212" i="2"/>
  <c r="T216" i="2"/>
  <c r="R254" i="2"/>
  <c r="P263" i="2"/>
  <c r="BK270" i="2"/>
  <c r="J270" i="2" s="1"/>
  <c r="J111" i="2" s="1"/>
  <c r="BK274" i="2"/>
  <c r="J274" i="2"/>
  <c r="J112" i="2" s="1"/>
  <c r="P274" i="2"/>
  <c r="BK170" i="2"/>
  <c r="J170" i="2"/>
  <c r="J100" i="2" s="1"/>
  <c r="BK290" i="2"/>
  <c r="J290" i="2" s="1"/>
  <c r="J115" i="2" s="1"/>
  <c r="BK210" i="2"/>
  <c r="J210" i="2"/>
  <c r="J105" i="2" s="1"/>
  <c r="BK288" i="2"/>
  <c r="J288" i="2" s="1"/>
  <c r="J114" i="2" s="1"/>
  <c r="BE148" i="2"/>
  <c r="BE163" i="2"/>
  <c r="BE168" i="2"/>
  <c r="BE229" i="2"/>
  <c r="BE231" i="2"/>
  <c r="BE243" i="2"/>
  <c r="BE248" i="2"/>
  <c r="BE256" i="2"/>
  <c r="BE283" i="2"/>
  <c r="BE289" i="2"/>
  <c r="BE151" i="2"/>
  <c r="BE154" i="2"/>
  <c r="BE218" i="2"/>
  <c r="BE223" i="2"/>
  <c r="BE233" i="2"/>
  <c r="BE235" i="2"/>
  <c r="BE240" i="2"/>
  <c r="BE244" i="2"/>
  <c r="BE246" i="2"/>
  <c r="BE278" i="2"/>
  <c r="BC95" i="1"/>
  <c r="BC94" i="1" s="1"/>
  <c r="W35" i="1" s="1"/>
  <c r="BE215" i="2"/>
  <c r="BE222" i="2"/>
  <c r="BE226" i="2"/>
  <c r="BE258" i="2"/>
  <c r="BA95" i="1"/>
  <c r="AW95" i="1"/>
  <c r="BB95" i="1"/>
  <c r="BE150" i="2"/>
  <c r="BE166" i="2"/>
  <c r="BE200" i="2"/>
  <c r="BE206" i="2"/>
  <c r="BE224" i="2"/>
  <c r="BE225" i="2"/>
  <c r="BE238" i="2"/>
  <c r="BE245" i="2"/>
  <c r="BE247" i="2"/>
  <c r="BE250" i="2"/>
  <c r="BE261" i="2"/>
  <c r="BE160" i="2"/>
  <c r="BE173" i="2"/>
  <c r="BE185" i="2"/>
  <c r="BE189" i="2"/>
  <c r="BE194" i="2"/>
  <c r="BE196" i="2"/>
  <c r="BE202" i="2"/>
  <c r="BE208" i="2"/>
  <c r="BE219" i="2"/>
  <c r="BE221" i="2"/>
  <c r="BE234" i="2"/>
  <c r="BE237" i="2"/>
  <c r="E85" i="2"/>
  <c r="F92" i="2"/>
  <c r="BE152" i="2"/>
  <c r="BE153" i="2"/>
  <c r="BE156" i="2"/>
  <c r="BE174" i="2"/>
  <c r="BE181" i="2"/>
  <c r="BE183" i="2"/>
  <c r="BE188" i="2"/>
  <c r="BE198" i="2"/>
  <c r="BE201" i="2"/>
  <c r="BE205" i="2"/>
  <c r="BE227" i="2"/>
  <c r="BE232" i="2"/>
  <c r="BE241" i="2"/>
  <c r="BE255" i="2"/>
  <c r="BE257" i="2"/>
  <c r="BE284" i="2"/>
  <c r="BE285" i="2"/>
  <c r="BE286" i="2"/>
  <c r="BE291" i="2"/>
  <c r="J89" i="2"/>
  <c r="BE149" i="2"/>
  <c r="BE157" i="2"/>
  <c r="BE169" i="2"/>
  <c r="BE171" i="2"/>
  <c r="BE175" i="2"/>
  <c r="BE190" i="2"/>
  <c r="BE192" i="2"/>
  <c r="BE193" i="2"/>
  <c r="BE204" i="2"/>
  <c r="BE211" i="2"/>
  <c r="BE228" i="2"/>
  <c r="BE230" i="2"/>
  <c r="BE236" i="2"/>
  <c r="BE242" i="2"/>
  <c r="BE251" i="2"/>
  <c r="BE259" i="2"/>
  <c r="BE260" i="2"/>
  <c r="BE262" i="2"/>
  <c r="BE264" i="2"/>
  <c r="BE265" i="2"/>
  <c r="BE266" i="2"/>
  <c r="BE267" i="2"/>
  <c r="BE268" i="2"/>
  <c r="BE269" i="2"/>
  <c r="BE271" i="2"/>
  <c r="BE272" i="2"/>
  <c r="BE273" i="2"/>
  <c r="BE275" i="2"/>
  <c r="BE280" i="2"/>
  <c r="BE281" i="2"/>
  <c r="BE159" i="2"/>
  <c r="BE161" i="2"/>
  <c r="BE165" i="2"/>
  <c r="BE167" i="2"/>
  <c r="BE176" i="2"/>
  <c r="BE177" i="2"/>
  <c r="BE178" i="2"/>
  <c r="BE180" i="2"/>
  <c r="BE186" i="2"/>
  <c r="BE187" i="2"/>
  <c r="BE191" i="2"/>
  <c r="BE199" i="2"/>
  <c r="BE209" i="2"/>
  <c r="BE214" i="2"/>
  <c r="BE217" i="2"/>
  <c r="BE220" i="2"/>
  <c r="BE239" i="2"/>
  <c r="BE249" i="2"/>
  <c r="BE252" i="2"/>
  <c r="BE253" i="2"/>
  <c r="BE276" i="2"/>
  <c r="BE277" i="2"/>
  <c r="BD95" i="1"/>
  <c r="BD94" i="1" s="1"/>
  <c r="W36" i="1" s="1"/>
  <c r="BB94" i="1"/>
  <c r="W34" i="1"/>
  <c r="BA94" i="1"/>
  <c r="W33" i="1" s="1"/>
  <c r="R146" i="2" l="1"/>
  <c r="R145" i="2" s="1"/>
  <c r="P212" i="2"/>
  <c r="T146" i="2"/>
  <c r="P146" i="2"/>
  <c r="P145" i="2" s="1"/>
  <c r="AU95" i="1" s="1"/>
  <c r="AU94" i="1" s="1"/>
  <c r="T212" i="2"/>
  <c r="BK146" i="2"/>
  <c r="J146" i="2" s="1"/>
  <c r="J97" i="2" s="1"/>
  <c r="BK287" i="2"/>
  <c r="J287" i="2" s="1"/>
  <c r="J113" i="2" s="1"/>
  <c r="BK212" i="2"/>
  <c r="J212" i="2" s="1"/>
  <c r="J106" i="2" s="1"/>
  <c r="AY94" i="1"/>
  <c r="AX94" i="1"/>
  <c r="AW94" i="1"/>
  <c r="AK33" i="1" s="1"/>
  <c r="T145" i="2" l="1"/>
  <c r="BK145" i="2"/>
  <c r="J145" i="2"/>
  <c r="J96" i="2" l="1"/>
  <c r="J30" i="2" s="1"/>
  <c r="BE124" i="2" s="1"/>
  <c r="F35" i="2" l="1"/>
  <c r="AZ95" i="1" s="1"/>
  <c r="AZ94" i="1" s="1"/>
  <c r="AV94" i="1" s="1"/>
  <c r="AT94" i="1" s="1"/>
  <c r="J35" i="2"/>
  <c r="AV95" i="1" s="1"/>
  <c r="AT95" i="1" s="1"/>
  <c r="AN95" i="1" s="1"/>
  <c r="J126" i="2"/>
  <c r="J31" i="2"/>
  <c r="J32" i="2"/>
  <c r="AG95" i="1"/>
  <c r="J41" i="2" l="1"/>
  <c r="AG94" i="1"/>
  <c r="AG100" i="1"/>
  <c r="AV100" i="1"/>
  <c r="BY100" i="1" s="1"/>
  <c r="CD100" i="1" l="1"/>
  <c r="AN94" i="1"/>
  <c r="AN100" i="1"/>
  <c r="AG101" i="1"/>
  <c r="CD101" i="1"/>
  <c r="AG98" i="1"/>
  <c r="CD98" i="1"/>
  <c r="AK26" i="1"/>
  <c r="AG99" i="1"/>
  <c r="AV99" i="1" s="1"/>
  <c r="BY99" i="1" s="1"/>
  <c r="CD99" i="1" l="1"/>
  <c r="W32" i="1" s="1"/>
  <c r="AG97" i="1"/>
  <c r="AK27" i="1" s="1"/>
  <c r="AV101" i="1"/>
  <c r="BY101" i="1" s="1"/>
  <c r="AV98" i="1"/>
  <c r="BY98" i="1" s="1"/>
  <c r="AN99" i="1"/>
  <c r="AK29" i="1" l="1"/>
  <c r="AK32" i="1"/>
  <c r="AN98" i="1"/>
  <c r="AN101" i="1"/>
  <c r="AG103" i="1"/>
  <c r="AK38" i="1" l="1"/>
  <c r="AN97" i="1"/>
  <c r="AN103" i="1" s="1"/>
</calcChain>
</file>

<file path=xl/sharedStrings.xml><?xml version="1.0" encoding="utf-8"?>
<sst xmlns="http://schemas.openxmlformats.org/spreadsheetml/2006/main" count="2171" uniqueCount="645">
  <si>
    <t>Export Komplet</t>
  </si>
  <si>
    <t/>
  </si>
  <si>
    <t>2.0</t>
  </si>
  <si>
    <t>ZAMOK</t>
  </si>
  <si>
    <t>False</t>
  </si>
  <si>
    <t>{22d75104-4e76-4734-8fe0-3dbf98f43c1a}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</si>
  <si>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</si>
  <si>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</si>
  <si>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</si>
  <si>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</si>
  <si>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</si>
  <si>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</si>
  <si>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</si>
  <si>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</si>
  <si>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22-5127-01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</si>
  <si>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</si>
  <si>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</si>
  <si>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Areál autobusy Hranečník - Kolárna</t>
  </si>
  <si>
    <t>KSO:</t>
  </si>
  <si>
    <t>CC-CZ:</t>
  </si>
  <si>
    <t>Místo:</t>
  </si>
  <si>
    <t>Ostrava</t>
  </si>
  <si>
    <t>Datum:</t>
  </si>
  <si>
    <t>11. 1. 2023</t>
  </si>
  <si>
    <t>Zadavatel:</t>
  </si>
  <si>
    <t>IČ:</t>
  </si>
  <si>
    <t>Dopravní podnik Ostrava a.s.</t>
  </si>
  <si>
    <t>DIČ:</t>
  </si>
  <si>
    <t>Uchazeč:</t>
  </si>
  <si>
    <t>Vyplň údaj</t>
  </si>
  <si>
    <t>Projektant:</t>
  </si>
  <si>
    <t>Ing. Jakub Jirčík</t>
  </si>
  <si>
    <t>True</t>
  </si>
  <si>
    <t>Zpracovatel:</t>
  </si>
  <si>
    <t>BKB Metal, a.s.</t>
  </si>
  <si>
    <t>Poznámka:</t>
  </si>
  <si>
    <t>Náklady z rozpočtů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</si>
  <si>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</si>
  <si>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</si>
  <si>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</si>
  <si>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</si>
  <si>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</si>
  <si>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</si>
  <si>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</si>
  <si>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</si>
  <si>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</si>
  <si>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</si>
  <si>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</si>
  <si>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</si>
  <si>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</si>
  <si>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</si>
  <si>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</si>
  <si>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</si>
  <si>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</si>
  <si>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</si>
  <si>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</si>
  <si>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</si>
  <si>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</si>
  <si>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</si>
  <si>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</si>
  <si>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</si>
  <si>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</si>
  <si>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</si>
  <si>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</si>
  <si>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</si>
  <si>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</si>
  <si>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</si>
  <si>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</si>
  <si>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</si>
  <si>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</si>
  <si>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</si>
  <si>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</si>
  <si>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</si>
  <si>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</si>
  <si>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</si>
  <si>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</si>
  <si>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</si>
  <si>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</si>
  <si>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</si>
  <si>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</si>
  <si>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</si>
  <si>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{00000000-0000-0000-0000-000000000000}</t>
  </si>
  <si>
    <t>/</t>
  </si>
  <si>
    <t>D.1.1</t>
  </si>
  <si>
    <t>Architektonicko-stavební řešení</t>
  </si>
  <si>
    <t>STA</t>
  </si>
  <si>
    <t>1</t>
  </si>
  <si>
    <t>{5f28545e-a699-465d-81dc-0f54d9d2fd29}</t>
  </si>
  <si>
    <t>2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</si>
  <si>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</si>
  <si>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</si>
  <si>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</si>
  <si>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</si>
  <si>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</si>
  <si>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</si>
  <si>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</si>
  <si>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</si>
  <si>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KRYCÍ LIST SOUPISU PRACÍ</t>
  </si>
  <si>
    <t>Objekt:</t>
  </si>
  <si>
    <t>D.1.1 - Architektonicko-stavební řešení</t>
  </si>
  <si>
    <t>Náklady z rozpočtu</t>
  </si>
  <si>
    <t>REKAPITULACE ČLENĚNÍ SOUPISU PRACÍ</t>
  </si>
  <si>
    <t>Kód dílu - Popis</t>
  </si>
  <si>
    <t>Cena celkem [CZK]</t>
  </si>
  <si>
    <t>1) 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</si>
  <si>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</si>
  <si>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</si>
  <si>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</si>
  <si>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</si>
  <si>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</si>
  <si>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</si>
  <si>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</si>
  <si>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</si>
  <si>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</si>
  <si>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</si>
  <si>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</si>
  <si>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731 - Ústřední vytápění - kotelny</t>
  </si>
  <si>
    <t xml:space="preserve">    741 - Materiál</t>
  </si>
  <si>
    <t xml:space="preserve">    742 - Práce</t>
  </si>
  <si>
    <t xml:space="preserve">    764 - Konstrukce klempířské</t>
  </si>
  <si>
    <t xml:space="preserve">    765 - Krytina skládaná</t>
  </si>
  <si>
    <t xml:space="preserve">    767 - Konstrukce zámečnické</t>
  </si>
  <si>
    <t>VRN - Vedlejší rozpočtové náklady</t>
  </si>
  <si>
    <t xml:space="preserve">    VRN3 - Zařízení staveniště</t>
  </si>
  <si>
    <t xml:space="preserve">    VRN7 - Provozní vlivy</t>
  </si>
  <si>
    <t>2) Ostatní náklady</t>
  </si>
  <si>
    <t>Zařízení staveniště</t>
  </si>
  <si>
    <t>VRN</t>
  </si>
  <si>
    <t>Provozní vlivy</t>
  </si>
  <si>
    <t>KOMPLETACNA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</si>
  <si>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</si>
  <si>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</si>
  <si>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</si>
  <si>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</si>
  <si>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</si>
  <si>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</si>
  <si>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</si>
  <si>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</si>
  <si>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</si>
  <si>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</si>
  <si>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</si>
  <si>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</si>
  <si>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</si>
  <si>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</si>
  <si>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</si>
  <si>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</si>
  <si>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</si>
  <si>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</si>
  <si>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113202111</t>
  </si>
  <si>
    <t>Vytrhání obrub krajníků obrubníků stojatých a jejich očištění - budou vráceny zpět</t>
  </si>
  <si>
    <t>m</t>
  </si>
  <si>
    <t>4</t>
  </si>
  <si>
    <t>1595832739</t>
  </si>
  <si>
    <t>131251102</t>
  </si>
  <si>
    <t>Hloubení jam nezapažených v hornině třídy těžitelnosti I skupiny 3 objem do 50 m3 strojně</t>
  </si>
  <si>
    <t>m3</t>
  </si>
  <si>
    <t>-667173244</t>
  </si>
  <si>
    <t>3</t>
  </si>
  <si>
    <t>162351103</t>
  </si>
  <si>
    <t>Vodorovné přemístění přes 50 do 500 m výkopku/sypaniny z horniny třídy těžitelnosti I skupiny 1 až 3</t>
  </si>
  <si>
    <t>-928858142</t>
  </si>
  <si>
    <t>167151101</t>
  </si>
  <si>
    <t>Nakládání výkopku z hornin třídy těžitelnosti I skupiny 1 až 3 do 100 m3</t>
  </si>
  <si>
    <t>1401294773</t>
  </si>
  <si>
    <t>5</t>
  </si>
  <si>
    <t>162751117</t>
  </si>
  <si>
    <t>Vodorovné přemístění přes 9 000 do 10000 m výkopku/sypaniny z horniny třídy těžitelnosti I skupiny 1 až 3</t>
  </si>
  <si>
    <t>-478285291</t>
  </si>
  <si>
    <t>6</t>
  </si>
  <si>
    <t>171251201</t>
  </si>
  <si>
    <t>Uložení sypaniny na skládky nebo meziskládky</t>
  </si>
  <si>
    <t>-1447090607</t>
  </si>
  <si>
    <t>7</t>
  </si>
  <si>
    <t>171201221</t>
  </si>
  <si>
    <t>Poplatek za uložení na skládce (skládkovné) zeminy a kamení kód odpadu 17 05 04</t>
  </si>
  <si>
    <t>t</t>
  </si>
  <si>
    <t>1020769977</t>
  </si>
  <si>
    <t>VV</t>
  </si>
  <si>
    <t>33,43*1,8 'Přepočtené koeficientem množství</t>
  </si>
  <si>
    <t>8</t>
  </si>
  <si>
    <t>174151101</t>
  </si>
  <si>
    <t>Obsypy patek, podsyp pod betonovou deskou, lože pod obrubník a obsyp kolem odvodnění kanálku štěrkodrtí se zhutněním na Edef,2 = 45 MPa</t>
  </si>
  <si>
    <t>-1708018053</t>
  </si>
  <si>
    <t>9</t>
  </si>
  <si>
    <t>M</t>
  </si>
  <si>
    <t>58344171</t>
  </si>
  <si>
    <t>štěrkodrť frakce 0/32 s plynulou křivkou zrnitosti</t>
  </si>
  <si>
    <t>1301873867</t>
  </si>
  <si>
    <t>21,61*1,676*1,3</t>
  </si>
  <si>
    <t>10</t>
  </si>
  <si>
    <t>181111121</t>
  </si>
  <si>
    <t>Plošná úprava terénu  v rovinně a svahu do 1:5</t>
  </si>
  <si>
    <t>m2</t>
  </si>
  <si>
    <t>532700456</t>
  </si>
  <si>
    <t>11</t>
  </si>
  <si>
    <t>180405114</t>
  </si>
  <si>
    <t>Založení trávníku ve vegetačních prefabrikátech výsevem směsi substrátu a semene v rovině a ve svahu do 1:5</t>
  </si>
  <si>
    <t>1882867404</t>
  </si>
  <si>
    <t>12</t>
  </si>
  <si>
    <t>00572470</t>
  </si>
  <si>
    <t>osivo směs travní univerzál</t>
  </si>
  <si>
    <t>kg</t>
  </si>
  <si>
    <t>-646399484</t>
  </si>
  <si>
    <t>4,791*0,03 'Přepočtené koeficientem množství</t>
  </si>
  <si>
    <t>13</t>
  </si>
  <si>
    <t>181912112</t>
  </si>
  <si>
    <t>Úprava pláně v hornině třídy těžitelnosti I skupiny 3 se zhutněním ručně</t>
  </si>
  <si>
    <t>-2076528052</t>
  </si>
  <si>
    <t>Zakládání</t>
  </si>
  <si>
    <t>14</t>
  </si>
  <si>
    <t>274313611</t>
  </si>
  <si>
    <t>Základové pásy z betonu tř. C 16/20 X0 - podkladní beton</t>
  </si>
  <si>
    <t>-51075127</t>
  </si>
  <si>
    <t>275322511</t>
  </si>
  <si>
    <t>Základové patky ze ŽB se zvýšenými nároky na prostředí tř. C 30/37 XC2</t>
  </si>
  <si>
    <t>682608763</t>
  </si>
  <si>
    <t>16</t>
  </si>
  <si>
    <t>275351121.1</t>
  </si>
  <si>
    <t>Zřízení bednění základových patek</t>
  </si>
  <si>
    <t>335860920</t>
  </si>
  <si>
    <t>17</t>
  </si>
  <si>
    <t>275351122.1</t>
  </si>
  <si>
    <t>Odstranění bednění základových patek</t>
  </si>
  <si>
    <t>1342071601</t>
  </si>
  <si>
    <t>18</t>
  </si>
  <si>
    <t>275361821</t>
  </si>
  <si>
    <t>Výztuž základových patek betonářskou kruhovou žebírkovou ocelí 10 505 (R)</t>
  </si>
  <si>
    <t>-1807486677</t>
  </si>
  <si>
    <t>Svislé a kompletní konstrukce</t>
  </si>
  <si>
    <t>19</t>
  </si>
  <si>
    <t>348401320R1</t>
  </si>
  <si>
    <t>Rozvinutí, montáž a napnutí ostnatého drátu včetně systémových sloupků</t>
  </si>
  <si>
    <t>468011002</t>
  </si>
  <si>
    <t>Úpravy povrchů, podlahy a osazování výplní</t>
  </si>
  <si>
    <t>20</t>
  </si>
  <si>
    <t>631311235</t>
  </si>
  <si>
    <t>Mazanina přes 120 do 240 mm z betonu prostého se zvýšenými nároky na prostředí tř. 30/37 XC2, XF1 - 8/16 - S3, bez bednění</t>
  </si>
  <si>
    <t>1224649619</t>
  </si>
  <si>
    <t>631319013R01</t>
  </si>
  <si>
    <t>Příplatek k mazanině tl přes 120 do 240 mm za kartáčování povrchu</t>
  </si>
  <si>
    <t>-401540005</t>
  </si>
  <si>
    <t>22</t>
  </si>
  <si>
    <t>631362021</t>
  </si>
  <si>
    <t>Výztuž mazanin svařovanými sítěmi Kari</t>
  </si>
  <si>
    <t>143262294</t>
  </si>
  <si>
    <t>23</t>
  </si>
  <si>
    <t>634112115</t>
  </si>
  <si>
    <t>Dilatace betonové desky od stávající stavby výšky 150 mm - Mirelon tl 10 mm</t>
  </si>
  <si>
    <t>1337327058</t>
  </si>
  <si>
    <t>24</t>
  </si>
  <si>
    <t>634911123</t>
  </si>
  <si>
    <t>Řezání dilatačních spár š 10 mm hl 35 mm v čerstvé betonové mazanině</t>
  </si>
  <si>
    <t>-870757239</t>
  </si>
  <si>
    <t>25</t>
  </si>
  <si>
    <t>634663111</t>
  </si>
  <si>
    <t>Výplň dilatačních spar šířky do 10 mm v mazaninách polyuretovou samonivelační hmotou</t>
  </si>
  <si>
    <t>361488487</t>
  </si>
  <si>
    <t>Trubní vedení</t>
  </si>
  <si>
    <t>26</t>
  </si>
  <si>
    <t>871265211</t>
  </si>
  <si>
    <t>Kanalizační potrubí z tvrdého PVC jednovrstvé tuhost třídy SN4 DN 110 - napojení odvodnění betonového žlabu</t>
  </si>
  <si>
    <t>-1496431935</t>
  </si>
  <si>
    <t>27</t>
  </si>
  <si>
    <t>28611113.1</t>
  </si>
  <si>
    <t>trubka a kolena kanalizační PVC DN 110 SN4</t>
  </si>
  <si>
    <t>1744382472</t>
  </si>
  <si>
    <t>7*1,015 'Přepočtené koeficientem množství</t>
  </si>
  <si>
    <t>28</t>
  </si>
  <si>
    <t>891R1</t>
  </si>
  <si>
    <t>Přemístění stávající schránky na hadici k připojení hydrantu a klíče na spuštění hydrantu (nové umístění dle požadavků investora) - odhad</t>
  </si>
  <si>
    <t>kpl</t>
  </si>
  <si>
    <t>459100226</t>
  </si>
  <si>
    <t>Ostatní konstrukce a práce, bourání</t>
  </si>
  <si>
    <t>29</t>
  </si>
  <si>
    <t>916231213</t>
  </si>
  <si>
    <t>Osazení chodníkového obrubníku betonového se zřízením lože, s vyplněním a zatřením spár cementovou maltou stojatého s boční opěrou z betonu prostého, do lože z betonu prostého C 12/15 včetně dodání betonu</t>
  </si>
  <si>
    <t>-888174074</t>
  </si>
  <si>
    <t>30</t>
  </si>
  <si>
    <t>935113111</t>
  </si>
  <si>
    <t>Osazení odvodňovacího polymerbetonového žlabu s krycím roštem šířky do 200 mm</t>
  </si>
  <si>
    <t>-259180039</t>
  </si>
  <si>
    <t>31</t>
  </si>
  <si>
    <t>56241203R1</t>
  </si>
  <si>
    <t>žlab odvodňovací PE/PP světlá š 200mm</t>
  </si>
  <si>
    <t>-1965086457</t>
  </si>
  <si>
    <t>32</t>
  </si>
  <si>
    <t>56241029R1</t>
  </si>
  <si>
    <t>rošt mřížkový Pz pro žlab š 200mm</t>
  </si>
  <si>
    <t>1294936793</t>
  </si>
  <si>
    <t>33</t>
  </si>
  <si>
    <t>936174311</t>
  </si>
  <si>
    <t>Montáž stojanu na kola pro 5 kol kotevními šrouby na pevný podklad (dle odsouhlasení investora)</t>
  </si>
  <si>
    <t>kus</t>
  </si>
  <si>
    <t>1720849418</t>
  </si>
  <si>
    <t>34</t>
  </si>
  <si>
    <t>74910151</t>
  </si>
  <si>
    <t>stojan na kola na 5 kol jednostranný, kov</t>
  </si>
  <si>
    <t>112485505</t>
  </si>
  <si>
    <t>35</t>
  </si>
  <si>
    <t>966049831R1</t>
  </si>
  <si>
    <t>Demontáž betonových plotových panelů - odhad</t>
  </si>
  <si>
    <t>-172791148</t>
  </si>
  <si>
    <t>36</t>
  </si>
  <si>
    <t>966072811R1</t>
  </si>
  <si>
    <t>Demontáž stávajícího oplocení z plotových dílců včetně systémových sloupků</t>
  </si>
  <si>
    <t>-589632568</t>
  </si>
  <si>
    <t>37</t>
  </si>
  <si>
    <t>977151111</t>
  </si>
  <si>
    <t>Jádrové vrty diamantovými korunkami do stavebních materiálů D do 35 mm - kotvení ocelové konstrukce</t>
  </si>
  <si>
    <t>-781570016</t>
  </si>
  <si>
    <t>38</t>
  </si>
  <si>
    <t>HLT.2022696</t>
  </si>
  <si>
    <t>Vytlač. lep. hm. HIT-HY 200-A 330/2 - kotvení ocelové konstrukce</t>
  </si>
  <si>
    <t>1305176917</t>
  </si>
  <si>
    <t>3,92156862745098*1,02 'Přepočtené koeficientem množství</t>
  </si>
  <si>
    <t>39</t>
  </si>
  <si>
    <t>977312113</t>
  </si>
  <si>
    <t>Řezání stávajících betonových mazanin s vyztužením hloubky přes 100 do 150 mm</t>
  </si>
  <si>
    <t>-458086080</t>
  </si>
  <si>
    <t>5,310+5,760</t>
  </si>
  <si>
    <t>40</t>
  </si>
  <si>
    <t>965042241</t>
  </si>
  <si>
    <t>Bourání podkladů pod dlažby nebo mazanin betonových nebo z litého asfaltu tl přes 100 mm pl přes 4 m2</t>
  </si>
  <si>
    <t>-976840434</t>
  </si>
  <si>
    <t>41</t>
  </si>
  <si>
    <t>965049111</t>
  </si>
  <si>
    <t>Příplatek k bourání betonových mazanin za bourání mazanin se svařovanou sítí tl do 100 mm</t>
  </si>
  <si>
    <t>2036195667</t>
  </si>
  <si>
    <t>42</t>
  </si>
  <si>
    <t>9R2.1</t>
  </si>
  <si>
    <t>Podlití nesmrštivou zálivkovou maltou Sikagrout 314</t>
  </si>
  <si>
    <t>-508640898</t>
  </si>
  <si>
    <t>43</t>
  </si>
  <si>
    <t>275351121</t>
  </si>
  <si>
    <t>Zřízení bednění pro podlití</t>
  </si>
  <si>
    <t>390420274</t>
  </si>
  <si>
    <t>44</t>
  </si>
  <si>
    <t>275351122</t>
  </si>
  <si>
    <t>Odstranění bednění pro podlití</t>
  </si>
  <si>
    <t>880361706</t>
  </si>
  <si>
    <t>997</t>
  </si>
  <si>
    <t>Přesun sutě</t>
  </si>
  <si>
    <t>45</t>
  </si>
  <si>
    <t>997013211</t>
  </si>
  <si>
    <t>Vnitrostaveništní doprava suti a vybouraných hmot pro budovy v do 6 m ručně</t>
  </si>
  <si>
    <t>30394419</t>
  </si>
  <si>
    <t>46</t>
  </si>
  <si>
    <t>997013501</t>
  </si>
  <si>
    <t>Odvoz suti a vybouraných hmot na skládku nebo meziskládku do 1 km se složením</t>
  </si>
  <si>
    <t>334431336</t>
  </si>
  <si>
    <t>47</t>
  </si>
  <si>
    <t>997013509</t>
  </si>
  <si>
    <t>Příplatek k odvozu suti a vybouraných hmot na skládku ZKD 1 km přes 1 km</t>
  </si>
  <si>
    <t>1718761477</t>
  </si>
  <si>
    <t>22,871*9 'Přepočtené koeficientem množství</t>
  </si>
  <si>
    <t>48</t>
  </si>
  <si>
    <t>997013631</t>
  </si>
  <si>
    <t>Poplatek za uložení na skládce (skládkovné) stavebního odpadu směsného kód odpadu 17 09 04</t>
  </si>
  <si>
    <t>2137889770</t>
  </si>
  <si>
    <t>49</t>
  </si>
  <si>
    <t>997013813</t>
  </si>
  <si>
    <t>Poplatek za uložení na skládce (skládkovné) stavebního odpadu z plastických hmot kód odpadu 17 02 03</t>
  </si>
  <si>
    <t>898118754</t>
  </si>
  <si>
    <t>998</t>
  </si>
  <si>
    <t>Přesun hmot</t>
  </si>
  <si>
    <t>50</t>
  </si>
  <si>
    <t>998011001</t>
  </si>
  <si>
    <t>701021308</t>
  </si>
  <si>
    <t>PSV</t>
  </si>
  <si>
    <t>Práce a dodávky PSV</t>
  </si>
  <si>
    <t>731</t>
  </si>
  <si>
    <t>Ústřední vytápění - kotelny</t>
  </si>
  <si>
    <t>51</t>
  </si>
  <si>
    <t>731810342</t>
  </si>
  <si>
    <t>Prodloužení odkouření kondenzačního kotle - nerezový komín koncentrický průměru 80/125 mm. Přesnější informace a typ zajistí dodavatel na základě revizní zprávy. S instalací komínu souvisí úpravy trapézového plechu střechy kolárny.</t>
  </si>
  <si>
    <t>-711349460</t>
  </si>
  <si>
    <t>52</t>
  </si>
  <si>
    <t>998731101</t>
  </si>
  <si>
    <t>Přesun hmot tonážní pro kotelny v objektech v do 6 m</t>
  </si>
  <si>
    <t>-352980412</t>
  </si>
  <si>
    <t>741</t>
  </si>
  <si>
    <t>Materiál</t>
  </si>
  <si>
    <t>53</t>
  </si>
  <si>
    <t>RT:AE 1045.500</t>
  </si>
  <si>
    <t>Skříňový rozvaděč 400x500x210 včetně MP</t>
  </si>
  <si>
    <t>104613512</t>
  </si>
  <si>
    <t>54</t>
  </si>
  <si>
    <t>OEZ:42328</t>
  </si>
  <si>
    <t>MSO-20-1N, 2-pólový, 20A</t>
  </si>
  <si>
    <t>316131151</t>
  </si>
  <si>
    <t>55</t>
  </si>
  <si>
    <t>OEZ:41636</t>
  </si>
  <si>
    <t>LTN-6B-1</t>
  </si>
  <si>
    <t>1155312611</t>
  </si>
  <si>
    <t>56</t>
  </si>
  <si>
    <t>OEZ:41634</t>
  </si>
  <si>
    <t>LTN-2B-1</t>
  </si>
  <si>
    <t>1881187891</t>
  </si>
  <si>
    <t>57</t>
  </si>
  <si>
    <t>OEZ:38272</t>
  </si>
  <si>
    <t>OLI-10B-N1-030AC</t>
  </si>
  <si>
    <t>-2087261642</t>
  </si>
  <si>
    <t>58</t>
  </si>
  <si>
    <t>OEZ:36641</t>
  </si>
  <si>
    <t>RSI-20-20-A230-M 20A 230VAC 2Z</t>
  </si>
  <si>
    <t>-543995389</t>
  </si>
  <si>
    <t>59</t>
  </si>
  <si>
    <t>SE:A9A15310</t>
  </si>
  <si>
    <t>PC, L+N+PE, SHUKO, na DIN lištu</t>
  </si>
  <si>
    <t>-1180186441</t>
  </si>
  <si>
    <t>60</t>
  </si>
  <si>
    <t>WEI:2661280000</t>
  </si>
  <si>
    <t>Koncová svěrka AEB 35 SCL/1 V0, pro TS 35, řada A</t>
  </si>
  <si>
    <t>1323107149</t>
  </si>
  <si>
    <t>61</t>
  </si>
  <si>
    <t>WEI:1020000000</t>
  </si>
  <si>
    <t>Řadová svorka WDU 2.5, béžová</t>
  </si>
  <si>
    <t>1605625204</t>
  </si>
  <si>
    <t>62</t>
  </si>
  <si>
    <t>WEI:1050000000</t>
  </si>
  <si>
    <t>Přepážka/bočnice WAP 2.5-10, béžová, tloušťka 1,5</t>
  </si>
  <si>
    <t>491972030</t>
  </si>
  <si>
    <t>63</t>
  </si>
  <si>
    <t>WEI:1020080000</t>
  </si>
  <si>
    <t>Řadová svorka WDU 2.5, modrá</t>
  </si>
  <si>
    <t>1096277529</t>
  </si>
  <si>
    <t>64</t>
  </si>
  <si>
    <t>WEI:1010000000</t>
  </si>
  <si>
    <t>Řadová svorka WPE 2.5, zeleno/žlutá, pro TS 35</t>
  </si>
  <si>
    <t>-789770655</t>
  </si>
  <si>
    <t>65</t>
  </si>
  <si>
    <t>WEI:1020100000</t>
  </si>
  <si>
    <t>Řadová svorka WDU 4, béžová</t>
  </si>
  <si>
    <t>-579362274</t>
  </si>
  <si>
    <t>66</t>
  </si>
  <si>
    <t>WEI:1020180000</t>
  </si>
  <si>
    <t>Řadová svorka WDU 4, modrá</t>
  </si>
  <si>
    <t>2109072195</t>
  </si>
  <si>
    <t>67</t>
  </si>
  <si>
    <t>WEI:1010100000</t>
  </si>
  <si>
    <t>Řadová svorka WPE 4, zeleno/žlutá, pro TS 35</t>
  </si>
  <si>
    <t>-993777267</t>
  </si>
  <si>
    <t>68</t>
  </si>
  <si>
    <t>BI:BM-13</t>
  </si>
  <si>
    <t xml:space="preserve">Kabelová vývodka M20x1,5, IP68 sv.šedá  </t>
  </si>
  <si>
    <t>-1489529154</t>
  </si>
  <si>
    <t>69</t>
  </si>
  <si>
    <t>BI:BM-12</t>
  </si>
  <si>
    <t xml:space="preserve">Kabelová vývodkaM20x1,5, IP68 sv.šedá   </t>
  </si>
  <si>
    <t>-1383631812</t>
  </si>
  <si>
    <t>70</t>
  </si>
  <si>
    <t>BI:BML-12</t>
  </si>
  <si>
    <t xml:space="preserve">Matice M20x1,5, sv.šedá </t>
  </si>
  <si>
    <t>-1487795035</t>
  </si>
  <si>
    <t>71</t>
  </si>
  <si>
    <t>BI:BM-1S</t>
  </si>
  <si>
    <t>Kabelová vývodka M12x1,5, IP68 sv.šedá</t>
  </si>
  <si>
    <t>1122503677</t>
  </si>
  <si>
    <t>72</t>
  </si>
  <si>
    <t>BI:BML-2S</t>
  </si>
  <si>
    <t xml:space="preserve">KMatice M12x1,5, IP68 sv.šedá </t>
  </si>
  <si>
    <t>185772324</t>
  </si>
  <si>
    <t>73</t>
  </si>
  <si>
    <t>12VDC</t>
  </si>
  <si>
    <t xml:space="preserve">Elektrický dveřní zámek  </t>
  </si>
  <si>
    <t>-956404980</t>
  </si>
  <si>
    <t>74</t>
  </si>
  <si>
    <t>N2230072</t>
  </si>
  <si>
    <t xml:space="preserve">Čtečka včetně zprovoznění </t>
  </si>
  <si>
    <t>564498469</t>
  </si>
  <si>
    <t>75</t>
  </si>
  <si>
    <t>T-LED:06828</t>
  </si>
  <si>
    <t xml:space="preserve">Čidlo + detektor přítomnosti IS4-DP </t>
  </si>
  <si>
    <t>1742265713</t>
  </si>
  <si>
    <t>76</t>
  </si>
  <si>
    <t>VYRT:055373</t>
  </si>
  <si>
    <t xml:space="preserve">EUROPA-LED-2600-136-4K, LED svítidlo </t>
  </si>
  <si>
    <t>1579091150</t>
  </si>
  <si>
    <t>77</t>
  </si>
  <si>
    <t>CYKY 3-J x 1,5</t>
  </si>
  <si>
    <t>193883141</t>
  </si>
  <si>
    <t>78</t>
  </si>
  <si>
    <t>CYKY 3-J x 2,5</t>
  </si>
  <si>
    <t>-1063596209</t>
  </si>
  <si>
    <t>79</t>
  </si>
  <si>
    <t>CYKY 4-J x 1,5</t>
  </si>
  <si>
    <t>1161273103</t>
  </si>
  <si>
    <t>80</t>
  </si>
  <si>
    <t>H07RN 4-G x 1,5</t>
  </si>
  <si>
    <t>-1808452391</t>
  </si>
  <si>
    <t>81</t>
  </si>
  <si>
    <t>S/FTP cat.7 4x2x0,57 mm²</t>
  </si>
  <si>
    <t>553860473</t>
  </si>
  <si>
    <t>82</t>
  </si>
  <si>
    <t>CMFM 2x0,75 mm²</t>
  </si>
  <si>
    <t>-1864070119</t>
  </si>
  <si>
    <t>83</t>
  </si>
  <si>
    <t>1532HF_KA</t>
  </si>
  <si>
    <t xml:space="preserve">Bezhalogenová tuhá trubka se spojkou </t>
  </si>
  <si>
    <t>439821222</t>
  </si>
  <si>
    <t>84</t>
  </si>
  <si>
    <t>LHD 40X20_HD</t>
  </si>
  <si>
    <t xml:space="preserve">Elektroinstalační lišta </t>
  </si>
  <si>
    <t>1592779838</t>
  </si>
  <si>
    <t>85</t>
  </si>
  <si>
    <t>Pomocný montážní materiál</t>
  </si>
  <si>
    <t>1891642889</t>
  </si>
  <si>
    <t>86</t>
  </si>
  <si>
    <t>FeZn 30x4</t>
  </si>
  <si>
    <t>pás zemnící 30x4mm FeZn, 25kg</t>
  </si>
  <si>
    <t>-1213629803</t>
  </si>
  <si>
    <t>87</t>
  </si>
  <si>
    <t>V120 SR 3b</t>
  </si>
  <si>
    <t>Spojka pásek/drát</t>
  </si>
  <si>
    <t>1943797466</t>
  </si>
  <si>
    <t>88</t>
  </si>
  <si>
    <t>V110 SR 2b</t>
  </si>
  <si>
    <t xml:space="preserve">Spojka pásek/pásek </t>
  </si>
  <si>
    <t>-2060028917</t>
  </si>
  <si>
    <t>89</t>
  </si>
  <si>
    <t xml:space="preserve">Smršťovací trubice </t>
  </si>
  <si>
    <t>918682744</t>
  </si>
  <si>
    <t>742</t>
  </si>
  <si>
    <t>Práce</t>
  </si>
  <si>
    <t>90</t>
  </si>
  <si>
    <t>Montáž rozvaděče</t>
  </si>
  <si>
    <t>-1158810538</t>
  </si>
  <si>
    <t>91</t>
  </si>
  <si>
    <t>Montáž kabelových tras</t>
  </si>
  <si>
    <t>-905303889</t>
  </si>
  <si>
    <t>92</t>
  </si>
  <si>
    <t>Natažení kabeláže</t>
  </si>
  <si>
    <t>492111909</t>
  </si>
  <si>
    <t>93</t>
  </si>
  <si>
    <t>Označení kabeláže</t>
  </si>
  <si>
    <t>798845066</t>
  </si>
  <si>
    <t>94</t>
  </si>
  <si>
    <t>Ukončení vodičů a kabeláže</t>
  </si>
  <si>
    <t>1757243178</t>
  </si>
  <si>
    <t>95</t>
  </si>
  <si>
    <t>Montáž zařízení</t>
  </si>
  <si>
    <t>-568077037</t>
  </si>
  <si>
    <t>96</t>
  </si>
  <si>
    <t>Mobtáž uzemnění</t>
  </si>
  <si>
    <t>-1583342922</t>
  </si>
  <si>
    <t>97</t>
  </si>
  <si>
    <t>Revize</t>
  </si>
  <si>
    <t>-1742409492</t>
  </si>
  <si>
    <t>764</t>
  </si>
  <si>
    <t>Konstrukce klempířské</t>
  </si>
  <si>
    <t>98</t>
  </si>
  <si>
    <t>764214403R01</t>
  </si>
  <si>
    <t>Dodání a montáž závětrné lišty z Pz plechu tl 0,55 mm rš 250 mm</t>
  </si>
  <si>
    <t>-570054001</t>
  </si>
  <si>
    <t>99</t>
  </si>
  <si>
    <t>764311403R01</t>
  </si>
  <si>
    <t>Dodání a montáž lemování ke zdi z Pz plechu tl 0,55 mm rš 250 mm</t>
  </si>
  <si>
    <t>-1073412603</t>
  </si>
  <si>
    <t>100</t>
  </si>
  <si>
    <t>764511404</t>
  </si>
  <si>
    <t>Žlab podokapní z pozinkovaného plechu včetně háků a čel půlkruhový rš 330 mm</t>
  </si>
  <si>
    <t>1784759277</t>
  </si>
  <si>
    <t>101</t>
  </si>
  <si>
    <t>764511444</t>
  </si>
  <si>
    <t>Kotlík oválný (trychtýřový) pro podokapní žlaby z Pz plechu 330/100 mm</t>
  </si>
  <si>
    <t>1220929091</t>
  </si>
  <si>
    <t>102</t>
  </si>
  <si>
    <t>764518422</t>
  </si>
  <si>
    <t>Svody kruhové včetně objímek, kolen, odskoků z Pz plechu průměru 100 mm</t>
  </si>
  <si>
    <t>718804842</t>
  </si>
  <si>
    <t>103</t>
  </si>
  <si>
    <t>998764101</t>
  </si>
  <si>
    <t>Přesun hmot tonážní pro konstrukce klempířské v objektech v do 6 m</t>
  </si>
  <si>
    <t>-1836265507</t>
  </si>
  <si>
    <t>765</t>
  </si>
  <si>
    <t>Krytina skládaná</t>
  </si>
  <si>
    <t>104</t>
  </si>
  <si>
    <t>765142801</t>
  </si>
  <si>
    <t>Demontáž krytiny z polykarbonátových desek</t>
  </si>
  <si>
    <t>-2094373586</t>
  </si>
  <si>
    <t>105</t>
  </si>
  <si>
    <t>765144101</t>
  </si>
  <si>
    <t>Krytina z polykarbonátových desek trapézových PALRAM SUNTUF 2UV (8m2)</t>
  </si>
  <si>
    <t>-1573703699</t>
  </si>
  <si>
    <t>106</t>
  </si>
  <si>
    <t>998765101</t>
  </si>
  <si>
    <t>Přesun hmot tonážní pro krytiny skládané v objektech v do 6 m</t>
  </si>
  <si>
    <t>-1132441718</t>
  </si>
  <si>
    <t>767</t>
  </si>
  <si>
    <t>Konstrukce zámečnické</t>
  </si>
  <si>
    <t>107</t>
  </si>
  <si>
    <t>767122112R1</t>
  </si>
  <si>
    <t>Dodání a montáž oplocení plotovými panely výšky 2,03 m, vč. systémových slopuků</t>
  </si>
  <si>
    <t>-1343569909</t>
  </si>
  <si>
    <t>108</t>
  </si>
  <si>
    <t>767134802R1</t>
  </si>
  <si>
    <t>Demontáž stávajícího oplocení z vlnitého plechu</t>
  </si>
  <si>
    <t>-1249967468</t>
  </si>
  <si>
    <t>109</t>
  </si>
  <si>
    <t>767391112</t>
  </si>
  <si>
    <t>Montáž krytiny z tvarovaných plechů šroubováním</t>
  </si>
  <si>
    <t>-481833432</t>
  </si>
  <si>
    <t>110</t>
  </si>
  <si>
    <t>154R1</t>
  </si>
  <si>
    <t>plech trapézový 50/250 tl 0,75 mm</t>
  </si>
  <si>
    <t>-2047864783</t>
  </si>
  <si>
    <t>110*1,133 'Přepočtené koeficientem množství</t>
  </si>
  <si>
    <t>111</t>
  </si>
  <si>
    <t>767391112R1</t>
  </si>
  <si>
    <t>Oplocení vlnitým plechem, příp. zpětná montáž stávajícího vlnitého plechu (barva plechu dle návrhu investora)</t>
  </si>
  <si>
    <t>507071225</t>
  </si>
  <si>
    <t>112</t>
  </si>
  <si>
    <t>13835000</t>
  </si>
  <si>
    <t>plech vlnitý z lakovaného AlZn tl 0,75mm</t>
  </si>
  <si>
    <t>-163767026</t>
  </si>
  <si>
    <t>12*1,133 'Přepočtené koeficientem množství</t>
  </si>
  <si>
    <t>113</t>
  </si>
  <si>
    <t>767995115R1</t>
  </si>
  <si>
    <t>Dodání a montáž ocelové konstrukce příštřešku včetně povrchové úpravy a kotevního materiálu</t>
  </si>
  <si>
    <t>-288355489</t>
  </si>
  <si>
    <t>114</t>
  </si>
  <si>
    <t>767996702</t>
  </si>
  <si>
    <t>Demontáž ocelového přístřešku včetně kotvení řezáním hm jednotlivých dílů přes 50 do 100 kg</t>
  </si>
  <si>
    <t>-654279530</t>
  </si>
  <si>
    <t>115</t>
  </si>
  <si>
    <t>767996702R2</t>
  </si>
  <si>
    <t>Demontáž OK oplocení - 2× U80, dl. 1,62 m</t>
  </si>
  <si>
    <t>-1342200898</t>
  </si>
  <si>
    <t>116</t>
  </si>
  <si>
    <t>998767101</t>
  </si>
  <si>
    <t>Přesun hmot tonážní pro zámečnické konstrukce v objektech v do 6 m</t>
  </si>
  <si>
    <t>757192412</t>
  </si>
  <si>
    <t>Vedlejší rozpočtové náklady</t>
  </si>
  <si>
    <t>VRN3</t>
  </si>
  <si>
    <t>117</t>
  </si>
  <si>
    <t>030001000</t>
  </si>
  <si>
    <t>…</t>
  </si>
  <si>
    <t>1024</t>
  </si>
  <si>
    <t>-168627936</t>
  </si>
  <si>
    <t>VRN7</t>
  </si>
  <si>
    <t>118</t>
  </si>
  <si>
    <t>070001000</t>
  </si>
  <si>
    <t>-692808888</t>
  </si>
  <si>
    <r>
      <t>Celkové náklady za stavbu 1)</t>
    </r>
    <r>
      <rPr>
        <b/>
        <sz val="12"/>
        <color theme="0" tint="-0.14999847407452621"/>
        <rFont val="Arial CE"/>
        <family val="2"/>
        <charset val="238"/>
      </rPr>
      <t xml:space="preserve"> + 2)</t>
    </r>
  </si>
  <si>
    <t>Celkové náklady za stavbu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</si>
</sst>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b/>
      <sz val="12"/>
      <color theme="0"/>
      <name val="Arial CE"/>
      <family val="2"/>
      <charset val="238"/>
    </font>
    <font>
      <sz val="8"/>
      <color theme="0"/>
      <name val="Arial CE"/>
      <family val="2"/>
      <charset val="238"/>
    </font>
    <font>
      <sz val="10"/>
      <color theme="0"/>
      <name val="Arial CE"/>
      <family val="2"/>
      <charset val="238"/>
    </font>
    <font>
      <b/>
      <sz val="12"/>
      <color theme="0" tint="-0.14999847407452621"/>
      <name val="Arial CE"/>
      <family val="2"/>
      <charset val="238"/>
    </font>
    <font>
      <b/>
      <sz val="12"/>
      <color rgb="FF96000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30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15" fillId="0" borderId="0" xfId="0" applyFont="1" applyAlignment="1" applyProtection="1">
      <alignment horizontal="left"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2" xfId="0" applyFont="1" applyBorder="1" applyAlignment="1" applyProtection="1">
      <alignment vertical="center"/>
    </xf>
    <xf numFmtId="16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164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 applyProtection="1">
      <alignment vertical="center"/>
    </xf>
    <xf numFmtId="0" fontId="0" fillId="4" borderId="0" xfId="0" applyFont="1" applyFill="1" applyAlignment="1" applyProtection="1">
      <alignment vertical="center"/>
    </xf>
    <xf numFmtId="4" fontId="23" fillId="4" borderId="0" xfId="0" applyNumberFormat="1" applyFont="1" applyFill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4" fillId="0" borderId="23" xfId="0" applyFont="1" applyBorder="1" applyAlignment="1" applyProtection="1">
      <alignment horizontal="center" vertical="center"/>
    </xf>
    <xf numFmtId="49" fontId="34" fillId="0" borderId="23" xfId="0" applyNumberFormat="1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center" vertical="center" wrapText="1"/>
    </xf>
    <xf numFmtId="167" fontId="34" fillId="0" borderId="23" xfId="0" applyNumberFormat="1" applyFont="1" applyBorder="1" applyAlignment="1" applyProtection="1">
      <alignment vertical="center"/>
    </xf>
    <xf numFmtId="4" fontId="34" fillId="2" borderId="23" xfId="0" applyNumberFormat="1" applyFont="1" applyFill="1" applyBorder="1" applyAlignment="1" applyProtection="1">
      <alignment vertical="center"/>
      <protection locked="0"/>
    </xf>
    <xf numFmtId="4" fontId="34" fillId="0" borderId="23" xfId="0" applyNumberFormat="1" applyFont="1" applyBorder="1" applyAlignment="1" applyProtection="1">
      <alignment vertical="center"/>
    </xf>
    <xf numFmtId="0" fontId="35" fillId="0" borderId="23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37" fillId="5" borderId="0" xfId="0" applyFont="1" applyFill="1" applyAlignment="1" applyProtection="1">
      <alignment horizontal="left" vertical="center"/>
    </xf>
    <xf numFmtId="0" fontId="38" fillId="5" borderId="0" xfId="0" applyFont="1" applyFill="1" applyAlignment="1" applyProtection="1">
      <alignment vertical="center"/>
    </xf>
    <xf numFmtId="0" fontId="41" fillId="4" borderId="0" xfId="0" applyFont="1" applyFill="1" applyAlignment="1" applyProtection="1">
      <alignment horizontal="left" vertical="center"/>
    </xf>
    <xf numFmtId="4" fontId="37" fillId="5" borderId="0" xfId="0" applyNumberFormat="1" applyFont="1" applyFill="1" applyAlignment="1" applyProtection="1">
      <alignment vertical="center"/>
    </xf>
    <xf numFmtId="4" fontId="39" fillId="5" borderId="0" xfId="0" applyNumberFormat="1" applyFont="1" applyFill="1" applyAlignment="1" applyProtection="1">
      <alignment vertical="center"/>
      <protection locked="0"/>
    </xf>
    <xf numFmtId="0" fontId="39" fillId="5" borderId="0" xfId="0" applyFont="1" applyFill="1" applyAlignment="1" applyProtection="1">
      <alignment horizontal="left" vertical="center"/>
    </xf>
    <xf numFmtId="0" fontId="0" fillId="0" borderId="0" xfId="0"/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4" fontId="37" fillId="5" borderId="0" xfId="0" applyNumberFormat="1" applyFont="1" applyFill="1" applyAlignment="1" applyProtection="1">
      <alignment vertical="center"/>
    </xf>
    <xf numFmtId="4" fontId="23" fillId="4" borderId="0" xfId="0" applyNumberFormat="1" applyFont="1" applyFill="1" applyAlignment="1" applyProtection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2" fillId="0" borderId="0" xfId="0" applyNumberFormat="1" applyFont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39" fillId="5" borderId="0" xfId="0" applyFont="1" applyFill="1" applyAlignment="1" applyProtection="1">
      <alignment horizontal="left" vertical="center"/>
      <protection locked="0"/>
    </xf>
    <xf numFmtId="0" fontId="39" fillId="5" borderId="0" xfId="0" applyFont="1" applyFill="1" applyAlignment="1" applyProtection="1">
      <alignment horizontal="left" vertical="center"/>
    </xf>
    <xf numFmtId="4" fontId="39" fillId="5" borderId="0" xfId="0" applyNumberFormat="1" applyFont="1" applyFill="1" applyAlignment="1" applyProtection="1">
      <alignment vertical="center"/>
      <protection locked="0"/>
    </xf>
    <xf numFmtId="4" fontId="39" fillId="5" borderId="0" xfId="0" applyNumberFormat="1" applyFont="1" applyFill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6" fillId="0" borderId="0" xfId="0" applyFont="1" applyAlignment="1" applyProtection="1">
      <alignment horizontal="left" vertical="center" wrapText="1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4"/>
  <sheetViews>
    <sheetView showGridLines="0" tabSelected="1" workbookViewId="0">
      <selection activeCell="K8" sqref="K8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s="1" customFormat="1" ht="36.950000000000003" customHeight="1">
      <c r="AR2" s="247"/>
      <c r="AS2" s="247"/>
      <c r="AT2" s="247"/>
      <c r="AU2" s="247"/>
      <c r="AV2" s="247"/>
      <c r="AW2" s="247"/>
      <c r="AX2" s="247"/>
      <c r="AY2" s="247"/>
      <c r="AZ2" s="247"/>
      <c r="BA2" s="247"/>
      <c r="BB2" s="247"/>
      <c r="BC2" s="247"/>
      <c r="BD2" s="247"/>
      <c r="BE2" s="247"/>
      <c r="BS2" s="15" t="s">
        <v>6</v>
      </c>
      <c r="BT2" s="15" t="s">
        <v>7</v>
      </c>
    </row>
    <row r="3" spans="1:74" s="1" customFormat="1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s="1" customFormat="1" ht="24.95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pans="1:74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60" t="s">
        <v>14</v>
      </c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61"/>
      <c r="W5" s="261"/>
      <c r="X5" s="261"/>
      <c r="Y5" s="261"/>
      <c r="Z5" s="261"/>
      <c r="AA5" s="261"/>
      <c r="AB5" s="261"/>
      <c r="AC5" s="261"/>
      <c r="AD5" s="261"/>
      <c r="AE5" s="261"/>
      <c r="AF5" s="261"/>
      <c r="AG5" s="261"/>
      <c r="AH5" s="261"/>
      <c r="AI5" s="261"/>
      <c r="AJ5" s="261"/>
      <c r="AK5" s="261"/>
      <c r="AL5" s="261"/>
      <c r="AM5" s="261"/>
      <c r="AN5" s="261"/>
      <c r="AO5" s="261"/>
      <c r="AP5" s="20"/>
      <c r="AQ5" s="20"/>
      <c r="AR5" s="18"/>
      <c r="BE5" s="257" t="s">
        <v>15</v>
      </c>
      <c r="BS5" s="15" t="s">
        <v>6</v>
      </c>
    </row>
    <row r="6" spans="1:74" s="1" customFormat="1" ht="36.950000000000003" customHeight="1">
      <c r="B6" s="19"/>
      <c r="C6" s="20"/>
      <c r="D6" s="26" t="s">
        <v>16</v>
      </c>
      <c r="E6" s="20"/>
      <c r="F6" s="20"/>
      <c r="G6" s="20"/>
      <c r="H6" s="20"/>
      <c r="I6" s="20"/>
      <c r="J6" s="20"/>
      <c r="K6" s="262" t="s">
        <v>17</v>
      </c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0"/>
      <c r="AQ6" s="20"/>
      <c r="AR6" s="18"/>
      <c r="BE6" s="258"/>
      <c r="BS6" s="15" t="s">
        <v>6</v>
      </c>
    </row>
    <row r="7" spans="1:74" s="1" customFormat="1" ht="12" customHeight="1">
      <c r="B7" s="19"/>
      <c r="C7" s="20"/>
      <c r="D7" s="27" t="s">
        <v>18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7" t="s">
        <v>19</v>
      </c>
      <c r="AL7" s="20"/>
      <c r="AM7" s="20"/>
      <c r="AN7" s="25" t="s">
        <v>1</v>
      </c>
      <c r="AO7" s="20"/>
      <c r="AP7" s="20"/>
      <c r="AQ7" s="20"/>
      <c r="AR7" s="18"/>
      <c r="BE7" s="258"/>
      <c r="BS7" s="15" t="s">
        <v>6</v>
      </c>
    </row>
    <row r="8" spans="1:74" s="1" customFormat="1" ht="12" customHeight="1">
      <c r="B8" s="19"/>
      <c r="C8" s="20"/>
      <c r="D8" s="27" t="s">
        <v>20</v>
      </c>
      <c r="E8" s="20"/>
      <c r="F8" s="20"/>
      <c r="G8" s="20"/>
      <c r="H8" s="20"/>
      <c r="I8" s="20"/>
      <c r="J8" s="20"/>
      <c r="K8" s="25" t="s">
        <v>21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7" t="s">
        <v>22</v>
      </c>
      <c r="AL8" s="20"/>
      <c r="AM8" s="20"/>
      <c r="AN8" s="28" t="s">
        <v>23</v>
      </c>
      <c r="AO8" s="20"/>
      <c r="AP8" s="20"/>
      <c r="AQ8" s="20"/>
      <c r="AR8" s="18"/>
      <c r="BE8" s="258"/>
      <c r="BS8" s="15" t="s">
        <v>6</v>
      </c>
    </row>
    <row r="9" spans="1:74" s="1" customFormat="1" ht="14.45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58"/>
      <c r="BS9" s="15" t="s">
        <v>6</v>
      </c>
    </row>
    <row r="10" spans="1:74" s="1" customFormat="1" ht="12" customHeight="1">
      <c r="B10" s="19"/>
      <c r="C10" s="20"/>
      <c r="D10" s="27" t="s">
        <v>24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7" t="s">
        <v>25</v>
      </c>
      <c r="AL10" s="20"/>
      <c r="AM10" s="20"/>
      <c r="AN10" s="25" t="s">
        <v>1</v>
      </c>
      <c r="AO10" s="20"/>
      <c r="AP10" s="20"/>
      <c r="AQ10" s="20"/>
      <c r="AR10" s="18"/>
      <c r="BE10" s="258"/>
      <c r="BS10" s="15" t="s">
        <v>6</v>
      </c>
    </row>
    <row r="11" spans="1:74" s="1" customFormat="1" ht="18.399999999999999" customHeight="1">
      <c r="B11" s="19"/>
      <c r="C11" s="20"/>
      <c r="D11" s="20"/>
      <c r="E11" s="25" t="s">
        <v>26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7" t="s">
        <v>27</v>
      </c>
      <c r="AL11" s="20"/>
      <c r="AM11" s="20"/>
      <c r="AN11" s="25" t="s">
        <v>1</v>
      </c>
      <c r="AO11" s="20"/>
      <c r="AP11" s="20"/>
      <c r="AQ11" s="20"/>
      <c r="AR11" s="18"/>
      <c r="BE11" s="258"/>
      <c r="BS11" s="15" t="s">
        <v>6</v>
      </c>
    </row>
    <row r="12" spans="1:74" s="1" customFormat="1" ht="6.95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58"/>
      <c r="BS12" s="15" t="s">
        <v>6</v>
      </c>
    </row>
    <row r="13" spans="1:74" s="1" customFormat="1" ht="12" customHeight="1">
      <c r="B13" s="19"/>
      <c r="C13" s="20"/>
      <c r="D13" s="27" t="s">
        <v>28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7" t="s">
        <v>25</v>
      </c>
      <c r="AL13" s="20"/>
      <c r="AM13" s="20"/>
      <c r="AN13" s="29" t="s">
        <v>29</v>
      </c>
      <c r="AO13" s="20"/>
      <c r="AP13" s="20"/>
      <c r="AQ13" s="20"/>
      <c r="AR13" s="18"/>
      <c r="BE13" s="258"/>
      <c r="BS13" s="15" t="s">
        <v>6</v>
      </c>
    </row>
    <row r="14" spans="1:74" ht="12.75">
      <c r="B14" s="19"/>
      <c r="C14" s="20"/>
      <c r="D14" s="20"/>
      <c r="E14" s="263" t="s">
        <v>29</v>
      </c>
      <c r="F14" s="264"/>
      <c r="G14" s="264"/>
      <c r="H14" s="264"/>
      <c r="I14" s="264"/>
      <c r="J14" s="264"/>
      <c r="K14" s="264"/>
      <c r="L14" s="264"/>
      <c r="M14" s="264"/>
      <c r="N14" s="264"/>
      <c r="O14" s="264"/>
      <c r="P14" s="264"/>
      <c r="Q14" s="264"/>
      <c r="R14" s="264"/>
      <c r="S14" s="264"/>
      <c r="T14" s="264"/>
      <c r="U14" s="264"/>
      <c r="V14" s="264"/>
      <c r="W14" s="264"/>
      <c r="X14" s="264"/>
      <c r="Y14" s="264"/>
      <c r="Z14" s="264"/>
      <c r="AA14" s="264"/>
      <c r="AB14" s="264"/>
      <c r="AC14" s="264"/>
      <c r="AD14" s="264"/>
      <c r="AE14" s="264"/>
      <c r="AF14" s="264"/>
      <c r="AG14" s="264"/>
      <c r="AH14" s="264"/>
      <c r="AI14" s="264"/>
      <c r="AJ14" s="264"/>
      <c r="AK14" s="27" t="s">
        <v>27</v>
      </c>
      <c r="AL14" s="20"/>
      <c r="AM14" s="20"/>
      <c r="AN14" s="29" t="s">
        <v>29</v>
      </c>
      <c r="AO14" s="20"/>
      <c r="AP14" s="20"/>
      <c r="AQ14" s="20"/>
      <c r="AR14" s="18"/>
      <c r="BE14" s="258"/>
      <c r="BS14" s="15" t="s">
        <v>6</v>
      </c>
    </row>
    <row r="15" spans="1:74" s="1" customFormat="1" ht="6.95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58"/>
      <c r="BS15" s="15" t="s">
        <v>4</v>
      </c>
    </row>
    <row r="16" spans="1:74" s="1" customFormat="1" ht="12" customHeight="1">
      <c r="B16" s="19"/>
      <c r="C16" s="20"/>
      <c r="D16" s="27" t="s">
        <v>30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7" t="s">
        <v>25</v>
      </c>
      <c r="AL16" s="20"/>
      <c r="AM16" s="20"/>
      <c r="AN16" s="25" t="s">
        <v>1</v>
      </c>
      <c r="AO16" s="20"/>
      <c r="AP16" s="20"/>
      <c r="AQ16" s="20"/>
      <c r="AR16" s="18"/>
      <c r="BE16" s="258"/>
      <c r="BS16" s="15" t="s">
        <v>4</v>
      </c>
    </row>
    <row r="17" spans="1:71" s="1" customFormat="1" ht="18.399999999999999" customHeight="1">
      <c r="B17" s="19"/>
      <c r="C17" s="20"/>
      <c r="D17" s="20"/>
      <c r="E17" s="25" t="s">
        <v>31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7" t="s">
        <v>27</v>
      </c>
      <c r="AL17" s="20"/>
      <c r="AM17" s="20"/>
      <c r="AN17" s="25" t="s">
        <v>1</v>
      </c>
      <c r="AO17" s="20"/>
      <c r="AP17" s="20"/>
      <c r="AQ17" s="20"/>
      <c r="AR17" s="18"/>
      <c r="BE17" s="258"/>
      <c r="BS17" s="15" t="s">
        <v>32</v>
      </c>
    </row>
    <row r="18" spans="1:71" s="1" customFormat="1" ht="6.95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58"/>
      <c r="BS18" s="15" t="s">
        <v>6</v>
      </c>
    </row>
    <row r="19" spans="1:71" s="1" customFormat="1" ht="12" customHeight="1">
      <c r="B19" s="19"/>
      <c r="C19" s="20"/>
      <c r="D19" s="27" t="s">
        <v>33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7" t="s">
        <v>25</v>
      </c>
      <c r="AL19" s="20"/>
      <c r="AM19" s="20"/>
      <c r="AN19" s="25" t="s">
        <v>1</v>
      </c>
      <c r="AO19" s="20"/>
      <c r="AP19" s="20"/>
      <c r="AQ19" s="20"/>
      <c r="AR19" s="18"/>
      <c r="BE19" s="258"/>
      <c r="BS19" s="15" t="s">
        <v>6</v>
      </c>
    </row>
    <row r="20" spans="1:71" s="1" customFormat="1" ht="18.399999999999999" customHeight="1">
      <c r="B20" s="19"/>
      <c r="C20" s="20"/>
      <c r="D20" s="20"/>
      <c r="E20" s="25" t="s">
        <v>34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7" t="s">
        <v>27</v>
      </c>
      <c r="AL20" s="20"/>
      <c r="AM20" s="20"/>
      <c r="AN20" s="25" t="s">
        <v>1</v>
      </c>
      <c r="AO20" s="20"/>
      <c r="AP20" s="20"/>
      <c r="AQ20" s="20"/>
      <c r="AR20" s="18"/>
      <c r="BE20" s="258"/>
      <c r="BS20" s="15" t="s">
        <v>32</v>
      </c>
    </row>
    <row r="21" spans="1:71" s="1" customFormat="1" ht="6.95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58"/>
    </row>
    <row r="22" spans="1:71" s="1" customFormat="1" ht="12" customHeight="1">
      <c r="B22" s="19"/>
      <c r="C22" s="20"/>
      <c r="D22" s="27" t="s">
        <v>35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58"/>
    </row>
    <row r="23" spans="1:71" s="1" customFormat="1" ht="16.5" customHeight="1">
      <c r="B23" s="19"/>
      <c r="C23" s="20"/>
      <c r="D23" s="20"/>
      <c r="E23" s="265" t="s">
        <v>1</v>
      </c>
      <c r="F23" s="265"/>
      <c r="G23" s="265"/>
      <c r="H23" s="265"/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  <c r="AJ23" s="265"/>
      <c r="AK23" s="265"/>
      <c r="AL23" s="265"/>
      <c r="AM23" s="265"/>
      <c r="AN23" s="265"/>
      <c r="AO23" s="20"/>
      <c r="AP23" s="20"/>
      <c r="AQ23" s="20"/>
      <c r="AR23" s="18"/>
      <c r="BE23" s="258"/>
    </row>
    <row r="24" spans="1:71" s="1" customFormat="1" ht="6.95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58"/>
    </row>
    <row r="25" spans="1:71" s="1" customFormat="1" ht="6.95" customHeight="1">
      <c r="B25" s="19"/>
      <c r="C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20"/>
      <c r="AQ25" s="20"/>
      <c r="AR25" s="18"/>
      <c r="BE25" s="258"/>
    </row>
    <row r="26" spans="1:71" s="1" customFormat="1" ht="14.45" customHeight="1">
      <c r="B26" s="19"/>
      <c r="C26" s="20"/>
      <c r="D26" s="32" t="s">
        <v>36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66">
        <f>ROUND(AG94,2)</f>
        <v>0</v>
      </c>
      <c r="AL26" s="261"/>
      <c r="AM26" s="261"/>
      <c r="AN26" s="261"/>
      <c r="AO26" s="261"/>
      <c r="AP26" s="20"/>
      <c r="AQ26" s="20"/>
      <c r="AR26" s="18"/>
      <c r="BE26" s="258"/>
    </row>
    <row r="27" spans="1:71" s="1" customFormat="1" ht="14.45" customHeight="1">
      <c r="B27" s="19"/>
      <c r="C27" s="20"/>
      <c r="D27" s="32" t="s">
        <v>37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66">
        <f>ROUND(AG97, 2)</f>
        <v>0</v>
      </c>
      <c r="AL27" s="266"/>
      <c r="AM27" s="266"/>
      <c r="AN27" s="266"/>
      <c r="AO27" s="266"/>
      <c r="AP27" s="20"/>
      <c r="AQ27" s="20"/>
      <c r="AR27" s="18"/>
      <c r="BE27" s="258"/>
    </row>
    <row r="28" spans="1:71" s="2" customFormat="1" ht="6.95" customHeight="1">
      <c r="A28" s="33"/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6"/>
      <c r="BE28" s="258"/>
    </row>
    <row r="29" spans="1:71" s="2" customFormat="1" ht="25.9" customHeight="1">
      <c r="A29" s="33"/>
      <c r="B29" s="34"/>
      <c r="C29" s="35"/>
      <c r="D29" s="37" t="s">
        <v>38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267">
        <f>ROUND(AK26 + AK27, 2)</f>
        <v>0</v>
      </c>
      <c r="AL29" s="268"/>
      <c r="AM29" s="268"/>
      <c r="AN29" s="268"/>
      <c r="AO29" s="268"/>
      <c r="AP29" s="35"/>
      <c r="AQ29" s="35"/>
      <c r="AR29" s="36"/>
      <c r="BE29" s="258"/>
    </row>
    <row r="30" spans="1:71" s="2" customFormat="1" ht="6.95" customHeight="1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6"/>
      <c r="BE30" s="258"/>
    </row>
    <row r="31" spans="1:71" s="2" customFormat="1" ht="12.75">
      <c r="A31" s="33"/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269" t="s">
        <v>39</v>
      </c>
      <c r="M31" s="269"/>
      <c r="N31" s="269"/>
      <c r="O31" s="269"/>
      <c r="P31" s="269"/>
      <c r="Q31" s="35"/>
      <c r="R31" s="35"/>
      <c r="S31" s="35"/>
      <c r="T31" s="35"/>
      <c r="U31" s="35"/>
      <c r="V31" s="35"/>
      <c r="W31" s="269" t="s">
        <v>40</v>
      </c>
      <c r="X31" s="269"/>
      <c r="Y31" s="269"/>
      <c r="Z31" s="269"/>
      <c r="AA31" s="269"/>
      <c r="AB31" s="269"/>
      <c r="AC31" s="269"/>
      <c r="AD31" s="269"/>
      <c r="AE31" s="269"/>
      <c r="AF31" s="35"/>
      <c r="AG31" s="35"/>
      <c r="AH31" s="35"/>
      <c r="AI31" s="35"/>
      <c r="AJ31" s="35"/>
      <c r="AK31" s="269" t="s">
        <v>41</v>
      </c>
      <c r="AL31" s="269"/>
      <c r="AM31" s="269"/>
      <c r="AN31" s="269"/>
      <c r="AO31" s="269"/>
      <c r="AP31" s="35"/>
      <c r="AQ31" s="35"/>
      <c r="AR31" s="36"/>
      <c r="BE31" s="258"/>
    </row>
    <row r="32" spans="1:71" s="3" customFormat="1" ht="14.45" customHeight="1">
      <c r="B32" s="39"/>
      <c r="C32" s="40"/>
      <c r="D32" s="27" t="s">
        <v>42</v>
      </c>
      <c r="E32" s="40"/>
      <c r="F32" s="27" t="s">
        <v>43</v>
      </c>
      <c r="G32" s="40"/>
      <c r="H32" s="40"/>
      <c r="I32" s="40"/>
      <c r="J32" s="40"/>
      <c r="K32" s="40"/>
      <c r="L32" s="250">
        <v>0.21</v>
      </c>
      <c r="M32" s="249"/>
      <c r="N32" s="249"/>
      <c r="O32" s="249"/>
      <c r="P32" s="249"/>
      <c r="Q32" s="40"/>
      <c r="R32" s="40"/>
      <c r="S32" s="40"/>
      <c r="T32" s="40"/>
      <c r="U32" s="40"/>
      <c r="V32" s="40"/>
      <c r="W32" s="248">
        <f>ROUND(AZ94 + SUM(CD97:CD101), 2)</f>
        <v>0</v>
      </c>
      <c r="X32" s="249"/>
      <c r="Y32" s="249"/>
      <c r="Z32" s="249"/>
      <c r="AA32" s="249"/>
      <c r="AB32" s="249"/>
      <c r="AC32" s="249"/>
      <c r="AD32" s="249"/>
      <c r="AE32" s="249"/>
      <c r="AF32" s="40"/>
      <c r="AG32" s="40"/>
      <c r="AH32" s="40"/>
      <c r="AI32" s="40"/>
      <c r="AJ32" s="40"/>
      <c r="AK32" s="248">
        <f>ROUND(AV94 + SUM(BY97:BY101), 2)</f>
        <v>0</v>
      </c>
      <c r="AL32" s="249"/>
      <c r="AM32" s="249"/>
      <c r="AN32" s="249"/>
      <c r="AO32" s="249"/>
      <c r="AP32" s="40"/>
      <c r="AQ32" s="40"/>
      <c r="AR32" s="41"/>
      <c r="BE32" s="259"/>
    </row>
    <row r="33" spans="1:57" s="3" customFormat="1" ht="14.45" customHeight="1">
      <c r="B33" s="39"/>
      <c r="C33" s="40"/>
      <c r="D33" s="40"/>
      <c r="E33" s="40"/>
      <c r="F33" s="27" t="s">
        <v>44</v>
      </c>
      <c r="G33" s="40"/>
      <c r="H33" s="40"/>
      <c r="I33" s="40"/>
      <c r="J33" s="40"/>
      <c r="K33" s="40"/>
      <c r="L33" s="250">
        <v>0.15</v>
      </c>
      <c r="M33" s="249"/>
      <c r="N33" s="249"/>
      <c r="O33" s="249"/>
      <c r="P33" s="249"/>
      <c r="Q33" s="40"/>
      <c r="R33" s="40"/>
      <c r="S33" s="40"/>
      <c r="T33" s="40"/>
      <c r="U33" s="40"/>
      <c r="V33" s="40"/>
      <c r="W33" s="248">
        <f>ROUND(BA94 + SUM(CE97:CE101), 2)</f>
        <v>0</v>
      </c>
      <c r="X33" s="249"/>
      <c r="Y33" s="249"/>
      <c r="Z33" s="249"/>
      <c r="AA33" s="249"/>
      <c r="AB33" s="249"/>
      <c r="AC33" s="249"/>
      <c r="AD33" s="249"/>
      <c r="AE33" s="249"/>
      <c r="AF33" s="40"/>
      <c r="AG33" s="40"/>
      <c r="AH33" s="40"/>
      <c r="AI33" s="40"/>
      <c r="AJ33" s="40"/>
      <c r="AK33" s="248">
        <f>ROUND(AW94 + SUM(BZ97:BZ101), 2)</f>
        <v>0</v>
      </c>
      <c r="AL33" s="249"/>
      <c r="AM33" s="249"/>
      <c r="AN33" s="249"/>
      <c r="AO33" s="249"/>
      <c r="AP33" s="40"/>
      <c r="AQ33" s="40"/>
      <c r="AR33" s="41"/>
      <c r="BE33" s="259"/>
    </row>
    <row r="34" spans="1:57" s="3" customFormat="1" ht="14.45" hidden="1" customHeight="1">
      <c r="B34" s="39"/>
      <c r="C34" s="40"/>
      <c r="D34" s="40"/>
      <c r="E34" s="40"/>
      <c r="F34" s="27" t="s">
        <v>45</v>
      </c>
      <c r="G34" s="40"/>
      <c r="H34" s="40"/>
      <c r="I34" s="40"/>
      <c r="J34" s="40"/>
      <c r="K34" s="40"/>
      <c r="L34" s="250">
        <v>0.21</v>
      </c>
      <c r="M34" s="249"/>
      <c r="N34" s="249"/>
      <c r="O34" s="249"/>
      <c r="P34" s="249"/>
      <c r="Q34" s="40"/>
      <c r="R34" s="40"/>
      <c r="S34" s="40"/>
      <c r="T34" s="40"/>
      <c r="U34" s="40"/>
      <c r="V34" s="40"/>
      <c r="W34" s="248">
        <f>ROUND(BB94 + SUM(CF97:CF101), 2)</f>
        <v>0</v>
      </c>
      <c r="X34" s="249"/>
      <c r="Y34" s="249"/>
      <c r="Z34" s="249"/>
      <c r="AA34" s="249"/>
      <c r="AB34" s="249"/>
      <c r="AC34" s="249"/>
      <c r="AD34" s="249"/>
      <c r="AE34" s="249"/>
      <c r="AF34" s="40"/>
      <c r="AG34" s="40"/>
      <c r="AH34" s="40"/>
      <c r="AI34" s="40"/>
      <c r="AJ34" s="40"/>
      <c r="AK34" s="248">
        <v>0</v>
      </c>
      <c r="AL34" s="249"/>
      <c r="AM34" s="249"/>
      <c r="AN34" s="249"/>
      <c r="AO34" s="249"/>
      <c r="AP34" s="40"/>
      <c r="AQ34" s="40"/>
      <c r="AR34" s="41"/>
      <c r="BE34" s="259"/>
    </row>
    <row r="35" spans="1:57" s="3" customFormat="1" ht="14.45" hidden="1" customHeight="1">
      <c r="B35" s="39"/>
      <c r="C35" s="40"/>
      <c r="D35" s="40"/>
      <c r="E35" s="40"/>
      <c r="F35" s="27" t="s">
        <v>46</v>
      </c>
      <c r="G35" s="40"/>
      <c r="H35" s="40"/>
      <c r="I35" s="40"/>
      <c r="J35" s="40"/>
      <c r="K35" s="40"/>
      <c r="L35" s="250">
        <v>0.15</v>
      </c>
      <c r="M35" s="249"/>
      <c r="N35" s="249"/>
      <c r="O35" s="249"/>
      <c r="P35" s="249"/>
      <c r="Q35" s="40"/>
      <c r="R35" s="40"/>
      <c r="S35" s="40"/>
      <c r="T35" s="40"/>
      <c r="U35" s="40"/>
      <c r="V35" s="40"/>
      <c r="W35" s="248">
        <f>ROUND(BC94 + SUM(CG97:CG101), 2)</f>
        <v>0</v>
      </c>
      <c r="X35" s="249"/>
      <c r="Y35" s="249"/>
      <c r="Z35" s="249"/>
      <c r="AA35" s="249"/>
      <c r="AB35" s="249"/>
      <c r="AC35" s="249"/>
      <c r="AD35" s="249"/>
      <c r="AE35" s="249"/>
      <c r="AF35" s="40"/>
      <c r="AG35" s="40"/>
      <c r="AH35" s="40"/>
      <c r="AI35" s="40"/>
      <c r="AJ35" s="40"/>
      <c r="AK35" s="248">
        <v>0</v>
      </c>
      <c r="AL35" s="249"/>
      <c r="AM35" s="249"/>
      <c r="AN35" s="249"/>
      <c r="AO35" s="249"/>
      <c r="AP35" s="40"/>
      <c r="AQ35" s="40"/>
      <c r="AR35" s="41"/>
    </row>
    <row r="36" spans="1:57" s="3" customFormat="1" ht="14.45" hidden="1" customHeight="1">
      <c r="B36" s="39"/>
      <c r="C36" s="40"/>
      <c r="D36" s="40"/>
      <c r="E36" s="40"/>
      <c r="F36" s="27" t="s">
        <v>47</v>
      </c>
      <c r="G36" s="40"/>
      <c r="H36" s="40"/>
      <c r="I36" s="40"/>
      <c r="J36" s="40"/>
      <c r="K36" s="40"/>
      <c r="L36" s="250">
        <v>0</v>
      </c>
      <c r="M36" s="249"/>
      <c r="N36" s="249"/>
      <c r="O36" s="249"/>
      <c r="P36" s="249"/>
      <c r="Q36" s="40"/>
      <c r="R36" s="40"/>
      <c r="S36" s="40"/>
      <c r="T36" s="40"/>
      <c r="U36" s="40"/>
      <c r="V36" s="40"/>
      <c r="W36" s="248">
        <f>ROUND(BD94 + SUM(CH97:CH101), 2)</f>
        <v>0</v>
      </c>
      <c r="X36" s="249"/>
      <c r="Y36" s="249"/>
      <c r="Z36" s="249"/>
      <c r="AA36" s="249"/>
      <c r="AB36" s="249"/>
      <c r="AC36" s="249"/>
      <c r="AD36" s="249"/>
      <c r="AE36" s="249"/>
      <c r="AF36" s="40"/>
      <c r="AG36" s="40"/>
      <c r="AH36" s="40"/>
      <c r="AI36" s="40"/>
      <c r="AJ36" s="40"/>
      <c r="AK36" s="248">
        <v>0</v>
      </c>
      <c r="AL36" s="249"/>
      <c r="AM36" s="249"/>
      <c r="AN36" s="249"/>
      <c r="AO36" s="249"/>
      <c r="AP36" s="40"/>
      <c r="AQ36" s="40"/>
      <c r="AR36" s="41"/>
    </row>
    <row r="37" spans="1:57" s="2" customFormat="1" ht="6.95" customHeight="1">
      <c r="A37" s="33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6"/>
      <c r="BE37" s="33"/>
    </row>
    <row r="38" spans="1:57" s="2" customFormat="1" ht="25.9" customHeight="1">
      <c r="A38" s="33"/>
      <c r="B38" s="34"/>
      <c r="C38" s="42"/>
      <c r="D38" s="43" t="s">
        <v>48</v>
      </c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5" t="s">
        <v>49</v>
      </c>
      <c r="U38" s="44"/>
      <c r="V38" s="44"/>
      <c r="W38" s="44"/>
      <c r="X38" s="251" t="s">
        <v>50</v>
      </c>
      <c r="Y38" s="252"/>
      <c r="Z38" s="252"/>
      <c r="AA38" s="252"/>
      <c r="AB38" s="252"/>
      <c r="AC38" s="44"/>
      <c r="AD38" s="44"/>
      <c r="AE38" s="44"/>
      <c r="AF38" s="44"/>
      <c r="AG38" s="44"/>
      <c r="AH38" s="44"/>
      <c r="AI38" s="44"/>
      <c r="AJ38" s="44"/>
      <c r="AK38" s="253">
        <f>SUM(AK29:AK36)</f>
        <v>0</v>
      </c>
      <c r="AL38" s="252"/>
      <c r="AM38" s="252"/>
      <c r="AN38" s="252"/>
      <c r="AO38" s="254"/>
      <c r="AP38" s="42"/>
      <c r="AQ38" s="42"/>
      <c r="AR38" s="36"/>
      <c r="BE38" s="33"/>
    </row>
    <row r="39" spans="1:57" s="2" customFormat="1" ht="6.95" customHeight="1">
      <c r="A39" s="33"/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6"/>
      <c r="BE39" s="33"/>
    </row>
    <row r="40" spans="1:57" s="2" customFormat="1" ht="14.45" customHeight="1">
      <c r="A40" s="33"/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6"/>
      <c r="BE40" s="33"/>
    </row>
    <row r="41" spans="1:57" s="1" customFormat="1" ht="14.45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pans="1:57" s="1" customFormat="1" ht="14.45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pans="1:57" s="1" customFormat="1" ht="14.45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pans="1:57" s="1" customFormat="1" ht="14.45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pans="1:57" s="1" customFormat="1" ht="14.45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pans="1:57" s="1" customFormat="1" ht="14.45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pans="1:57" s="1" customFormat="1" ht="14.45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pans="1:57" s="1" customFormat="1" ht="14.45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pans="1:57" s="2" customFormat="1" ht="14.45" customHeight="1">
      <c r="B49" s="46"/>
      <c r="C49" s="47"/>
      <c r="D49" s="48" t="s">
        <v>51</v>
      </c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8" t="s">
        <v>52</v>
      </c>
      <c r="AI49" s="49"/>
      <c r="AJ49" s="49"/>
      <c r="AK49" s="49"/>
      <c r="AL49" s="49"/>
      <c r="AM49" s="49"/>
      <c r="AN49" s="49"/>
      <c r="AO49" s="49"/>
      <c r="AP49" s="47"/>
      <c r="AQ49" s="47"/>
      <c r="AR49" s="50"/>
    </row>
    <row r="50" spans="1:57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 spans="1:57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 spans="1:57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 spans="1:57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 spans="1:57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 spans="1:57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 spans="1:57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 spans="1:57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 spans="1:57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 spans="1:57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pans="1:57" s="2" customFormat="1" ht="12.75">
      <c r="A60" s="33"/>
      <c r="B60" s="34"/>
      <c r="C60" s="35"/>
      <c r="D60" s="51" t="s">
        <v>53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1" t="s">
        <v>54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1" t="s">
        <v>53</v>
      </c>
      <c r="AI60" s="38"/>
      <c r="AJ60" s="38"/>
      <c r="AK60" s="38"/>
      <c r="AL60" s="38"/>
      <c r="AM60" s="51" t="s">
        <v>54</v>
      </c>
      <c r="AN60" s="38"/>
      <c r="AO60" s="38"/>
      <c r="AP60" s="35"/>
      <c r="AQ60" s="35"/>
      <c r="AR60" s="36"/>
      <c r="BE60" s="33"/>
    </row>
    <row r="61" spans="1:57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 spans="1:57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 spans="1:57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pans="1:57" s="2" customFormat="1" ht="12.75">
      <c r="A64" s="33"/>
      <c r="B64" s="34"/>
      <c r="C64" s="35"/>
      <c r="D64" s="48" t="s">
        <v>55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48" t="s">
        <v>56</v>
      </c>
      <c r="AI64" s="52"/>
      <c r="AJ64" s="52"/>
      <c r="AK64" s="52"/>
      <c r="AL64" s="52"/>
      <c r="AM64" s="52"/>
      <c r="AN64" s="52"/>
      <c r="AO64" s="52"/>
      <c r="AP64" s="35"/>
      <c r="AQ64" s="35"/>
      <c r="AR64" s="36"/>
      <c r="BE64" s="33"/>
    </row>
    <row r="65" spans="1:57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 spans="1:57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 spans="1:57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 spans="1:57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 spans="1:57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 spans="1:57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 spans="1:57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 spans="1:57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 spans="1:57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 spans="1:57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pans="1:57" s="2" customFormat="1" ht="12.75">
      <c r="A75" s="33"/>
      <c r="B75" s="34"/>
      <c r="C75" s="35"/>
      <c r="D75" s="51" t="s">
        <v>53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1" t="s">
        <v>54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1" t="s">
        <v>53</v>
      </c>
      <c r="AI75" s="38"/>
      <c r="AJ75" s="38"/>
      <c r="AK75" s="38"/>
      <c r="AL75" s="38"/>
      <c r="AM75" s="51" t="s">
        <v>54</v>
      </c>
      <c r="AN75" s="38"/>
      <c r="AO75" s="38"/>
      <c r="AP75" s="35"/>
      <c r="AQ75" s="35"/>
      <c r="AR75" s="36"/>
      <c r="BE75" s="33"/>
    </row>
    <row r="76" spans="1:57" s="2" customFormat="1">
      <c r="A76" s="33"/>
      <c r="B76" s="34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6"/>
      <c r="BE76" s="33"/>
    </row>
    <row r="77" spans="1:57" s="2" customFormat="1" ht="6.95" customHeight="1">
      <c r="A77" s="33"/>
      <c r="B77" s="53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36"/>
      <c r="BE77" s="33"/>
    </row>
    <row r="81" spans="1:91" s="2" customFormat="1" ht="6.95" customHeight="1">
      <c r="A81" s="33"/>
      <c r="B81" s="55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36"/>
      <c r="BE81" s="33"/>
    </row>
    <row r="82" spans="1:91" s="2" customFormat="1" ht="24.95" customHeight="1">
      <c r="A82" s="33"/>
      <c r="B82" s="34"/>
      <c r="C82" s="21" t="s">
        <v>57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6"/>
      <c r="BE82" s="33"/>
    </row>
    <row r="83" spans="1:91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6"/>
      <c r="BE83" s="33"/>
    </row>
    <row r="84" spans="1:91" s="4" customFormat="1" ht="12" customHeight="1">
      <c r="B84" s="57"/>
      <c r="C84" s="27" t="s">
        <v>13</v>
      </c>
      <c r="D84" s="58"/>
      <c r="E84" s="58"/>
      <c r="F84" s="58"/>
      <c r="G84" s="58"/>
      <c r="H84" s="58"/>
      <c r="I84" s="58"/>
      <c r="J84" s="58"/>
      <c r="K84" s="58"/>
      <c r="L84" s="58" t="str">
        <f>K5</f>
        <v>22-5127-01</v>
      </c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9"/>
    </row>
    <row r="85" spans="1:91" s="5" customFormat="1" ht="36.950000000000003" customHeight="1">
      <c r="B85" s="60"/>
      <c r="C85" s="61" t="s">
        <v>16</v>
      </c>
      <c r="D85" s="62"/>
      <c r="E85" s="62"/>
      <c r="F85" s="62"/>
      <c r="G85" s="62"/>
      <c r="H85" s="62"/>
      <c r="I85" s="62"/>
      <c r="J85" s="62"/>
      <c r="K85" s="62"/>
      <c r="L85" s="284" t="str">
        <f>K6</f>
        <v>Areál autobusy Hranečník - Kolárna</v>
      </c>
      <c r="M85" s="285"/>
      <c r="N85" s="285"/>
      <c r="O85" s="285"/>
      <c r="P85" s="285"/>
      <c r="Q85" s="285"/>
      <c r="R85" s="285"/>
      <c r="S85" s="285"/>
      <c r="T85" s="285"/>
      <c r="U85" s="285"/>
      <c r="V85" s="285"/>
      <c r="W85" s="285"/>
      <c r="X85" s="285"/>
      <c r="Y85" s="285"/>
      <c r="Z85" s="285"/>
      <c r="AA85" s="285"/>
      <c r="AB85" s="285"/>
      <c r="AC85" s="285"/>
      <c r="AD85" s="285"/>
      <c r="AE85" s="285"/>
      <c r="AF85" s="285"/>
      <c r="AG85" s="285"/>
      <c r="AH85" s="285"/>
      <c r="AI85" s="285"/>
      <c r="AJ85" s="285"/>
      <c r="AK85" s="285"/>
      <c r="AL85" s="285"/>
      <c r="AM85" s="285"/>
      <c r="AN85" s="285"/>
      <c r="AO85" s="285"/>
      <c r="AP85" s="62"/>
      <c r="AQ85" s="62"/>
      <c r="AR85" s="63"/>
    </row>
    <row r="86" spans="1:91" s="2" customFormat="1" ht="6.95" customHeight="1">
      <c r="A86" s="33"/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6"/>
      <c r="BE86" s="33"/>
    </row>
    <row r="87" spans="1:91" s="2" customFormat="1" ht="12" customHeight="1">
      <c r="A87" s="33"/>
      <c r="B87" s="34"/>
      <c r="C87" s="27" t="s">
        <v>20</v>
      </c>
      <c r="D87" s="35"/>
      <c r="E87" s="35"/>
      <c r="F87" s="35"/>
      <c r="G87" s="35"/>
      <c r="H87" s="35"/>
      <c r="I87" s="35"/>
      <c r="J87" s="35"/>
      <c r="K87" s="35"/>
      <c r="L87" s="64" t="str">
        <f>IF(K8="","",K8)</f>
        <v>Ostrava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27" t="s">
        <v>22</v>
      </c>
      <c r="AJ87" s="35"/>
      <c r="AK87" s="35"/>
      <c r="AL87" s="35"/>
      <c r="AM87" s="286" t="str">
        <f>IF(AN8= "","",AN8)</f>
        <v>11. 1. 2023</v>
      </c>
      <c r="AN87" s="286"/>
      <c r="AO87" s="35"/>
      <c r="AP87" s="35"/>
      <c r="AQ87" s="35"/>
      <c r="AR87" s="36"/>
      <c r="BE87" s="33"/>
    </row>
    <row r="88" spans="1:91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6"/>
      <c r="BE88" s="33"/>
    </row>
    <row r="89" spans="1:91" s="2" customFormat="1" ht="15.2" customHeight="1">
      <c r="A89" s="33"/>
      <c r="B89" s="34"/>
      <c r="C89" s="27" t="s">
        <v>24</v>
      </c>
      <c r="D89" s="35"/>
      <c r="E89" s="35"/>
      <c r="F89" s="35"/>
      <c r="G89" s="35"/>
      <c r="H89" s="35"/>
      <c r="I89" s="35"/>
      <c r="J89" s="35"/>
      <c r="K89" s="35"/>
      <c r="L89" s="58" t="str">
        <f>IF(E11= "","",E11)</f>
        <v>Dopravní podnik Ostrava a.s.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27" t="s">
        <v>30</v>
      </c>
      <c r="AJ89" s="35"/>
      <c r="AK89" s="35"/>
      <c r="AL89" s="35"/>
      <c r="AM89" s="293" t="str">
        <f>IF(E17="","",E17)</f>
        <v>Ing. Jakub Jirčík</v>
      </c>
      <c r="AN89" s="294"/>
      <c r="AO89" s="294"/>
      <c r="AP89" s="294"/>
      <c r="AQ89" s="35"/>
      <c r="AR89" s="36"/>
      <c r="AS89" s="287" t="s">
        <v>58</v>
      </c>
      <c r="AT89" s="288"/>
      <c r="AU89" s="66"/>
      <c r="AV89" s="66"/>
      <c r="AW89" s="66"/>
      <c r="AX89" s="66"/>
      <c r="AY89" s="66"/>
      <c r="AZ89" s="66"/>
      <c r="BA89" s="66"/>
      <c r="BB89" s="66"/>
      <c r="BC89" s="66"/>
      <c r="BD89" s="67"/>
      <c r="BE89" s="33"/>
    </row>
    <row r="90" spans="1:91" s="2" customFormat="1" ht="15.2" customHeight="1">
      <c r="A90" s="33"/>
      <c r="B90" s="34"/>
      <c r="C90" s="27" t="s">
        <v>28</v>
      </c>
      <c r="D90" s="35"/>
      <c r="E90" s="35"/>
      <c r="F90" s="35"/>
      <c r="G90" s="35"/>
      <c r="H90" s="35"/>
      <c r="I90" s="35"/>
      <c r="J90" s="35"/>
      <c r="K90" s="35"/>
      <c r="L90" s="58" t="str">
        <f>IF(E14= "Vyplň údaj","",E14)</f>
        <v/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27" t="s">
        <v>33</v>
      </c>
      <c r="AJ90" s="35"/>
      <c r="AK90" s="35"/>
      <c r="AL90" s="35"/>
      <c r="AM90" s="293" t="str">
        <f>IF(E20="","",E20)</f>
        <v>BKB Metal, a.s.</v>
      </c>
      <c r="AN90" s="294"/>
      <c r="AO90" s="294"/>
      <c r="AP90" s="294"/>
      <c r="AQ90" s="35"/>
      <c r="AR90" s="36"/>
      <c r="AS90" s="289"/>
      <c r="AT90" s="290"/>
      <c r="AU90" s="68"/>
      <c r="AV90" s="68"/>
      <c r="AW90" s="68"/>
      <c r="AX90" s="68"/>
      <c r="AY90" s="68"/>
      <c r="AZ90" s="68"/>
      <c r="BA90" s="68"/>
      <c r="BB90" s="68"/>
      <c r="BC90" s="68"/>
      <c r="BD90" s="69"/>
      <c r="BE90" s="33"/>
    </row>
    <row r="91" spans="1:91" s="2" customFormat="1" ht="10.9" customHeight="1">
      <c r="A91" s="33"/>
      <c r="B91" s="34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6"/>
      <c r="AS91" s="291"/>
      <c r="AT91" s="292"/>
      <c r="AU91" s="70"/>
      <c r="AV91" s="70"/>
      <c r="AW91" s="70"/>
      <c r="AX91" s="70"/>
      <c r="AY91" s="70"/>
      <c r="AZ91" s="70"/>
      <c r="BA91" s="70"/>
      <c r="BB91" s="70"/>
      <c r="BC91" s="70"/>
      <c r="BD91" s="71"/>
      <c r="BE91" s="33"/>
    </row>
    <row r="92" spans="1:91" s="2" customFormat="1" ht="29.25" customHeight="1">
      <c r="A92" s="33"/>
      <c r="B92" s="34"/>
      <c r="C92" s="277" t="s">
        <v>59</v>
      </c>
      <c r="D92" s="275"/>
      <c r="E92" s="275"/>
      <c r="F92" s="275"/>
      <c r="G92" s="275"/>
      <c r="H92" s="72"/>
      <c r="I92" s="274" t="s">
        <v>60</v>
      </c>
      <c r="J92" s="275"/>
      <c r="K92" s="275"/>
      <c r="L92" s="275"/>
      <c r="M92" s="275"/>
      <c r="N92" s="275"/>
      <c r="O92" s="275"/>
      <c r="P92" s="275"/>
      <c r="Q92" s="275"/>
      <c r="R92" s="275"/>
      <c r="S92" s="275"/>
      <c r="T92" s="275"/>
      <c r="U92" s="275"/>
      <c r="V92" s="275"/>
      <c r="W92" s="275"/>
      <c r="X92" s="275"/>
      <c r="Y92" s="275"/>
      <c r="Z92" s="275"/>
      <c r="AA92" s="275"/>
      <c r="AB92" s="275"/>
      <c r="AC92" s="275"/>
      <c r="AD92" s="275"/>
      <c r="AE92" s="275"/>
      <c r="AF92" s="275"/>
      <c r="AG92" s="278" t="s">
        <v>61</v>
      </c>
      <c r="AH92" s="275"/>
      <c r="AI92" s="275"/>
      <c r="AJ92" s="275"/>
      <c r="AK92" s="275"/>
      <c r="AL92" s="275"/>
      <c r="AM92" s="275"/>
      <c r="AN92" s="274" t="s">
        <v>62</v>
      </c>
      <c r="AO92" s="275"/>
      <c r="AP92" s="276"/>
      <c r="AQ92" s="73" t="s">
        <v>63</v>
      </c>
      <c r="AR92" s="36"/>
      <c r="AS92" s="74" t="s">
        <v>64</v>
      </c>
      <c r="AT92" s="75" t="s">
        <v>65</v>
      </c>
      <c r="AU92" s="75" t="s">
        <v>66</v>
      </c>
      <c r="AV92" s="75" t="s">
        <v>67</v>
      </c>
      <c r="AW92" s="75" t="s">
        <v>68</v>
      </c>
      <c r="AX92" s="75" t="s">
        <v>69</v>
      </c>
      <c r="AY92" s="75" t="s">
        <v>70</v>
      </c>
      <c r="AZ92" s="75" t="s">
        <v>71</v>
      </c>
      <c r="BA92" s="75" t="s">
        <v>72</v>
      </c>
      <c r="BB92" s="75" t="s">
        <v>73</v>
      </c>
      <c r="BC92" s="75" t="s">
        <v>74</v>
      </c>
      <c r="BD92" s="76" t="s">
        <v>75</v>
      </c>
      <c r="BE92" s="33"/>
    </row>
    <row r="93" spans="1:91" s="2" customFormat="1" ht="10.9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6"/>
      <c r="AS93" s="77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9"/>
      <c r="BE93" s="33"/>
    </row>
    <row r="94" spans="1:91" s="6" customFormat="1" ht="32.450000000000003" customHeight="1">
      <c r="B94" s="80"/>
      <c r="C94" s="81" t="s">
        <v>76</v>
      </c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282">
        <f>ROUND(AG95,2)</f>
        <v>0</v>
      </c>
      <c r="AH94" s="282"/>
      <c r="AI94" s="282"/>
      <c r="AJ94" s="282"/>
      <c r="AK94" s="282"/>
      <c r="AL94" s="282"/>
      <c r="AM94" s="282"/>
      <c r="AN94" s="283">
        <f>SUM(AG94,AT94)</f>
        <v>0</v>
      </c>
      <c r="AO94" s="283"/>
      <c r="AP94" s="283"/>
      <c r="AQ94" s="84" t="s">
        <v>1</v>
      </c>
      <c r="AR94" s="85"/>
      <c r="AS94" s="86">
        <f>ROUND(AS95,2)</f>
        <v>0</v>
      </c>
      <c r="AT94" s="87">
        <f>ROUND(SUM(AV94:AW94),2)</f>
        <v>0</v>
      </c>
      <c r="AU94" s="88">
        <f>ROUND(AU95,5)</f>
        <v>0</v>
      </c>
      <c r="AV94" s="87">
        <f>ROUND(AZ94*L32,2)</f>
        <v>0</v>
      </c>
      <c r="AW94" s="87">
        <f>ROUND(BA94*L33,2)</f>
        <v>0</v>
      </c>
      <c r="AX94" s="87">
        <f>ROUND(BB94*L32,2)</f>
        <v>0</v>
      </c>
      <c r="AY94" s="87">
        <f>ROUND(BC94*L33,2)</f>
        <v>0</v>
      </c>
      <c r="AZ94" s="87">
        <f>ROUND(AZ95,2)</f>
        <v>0</v>
      </c>
      <c r="BA94" s="87">
        <f>ROUND(BA95,2)</f>
        <v>0</v>
      </c>
      <c r="BB94" s="87">
        <f>ROUND(BB95,2)</f>
        <v>0</v>
      </c>
      <c r="BC94" s="87">
        <f>ROUND(BC95,2)</f>
        <v>0</v>
      </c>
      <c r="BD94" s="89">
        <f>ROUND(BD95,2)</f>
        <v>0</v>
      </c>
      <c r="BS94" s="90" t="s">
        <v>77</v>
      </c>
      <c r="BT94" s="90" t="s">
        <v>78</v>
      </c>
      <c r="BU94" s="91" t="s">
        <v>79</v>
      </c>
      <c r="BV94" s="90" t="s">
        <v>80</v>
      </c>
      <c r="BW94" s="90" t="s">
        <v>5</v>
      </c>
      <c r="BX94" s="90" t="s">
        <v>81</v>
      </c>
      <c r="CL94" s="90" t="s">
        <v>1</v>
      </c>
    </row>
    <row r="95" spans="1:91" s="7" customFormat="1" ht="16.5" customHeight="1">
      <c r="A95" s="92" t="s">
        <v>82</v>
      </c>
      <c r="B95" s="93"/>
      <c r="C95" s="94"/>
      <c r="D95" s="279" t="s">
        <v>83</v>
      </c>
      <c r="E95" s="279"/>
      <c r="F95" s="279"/>
      <c r="G95" s="279"/>
      <c r="H95" s="279"/>
      <c r="I95" s="95"/>
      <c r="J95" s="279" t="s">
        <v>84</v>
      </c>
      <c r="K95" s="279"/>
      <c r="L95" s="279"/>
      <c r="M95" s="279"/>
      <c r="N95" s="279"/>
      <c r="O95" s="279"/>
      <c r="P95" s="279"/>
      <c r="Q95" s="279"/>
      <c r="R95" s="279"/>
      <c r="S95" s="279"/>
      <c r="T95" s="279"/>
      <c r="U95" s="279"/>
      <c r="V95" s="279"/>
      <c r="W95" s="279"/>
      <c r="X95" s="279"/>
      <c r="Y95" s="279"/>
      <c r="Z95" s="279"/>
      <c r="AA95" s="279"/>
      <c r="AB95" s="279"/>
      <c r="AC95" s="279"/>
      <c r="AD95" s="279"/>
      <c r="AE95" s="279"/>
      <c r="AF95" s="279"/>
      <c r="AG95" s="280">
        <f>'D.1.1 - Architektonicko-s...'!J32</f>
        <v>0</v>
      </c>
      <c r="AH95" s="281"/>
      <c r="AI95" s="281"/>
      <c r="AJ95" s="281"/>
      <c r="AK95" s="281"/>
      <c r="AL95" s="281"/>
      <c r="AM95" s="281"/>
      <c r="AN95" s="280">
        <f>SUM(AG95,AT95)</f>
        <v>0</v>
      </c>
      <c r="AO95" s="281"/>
      <c r="AP95" s="281"/>
      <c r="AQ95" s="96" t="s">
        <v>85</v>
      </c>
      <c r="AR95" s="97"/>
      <c r="AS95" s="98">
        <v>0</v>
      </c>
      <c r="AT95" s="99">
        <f>ROUND(SUM(AV95:AW95),2)</f>
        <v>0</v>
      </c>
      <c r="AU95" s="100">
        <f>'D.1.1 - Architektonicko-s...'!P145</f>
        <v>0</v>
      </c>
      <c r="AV95" s="99">
        <f>'D.1.1 - Architektonicko-s...'!J35</f>
        <v>0</v>
      </c>
      <c r="AW95" s="99">
        <f>'D.1.1 - Architektonicko-s...'!J36</f>
        <v>0</v>
      </c>
      <c r="AX95" s="99">
        <f>'D.1.1 - Architektonicko-s...'!J37</f>
        <v>0</v>
      </c>
      <c r="AY95" s="99">
        <f>'D.1.1 - Architektonicko-s...'!J38</f>
        <v>0</v>
      </c>
      <c r="AZ95" s="99">
        <f>'D.1.1 - Architektonicko-s...'!F35</f>
        <v>0</v>
      </c>
      <c r="BA95" s="99">
        <f>'D.1.1 - Architektonicko-s...'!F36</f>
        <v>0</v>
      </c>
      <c r="BB95" s="99">
        <f>'D.1.1 - Architektonicko-s...'!F37</f>
        <v>0</v>
      </c>
      <c r="BC95" s="99">
        <f>'D.1.1 - Architektonicko-s...'!F38</f>
        <v>0</v>
      </c>
      <c r="BD95" s="101">
        <f>'D.1.1 - Architektonicko-s...'!F39</f>
        <v>0</v>
      </c>
      <c r="BT95" s="102" t="s">
        <v>86</v>
      </c>
      <c r="BV95" s="102" t="s">
        <v>80</v>
      </c>
      <c r="BW95" s="102" t="s">
        <v>87</v>
      </c>
      <c r="BX95" s="102" t="s">
        <v>5</v>
      </c>
      <c r="CL95" s="102" t="s">
        <v>1</v>
      </c>
      <c r="CM95" s="102" t="s">
        <v>88</v>
      </c>
    </row>
    <row r="96" spans="1:91">
      <c r="B96" s="19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18"/>
    </row>
    <row r="97" spans="1:89" s="2" customFormat="1" ht="30" customHeight="1">
      <c r="A97" s="33"/>
      <c r="B97" s="34"/>
      <c r="C97" s="241" t="s">
        <v>89</v>
      </c>
      <c r="D97" s="242"/>
      <c r="E97" s="242"/>
      <c r="F97" s="242"/>
      <c r="G97" s="242"/>
      <c r="H97" s="242"/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55">
        <f>ROUND(SUM(AG98:AG101), 2)</f>
        <v>0</v>
      </c>
      <c r="AH97" s="255"/>
      <c r="AI97" s="255"/>
      <c r="AJ97" s="255"/>
      <c r="AK97" s="255"/>
      <c r="AL97" s="255"/>
      <c r="AM97" s="255"/>
      <c r="AN97" s="255">
        <f>ROUND(SUM(AN98:AN101), 2)</f>
        <v>0</v>
      </c>
      <c r="AO97" s="255"/>
      <c r="AP97" s="255"/>
      <c r="AQ97" s="103"/>
      <c r="AR97" s="36"/>
      <c r="AS97" s="74" t="s">
        <v>90</v>
      </c>
      <c r="AT97" s="75" t="s">
        <v>91</v>
      </c>
      <c r="AU97" s="75" t="s">
        <v>42</v>
      </c>
      <c r="AV97" s="76" t="s">
        <v>65</v>
      </c>
      <c r="AW97" s="33"/>
      <c r="AX97" s="33"/>
      <c r="AY97" s="33"/>
      <c r="AZ97" s="33"/>
      <c r="BA97" s="33"/>
      <c r="BB97" s="33"/>
      <c r="BC97" s="33"/>
      <c r="BD97" s="33"/>
      <c r="BE97" s="33"/>
    </row>
    <row r="98" spans="1:89" s="2" customFormat="1" ht="19.899999999999999" customHeight="1">
      <c r="A98" s="33"/>
      <c r="B98" s="34"/>
      <c r="C98" s="242"/>
      <c r="D98" s="271" t="s">
        <v>92</v>
      </c>
      <c r="E98" s="271"/>
      <c r="F98" s="271"/>
      <c r="G98" s="271"/>
      <c r="H98" s="271"/>
      <c r="I98" s="271"/>
      <c r="J98" s="271"/>
      <c r="K98" s="271"/>
      <c r="L98" s="271"/>
      <c r="M98" s="271"/>
      <c r="N98" s="271"/>
      <c r="O98" s="271"/>
      <c r="P98" s="271"/>
      <c r="Q98" s="271"/>
      <c r="R98" s="271"/>
      <c r="S98" s="271"/>
      <c r="T98" s="271"/>
      <c r="U98" s="271"/>
      <c r="V98" s="271"/>
      <c r="W98" s="271"/>
      <c r="X98" s="271"/>
      <c r="Y98" s="271"/>
      <c r="Z98" s="271"/>
      <c r="AA98" s="271"/>
      <c r="AB98" s="271"/>
      <c r="AC98" s="242"/>
      <c r="AD98" s="242"/>
      <c r="AE98" s="242"/>
      <c r="AF98" s="242"/>
      <c r="AG98" s="272">
        <f>ROUND(AG94 * AS98, 2)</f>
        <v>0</v>
      </c>
      <c r="AH98" s="273"/>
      <c r="AI98" s="273"/>
      <c r="AJ98" s="273"/>
      <c r="AK98" s="273"/>
      <c r="AL98" s="273"/>
      <c r="AM98" s="273"/>
      <c r="AN98" s="273">
        <f>ROUND(AG98 + AV98, 2)</f>
        <v>0</v>
      </c>
      <c r="AO98" s="273"/>
      <c r="AP98" s="273"/>
      <c r="AQ98" s="35"/>
      <c r="AR98" s="36"/>
      <c r="AS98" s="104">
        <v>0</v>
      </c>
      <c r="AT98" s="105" t="s">
        <v>93</v>
      </c>
      <c r="AU98" s="105" t="s">
        <v>43</v>
      </c>
      <c r="AV98" s="106">
        <f>ROUND(IF(AU98="základní",AG98*L32,IF(AU98="snížená",AG98*L33,0)), 2)</f>
        <v>0</v>
      </c>
      <c r="AW98" s="33"/>
      <c r="AX98" s="33"/>
      <c r="AY98" s="33"/>
      <c r="AZ98" s="33"/>
      <c r="BA98" s="33"/>
      <c r="BB98" s="33"/>
      <c r="BC98" s="33"/>
      <c r="BD98" s="33"/>
      <c r="BE98" s="33"/>
      <c r="BV98" s="15" t="s">
        <v>94</v>
      </c>
      <c r="BY98" s="107">
        <f>IF(AU98="základní",AV98,0)</f>
        <v>0</v>
      </c>
      <c r="BZ98" s="107">
        <f>IF(AU98="snížená",AV98,0)</f>
        <v>0</v>
      </c>
      <c r="CA98" s="107">
        <v>0</v>
      </c>
      <c r="CB98" s="107">
        <v>0</v>
      </c>
      <c r="CC98" s="107">
        <v>0</v>
      </c>
      <c r="CD98" s="107">
        <f>IF(AU98="základní",AG98,0)</f>
        <v>0</v>
      </c>
      <c r="CE98" s="107">
        <f>IF(AU98="snížená",AG98,0)</f>
        <v>0</v>
      </c>
      <c r="CF98" s="107">
        <f>IF(AU98="zákl. přenesená",AG98,0)</f>
        <v>0</v>
      </c>
      <c r="CG98" s="107">
        <f>IF(AU98="sníž. přenesená",AG98,0)</f>
        <v>0</v>
      </c>
      <c r="CH98" s="107">
        <f>IF(AU98="nulová",AG98,0)</f>
        <v>0</v>
      </c>
      <c r="CI98" s="15">
        <f>IF(AU98="základní",1,IF(AU98="snížená",2,IF(AU98="zákl. přenesená",4,IF(AU98="sníž. přenesená",5,3))))</f>
        <v>1</v>
      </c>
      <c r="CJ98" s="15">
        <f>IF(AT98="stavební čast",1,IF(AT98="investiční čast",2,3))</f>
        <v>1</v>
      </c>
      <c r="CK98" s="15" t="str">
        <f>IF(D98="Vyplň vlastní","","x")</f>
        <v>x</v>
      </c>
    </row>
    <row r="99" spans="1:89" s="2" customFormat="1" ht="19.899999999999999" customHeight="1">
      <c r="A99" s="33"/>
      <c r="B99" s="34"/>
      <c r="C99" s="242"/>
      <c r="D99" s="270" t="s">
        <v>95</v>
      </c>
      <c r="E99" s="271"/>
      <c r="F99" s="271"/>
      <c r="G99" s="271"/>
      <c r="H99" s="271"/>
      <c r="I99" s="271"/>
      <c r="J99" s="271"/>
      <c r="K99" s="271"/>
      <c r="L99" s="271"/>
      <c r="M99" s="271"/>
      <c r="N99" s="271"/>
      <c r="O99" s="271"/>
      <c r="P99" s="271"/>
      <c r="Q99" s="271"/>
      <c r="R99" s="271"/>
      <c r="S99" s="271"/>
      <c r="T99" s="271"/>
      <c r="U99" s="271"/>
      <c r="V99" s="271"/>
      <c r="W99" s="271"/>
      <c r="X99" s="271"/>
      <c r="Y99" s="271"/>
      <c r="Z99" s="271"/>
      <c r="AA99" s="271"/>
      <c r="AB99" s="271"/>
      <c r="AC99" s="242"/>
      <c r="AD99" s="242"/>
      <c r="AE99" s="242"/>
      <c r="AF99" s="242"/>
      <c r="AG99" s="272">
        <f>ROUND(AG94 * AS99, 2)</f>
        <v>0</v>
      </c>
      <c r="AH99" s="273"/>
      <c r="AI99" s="273"/>
      <c r="AJ99" s="273"/>
      <c r="AK99" s="273"/>
      <c r="AL99" s="273"/>
      <c r="AM99" s="273"/>
      <c r="AN99" s="273">
        <f>ROUND(AG99 + AV99, 2)</f>
        <v>0</v>
      </c>
      <c r="AO99" s="273"/>
      <c r="AP99" s="273"/>
      <c r="AQ99" s="35"/>
      <c r="AR99" s="36"/>
      <c r="AS99" s="104">
        <v>0</v>
      </c>
      <c r="AT99" s="105" t="s">
        <v>93</v>
      </c>
      <c r="AU99" s="105" t="s">
        <v>43</v>
      </c>
      <c r="AV99" s="106">
        <f>ROUND(IF(AU99="základní",AG99*L32,IF(AU99="snížená",AG99*L33,0)), 2)</f>
        <v>0</v>
      </c>
      <c r="AW99" s="33"/>
      <c r="AX99" s="33"/>
      <c r="AY99" s="33"/>
      <c r="AZ99" s="33"/>
      <c r="BA99" s="33"/>
      <c r="BB99" s="33"/>
      <c r="BC99" s="33"/>
      <c r="BD99" s="33"/>
      <c r="BE99" s="33"/>
      <c r="BV99" s="15" t="s">
        <v>96</v>
      </c>
      <c r="BY99" s="107">
        <f>IF(AU99="základní",AV99,0)</f>
        <v>0</v>
      </c>
      <c r="BZ99" s="107">
        <f>IF(AU99="snížená",AV99,0)</f>
        <v>0</v>
      </c>
      <c r="CA99" s="107">
        <v>0</v>
      </c>
      <c r="CB99" s="107">
        <v>0</v>
      </c>
      <c r="CC99" s="107">
        <v>0</v>
      </c>
      <c r="CD99" s="107">
        <f>IF(AU99="základní",AG99,0)</f>
        <v>0</v>
      </c>
      <c r="CE99" s="107">
        <f>IF(AU99="snížená",AG99,0)</f>
        <v>0</v>
      </c>
      <c r="CF99" s="107">
        <f>IF(AU99="zákl. přenesená",AG99,0)</f>
        <v>0</v>
      </c>
      <c r="CG99" s="107">
        <f>IF(AU99="sníž. přenesená",AG99,0)</f>
        <v>0</v>
      </c>
      <c r="CH99" s="107">
        <f>IF(AU99="nulová",AG99,0)</f>
        <v>0</v>
      </c>
      <c r="CI99" s="15">
        <f>IF(AU99="základní",1,IF(AU99="snížená",2,IF(AU99="zákl. přenesená",4,IF(AU99="sníž. přenesená",5,3))))</f>
        <v>1</v>
      </c>
      <c r="CJ99" s="15">
        <f>IF(AT99="stavební čast",1,IF(AT99="investiční čast",2,3))</f>
        <v>1</v>
      </c>
      <c r="CK99" s="15" t="str">
        <f>IF(D99="Vyplň vlastní","","x")</f>
        <v/>
      </c>
    </row>
    <row r="100" spans="1:89" s="2" customFormat="1" ht="19.899999999999999" customHeight="1">
      <c r="A100" s="33"/>
      <c r="B100" s="34"/>
      <c r="C100" s="242"/>
      <c r="D100" s="270" t="s">
        <v>95</v>
      </c>
      <c r="E100" s="271"/>
      <c r="F100" s="271"/>
      <c r="G100" s="271"/>
      <c r="H100" s="271"/>
      <c r="I100" s="271"/>
      <c r="J100" s="271"/>
      <c r="K100" s="271"/>
      <c r="L100" s="271"/>
      <c r="M100" s="271"/>
      <c r="N100" s="271"/>
      <c r="O100" s="271"/>
      <c r="P100" s="271"/>
      <c r="Q100" s="271"/>
      <c r="R100" s="271"/>
      <c r="S100" s="271"/>
      <c r="T100" s="271"/>
      <c r="U100" s="271"/>
      <c r="V100" s="271"/>
      <c r="W100" s="271"/>
      <c r="X100" s="271"/>
      <c r="Y100" s="271"/>
      <c r="Z100" s="271"/>
      <c r="AA100" s="271"/>
      <c r="AB100" s="271"/>
      <c r="AC100" s="242"/>
      <c r="AD100" s="242"/>
      <c r="AE100" s="242"/>
      <c r="AF100" s="242"/>
      <c r="AG100" s="272">
        <f>ROUND(AG94 * AS100, 2)</f>
        <v>0</v>
      </c>
      <c r="AH100" s="273"/>
      <c r="AI100" s="273"/>
      <c r="AJ100" s="273"/>
      <c r="AK100" s="273"/>
      <c r="AL100" s="273"/>
      <c r="AM100" s="273"/>
      <c r="AN100" s="273">
        <f>ROUND(AG100 + AV100, 2)</f>
        <v>0</v>
      </c>
      <c r="AO100" s="273"/>
      <c r="AP100" s="273"/>
      <c r="AQ100" s="35"/>
      <c r="AR100" s="36"/>
      <c r="AS100" s="104">
        <v>0</v>
      </c>
      <c r="AT100" s="105" t="s">
        <v>93</v>
      </c>
      <c r="AU100" s="105" t="s">
        <v>43</v>
      </c>
      <c r="AV100" s="106">
        <f>ROUND(IF(AU100="základní",AG100*L32,IF(AU100="snížená",AG100*L33,0)), 2)</f>
        <v>0</v>
      </c>
      <c r="AW100" s="33"/>
      <c r="AX100" s="33"/>
      <c r="AY100" s="33"/>
      <c r="AZ100" s="33"/>
      <c r="BA100" s="33"/>
      <c r="BB100" s="33"/>
      <c r="BC100" s="33"/>
      <c r="BD100" s="33"/>
      <c r="BE100" s="33"/>
      <c r="BV100" s="15" t="s">
        <v>96</v>
      </c>
      <c r="BY100" s="107">
        <f>IF(AU100="základní",AV100,0)</f>
        <v>0</v>
      </c>
      <c r="BZ100" s="107">
        <f>IF(AU100="snížená",AV100,0)</f>
        <v>0</v>
      </c>
      <c r="CA100" s="107">
        <v>0</v>
      </c>
      <c r="CB100" s="107">
        <v>0</v>
      </c>
      <c r="CC100" s="107">
        <v>0</v>
      </c>
      <c r="CD100" s="107">
        <f>IF(AU100="základní",AG100,0)</f>
        <v>0</v>
      </c>
      <c r="CE100" s="107">
        <f>IF(AU100="snížená",AG100,0)</f>
        <v>0</v>
      </c>
      <c r="CF100" s="107">
        <f>IF(AU100="zákl. přenesená",AG100,0)</f>
        <v>0</v>
      </c>
      <c r="CG100" s="107">
        <f>IF(AU100="sníž. přenesená",AG100,0)</f>
        <v>0</v>
      </c>
      <c r="CH100" s="107">
        <f>IF(AU100="nulová",AG100,0)</f>
        <v>0</v>
      </c>
      <c r="CI100" s="15">
        <f>IF(AU100="základní",1,IF(AU100="snížená",2,IF(AU100="zákl. přenesená",4,IF(AU100="sníž. přenesená",5,3))))</f>
        <v>1</v>
      </c>
      <c r="CJ100" s="15">
        <f>IF(AT100="stavební čast",1,IF(AT100="investiční čast",2,3))</f>
        <v>1</v>
      </c>
      <c r="CK100" s="15" t="str">
        <f>IF(D100="Vyplň vlastní","","x")</f>
        <v/>
      </c>
    </row>
    <row r="101" spans="1:89" s="2" customFormat="1" ht="19.899999999999999" customHeight="1">
      <c r="A101" s="33"/>
      <c r="B101" s="34"/>
      <c r="C101" s="242"/>
      <c r="D101" s="270" t="s">
        <v>95</v>
      </c>
      <c r="E101" s="271"/>
      <c r="F101" s="271"/>
      <c r="G101" s="271"/>
      <c r="H101" s="271"/>
      <c r="I101" s="271"/>
      <c r="J101" s="271"/>
      <c r="K101" s="271"/>
      <c r="L101" s="271"/>
      <c r="M101" s="271"/>
      <c r="N101" s="271"/>
      <c r="O101" s="271"/>
      <c r="P101" s="271"/>
      <c r="Q101" s="271"/>
      <c r="R101" s="271"/>
      <c r="S101" s="271"/>
      <c r="T101" s="271"/>
      <c r="U101" s="271"/>
      <c r="V101" s="271"/>
      <c r="W101" s="271"/>
      <c r="X101" s="271"/>
      <c r="Y101" s="271"/>
      <c r="Z101" s="271"/>
      <c r="AA101" s="271"/>
      <c r="AB101" s="271"/>
      <c r="AC101" s="242"/>
      <c r="AD101" s="242"/>
      <c r="AE101" s="242"/>
      <c r="AF101" s="242"/>
      <c r="AG101" s="272">
        <f>ROUND(AG94 * AS101, 2)</f>
        <v>0</v>
      </c>
      <c r="AH101" s="273"/>
      <c r="AI101" s="273"/>
      <c r="AJ101" s="273"/>
      <c r="AK101" s="273"/>
      <c r="AL101" s="273"/>
      <c r="AM101" s="273"/>
      <c r="AN101" s="273">
        <f>ROUND(AG101 + AV101, 2)</f>
        <v>0</v>
      </c>
      <c r="AO101" s="273"/>
      <c r="AP101" s="273"/>
      <c r="AQ101" s="35"/>
      <c r="AR101" s="36"/>
      <c r="AS101" s="108">
        <v>0</v>
      </c>
      <c r="AT101" s="109" t="s">
        <v>93</v>
      </c>
      <c r="AU101" s="109" t="s">
        <v>43</v>
      </c>
      <c r="AV101" s="110">
        <f>ROUND(IF(AU101="základní",AG101*L32,IF(AU101="snížená",AG101*L33,0)), 2)</f>
        <v>0</v>
      </c>
      <c r="AW101" s="33"/>
      <c r="AX101" s="33"/>
      <c r="AY101" s="33"/>
      <c r="AZ101" s="33"/>
      <c r="BA101" s="33"/>
      <c r="BB101" s="33"/>
      <c r="BC101" s="33"/>
      <c r="BD101" s="33"/>
      <c r="BE101" s="33"/>
      <c r="BV101" s="15" t="s">
        <v>96</v>
      </c>
      <c r="BY101" s="107">
        <f>IF(AU101="základní",AV101,0)</f>
        <v>0</v>
      </c>
      <c r="BZ101" s="107">
        <f>IF(AU101="snížená",AV101,0)</f>
        <v>0</v>
      </c>
      <c r="CA101" s="107">
        <v>0</v>
      </c>
      <c r="CB101" s="107">
        <v>0</v>
      </c>
      <c r="CC101" s="107">
        <v>0</v>
      </c>
      <c r="CD101" s="107">
        <f>IF(AU101="základní",AG101,0)</f>
        <v>0</v>
      </c>
      <c r="CE101" s="107">
        <f>IF(AU101="snížená",AG101,0)</f>
        <v>0</v>
      </c>
      <c r="CF101" s="107">
        <f>IF(AU101="zákl. přenesená",AG101,0)</f>
        <v>0</v>
      </c>
      <c r="CG101" s="107">
        <f>IF(AU101="sníž. přenesená",AG101,0)</f>
        <v>0</v>
      </c>
      <c r="CH101" s="107">
        <f>IF(AU101="nulová",AG101,0)</f>
        <v>0</v>
      </c>
      <c r="CI101" s="15">
        <f>IF(AU101="základní",1,IF(AU101="snížená",2,IF(AU101="zákl. přenesená",4,IF(AU101="sníž. přenesená",5,3))))</f>
        <v>1</v>
      </c>
      <c r="CJ101" s="15">
        <f>IF(AT101="stavební čast",1,IF(AT101="investiční čast",2,3))</f>
        <v>1</v>
      </c>
      <c r="CK101" s="15" t="str">
        <f>IF(D101="Vyplň vlastní","","x")</f>
        <v/>
      </c>
    </row>
    <row r="102" spans="1:89" s="2" customFormat="1" ht="10.9" customHeight="1">
      <c r="A102" s="33"/>
      <c r="B102" s="34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6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</row>
    <row r="103" spans="1:89" s="2" customFormat="1" ht="30" customHeight="1">
      <c r="A103" s="33"/>
      <c r="B103" s="34"/>
      <c r="C103" s="243" t="s">
        <v>643</v>
      </c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256">
        <f>ROUND(AG94 + AG97, 2)</f>
        <v>0</v>
      </c>
      <c r="AH103" s="256"/>
      <c r="AI103" s="256"/>
      <c r="AJ103" s="256"/>
      <c r="AK103" s="256"/>
      <c r="AL103" s="256"/>
      <c r="AM103" s="256"/>
      <c r="AN103" s="256">
        <f>ROUND(AN94 + AN97, 2)</f>
        <v>0</v>
      </c>
      <c r="AO103" s="256"/>
      <c r="AP103" s="256"/>
      <c r="AQ103" s="111"/>
      <c r="AR103" s="36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</row>
    <row r="104" spans="1:89" s="2" customFormat="1" ht="6.95" customHeight="1">
      <c r="A104" s="33"/>
      <c r="B104" s="53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36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</row>
  </sheetData>
  <sheetProtection algorithmName="SHA-512" hashValue="mcsmOqJTeROXQ3fujsWibz0qTiVCJkWcTQgszbuskbsfqB8xTKRhxZnMxwUZid7BMsDxg/8Mm/zLTZ7jQiSoUg==" saltValue="scUejEBnYngHuOadjoqppQ==" spinCount="100000" sheet="1" objects="1" scenarios="1" formatColumns="0" formatRows="0"/>
  <mergeCells count="60">
    <mergeCell ref="L85:AO85"/>
    <mergeCell ref="AM87:AN87"/>
    <mergeCell ref="AS89:AT91"/>
    <mergeCell ref="AM89:AP89"/>
    <mergeCell ref="AM90:AP90"/>
    <mergeCell ref="AN99:AP99"/>
    <mergeCell ref="AN92:AP92"/>
    <mergeCell ref="C92:G92"/>
    <mergeCell ref="AG92:AM92"/>
    <mergeCell ref="I92:AF92"/>
    <mergeCell ref="J95:AF95"/>
    <mergeCell ref="D95:H95"/>
    <mergeCell ref="AN95:AP95"/>
    <mergeCell ref="AG95:AM95"/>
    <mergeCell ref="AG94:AM94"/>
    <mergeCell ref="AN94:AP9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W31:AE31"/>
    <mergeCell ref="L31:P31"/>
    <mergeCell ref="AK31:AO31"/>
    <mergeCell ref="L32:P32"/>
    <mergeCell ref="W33:AE33"/>
    <mergeCell ref="AG97:AM97"/>
    <mergeCell ref="AN97:AP97"/>
    <mergeCell ref="AG103:AM103"/>
    <mergeCell ref="AN103:AP103"/>
    <mergeCell ref="D100:AB100"/>
    <mergeCell ref="AG100:AM100"/>
    <mergeCell ref="AN100:AP100"/>
    <mergeCell ref="D101:AB101"/>
    <mergeCell ref="AG101:AM101"/>
    <mergeCell ref="AN101:AP101"/>
    <mergeCell ref="AG98:AM98"/>
    <mergeCell ref="D98:AB98"/>
    <mergeCell ref="AN98:AP98"/>
    <mergeCell ref="AG99:AM99"/>
    <mergeCell ref="D99:AB99"/>
    <mergeCell ref="AR2:BE2"/>
    <mergeCell ref="AK36:AO36"/>
    <mergeCell ref="L36:P36"/>
    <mergeCell ref="W36:AE36"/>
    <mergeCell ref="X38:AB38"/>
    <mergeCell ref="AK38:AO38"/>
    <mergeCell ref="L34:P34"/>
    <mergeCell ref="AK34:AO34"/>
    <mergeCell ref="W34:AE34"/>
    <mergeCell ref="W35:AE35"/>
    <mergeCell ref="L35:P35"/>
    <mergeCell ref="AK35:AO35"/>
    <mergeCell ref="W32:AE32"/>
    <mergeCell ref="AK32:AO32"/>
    <mergeCell ref="L33:P33"/>
    <mergeCell ref="AK33:AO33"/>
  </mergeCells>
  <dataValidations count="2">
    <dataValidation type="list" allowBlank="1" showInputMessage="1" showErrorMessage="1" error="Povoleny jsou hodnoty základní, snížená, zákl. přenesená, sníž. přenesená, nulová." sqref="AU97:AU101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7:AT101">
      <formula1>"stavební čast, technologická čast, investiční čast"</formula1>
    </dataValidation>
  </dataValidations>
  <hyperlinks>
    <hyperlink ref="A95" location="'D.1.1 - Architektonicko-s...'!C2" display="/"/>
  </hyperlink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92"/>
  <sheetViews>
    <sheetView showGridLines="0" workbookViewId="0">
      <selection activeCell="E24" sqref="E24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5" t="s">
        <v>87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18"/>
      <c r="AT3" s="15" t="s">
        <v>88</v>
      </c>
    </row>
    <row r="4" spans="1:46" s="1" customFormat="1" ht="24.95" customHeight="1">
      <c r="B4" s="18"/>
      <c r="D4" s="115" t="s">
        <v>97</v>
      </c>
      <c r="L4" s="18"/>
      <c r="M4" s="116" t="s">
        <v>10</v>
      </c>
      <c r="AT4" s="15" t="s">
        <v>4</v>
      </c>
    </row>
    <row r="5" spans="1:46" s="1" customFormat="1" ht="6.95" customHeight="1">
      <c r="B5" s="18"/>
      <c r="L5" s="18"/>
    </row>
    <row r="6" spans="1:46" s="1" customFormat="1" ht="12" customHeight="1">
      <c r="B6" s="18"/>
      <c r="D6" s="117" t="s">
        <v>16</v>
      </c>
      <c r="L6" s="18"/>
    </row>
    <row r="7" spans="1:46" s="1" customFormat="1" ht="16.5" customHeight="1">
      <c r="B7" s="18"/>
      <c r="E7" s="298" t="str">
        <f>'Rekapitulace stavby'!K6</f>
        <v>Areál autobusy Hranečník - Kolárna</v>
      </c>
      <c r="F7" s="299"/>
      <c r="G7" s="299"/>
      <c r="H7" s="299"/>
      <c r="L7" s="18"/>
    </row>
    <row r="8" spans="1:46" s="2" customFormat="1" ht="12" customHeight="1">
      <c r="A8" s="33"/>
      <c r="B8" s="36"/>
      <c r="C8" s="33"/>
      <c r="D8" s="117" t="s">
        <v>98</v>
      </c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6"/>
      <c r="C9" s="33"/>
      <c r="D9" s="33"/>
      <c r="E9" s="300" t="s">
        <v>99</v>
      </c>
      <c r="F9" s="301"/>
      <c r="G9" s="301"/>
      <c r="H9" s="301"/>
      <c r="I9" s="33"/>
      <c r="J9" s="33"/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6"/>
      <c r="C10" s="33"/>
      <c r="D10" s="33"/>
      <c r="E10" s="33"/>
      <c r="F10" s="33"/>
      <c r="G10" s="33"/>
      <c r="H10" s="33"/>
      <c r="I10" s="33"/>
      <c r="J10" s="33"/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6"/>
      <c r="C11" s="33"/>
      <c r="D11" s="117" t="s">
        <v>18</v>
      </c>
      <c r="E11" s="33"/>
      <c r="F11" s="118" t="s">
        <v>1</v>
      </c>
      <c r="G11" s="33"/>
      <c r="H11" s="33"/>
      <c r="I11" s="117" t="s">
        <v>19</v>
      </c>
      <c r="J11" s="118" t="s">
        <v>1</v>
      </c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6"/>
      <c r="C12" s="33"/>
      <c r="D12" s="117" t="s">
        <v>20</v>
      </c>
      <c r="E12" s="33"/>
      <c r="F12" s="118" t="s">
        <v>21</v>
      </c>
      <c r="G12" s="33"/>
      <c r="H12" s="33"/>
      <c r="I12" s="117" t="s">
        <v>22</v>
      </c>
      <c r="J12" s="119" t="str">
        <f>'Rekapitulace stavby'!AN8</f>
        <v>11. 1. 2023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6"/>
      <c r="C13" s="33"/>
      <c r="D13" s="33"/>
      <c r="E13" s="33"/>
      <c r="F13" s="33"/>
      <c r="G13" s="33"/>
      <c r="H13" s="33"/>
      <c r="I13" s="33"/>
      <c r="J13" s="33"/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6"/>
      <c r="C14" s="33"/>
      <c r="D14" s="117" t="s">
        <v>24</v>
      </c>
      <c r="E14" s="33"/>
      <c r="F14" s="33"/>
      <c r="G14" s="33"/>
      <c r="H14" s="33"/>
      <c r="I14" s="117" t="s">
        <v>25</v>
      </c>
      <c r="J14" s="118" t="s">
        <v>1</v>
      </c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6"/>
      <c r="C15" s="33"/>
      <c r="D15" s="33"/>
      <c r="E15" s="118" t="s">
        <v>26</v>
      </c>
      <c r="F15" s="33"/>
      <c r="G15" s="33"/>
      <c r="H15" s="33"/>
      <c r="I15" s="117" t="s">
        <v>27</v>
      </c>
      <c r="J15" s="118" t="s">
        <v>1</v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6"/>
      <c r="C16" s="33"/>
      <c r="D16" s="33"/>
      <c r="E16" s="33"/>
      <c r="F16" s="33"/>
      <c r="G16" s="33"/>
      <c r="H16" s="33"/>
      <c r="I16" s="33"/>
      <c r="J16" s="33"/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6"/>
      <c r="C17" s="33"/>
      <c r="D17" s="117" t="s">
        <v>28</v>
      </c>
      <c r="E17" s="33"/>
      <c r="F17" s="33"/>
      <c r="G17" s="33"/>
      <c r="H17" s="33"/>
      <c r="I17" s="117" t="s">
        <v>25</v>
      </c>
      <c r="J17" s="28" t="str">
        <f>'Rekapitulace stavby'!AN13</f>
        <v>Vyplň údaj</v>
      </c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6"/>
      <c r="C18" s="33"/>
      <c r="D18" s="33"/>
      <c r="E18" s="302" t="str">
        <f>'Rekapitulace stavby'!E14</f>
        <v>Vyplň údaj</v>
      </c>
      <c r="F18" s="303"/>
      <c r="G18" s="303"/>
      <c r="H18" s="303"/>
      <c r="I18" s="117" t="s">
        <v>27</v>
      </c>
      <c r="J18" s="28" t="str">
        <f>'Rekapitulace stavby'!AN14</f>
        <v>Vyplň údaj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6"/>
      <c r="C19" s="33"/>
      <c r="D19" s="33"/>
      <c r="E19" s="33"/>
      <c r="F19" s="33"/>
      <c r="G19" s="33"/>
      <c r="H19" s="33"/>
      <c r="I19" s="33"/>
      <c r="J19" s="33"/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6"/>
      <c r="C20" s="33"/>
      <c r="D20" s="117" t="s">
        <v>30</v>
      </c>
      <c r="E20" s="33"/>
      <c r="F20" s="33"/>
      <c r="G20" s="33"/>
      <c r="H20" s="33"/>
      <c r="I20" s="117" t="s">
        <v>25</v>
      </c>
      <c r="J20" s="118" t="s">
        <v>1</v>
      </c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6"/>
      <c r="C21" s="33"/>
      <c r="D21" s="33"/>
      <c r="E21" s="118" t="s">
        <v>31</v>
      </c>
      <c r="F21" s="33"/>
      <c r="G21" s="33"/>
      <c r="H21" s="33"/>
      <c r="I21" s="117" t="s">
        <v>27</v>
      </c>
      <c r="J21" s="118" t="s">
        <v>1</v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6"/>
      <c r="C22" s="33"/>
      <c r="D22" s="33"/>
      <c r="E22" s="33"/>
      <c r="F22" s="33"/>
      <c r="G22" s="33"/>
      <c r="H22" s="33"/>
      <c r="I22" s="33"/>
      <c r="J22" s="33"/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6"/>
      <c r="C23" s="33"/>
      <c r="D23" s="117" t="s">
        <v>33</v>
      </c>
      <c r="E23" s="33"/>
      <c r="F23" s="33"/>
      <c r="G23" s="33"/>
      <c r="H23" s="33"/>
      <c r="I23" s="117" t="s">
        <v>25</v>
      </c>
      <c r="J23" s="118" t="s">
        <v>1</v>
      </c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6"/>
      <c r="C24" s="33"/>
      <c r="D24" s="33"/>
      <c r="E24" s="118" t="s">
        <v>34</v>
      </c>
      <c r="F24" s="33"/>
      <c r="G24" s="33"/>
      <c r="H24" s="33"/>
      <c r="I24" s="117" t="s">
        <v>27</v>
      </c>
      <c r="J24" s="118" t="s">
        <v>1</v>
      </c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6"/>
      <c r="C25" s="33"/>
      <c r="D25" s="33"/>
      <c r="E25" s="33"/>
      <c r="F25" s="33"/>
      <c r="G25" s="33"/>
      <c r="H25" s="33"/>
      <c r="I25" s="33"/>
      <c r="J25" s="33"/>
      <c r="K25" s="33"/>
      <c r="L25" s="5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6"/>
      <c r="C26" s="33"/>
      <c r="D26" s="117" t="s">
        <v>35</v>
      </c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20"/>
      <c r="B27" s="121"/>
      <c r="C27" s="120"/>
      <c r="D27" s="120"/>
      <c r="E27" s="304" t="s">
        <v>1</v>
      </c>
      <c r="F27" s="304"/>
      <c r="G27" s="304"/>
      <c r="H27" s="304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5" customHeight="1">
      <c r="A28" s="33"/>
      <c r="B28" s="36"/>
      <c r="C28" s="33"/>
      <c r="D28" s="33"/>
      <c r="E28" s="33"/>
      <c r="F28" s="33"/>
      <c r="G28" s="33"/>
      <c r="H28" s="33"/>
      <c r="I28" s="33"/>
      <c r="J28" s="33"/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6"/>
      <c r="C29" s="33"/>
      <c r="D29" s="123"/>
      <c r="E29" s="123"/>
      <c r="F29" s="123"/>
      <c r="G29" s="123"/>
      <c r="H29" s="123"/>
      <c r="I29" s="123"/>
      <c r="J29" s="123"/>
      <c r="K29" s="123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4.45" customHeight="1">
      <c r="A30" s="33"/>
      <c r="B30" s="36"/>
      <c r="C30" s="33"/>
      <c r="D30" s="118" t="s">
        <v>100</v>
      </c>
      <c r="E30" s="33"/>
      <c r="F30" s="33"/>
      <c r="G30" s="33"/>
      <c r="H30" s="33"/>
      <c r="I30" s="33"/>
      <c r="J30" s="124">
        <f>J96</f>
        <v>0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4.45" customHeight="1">
      <c r="A31" s="33"/>
      <c r="B31" s="36"/>
      <c r="C31" s="33"/>
      <c r="D31" s="125" t="s">
        <v>92</v>
      </c>
      <c r="E31" s="33"/>
      <c r="F31" s="33"/>
      <c r="G31" s="33"/>
      <c r="H31" s="33"/>
      <c r="I31" s="33"/>
      <c r="J31" s="124">
        <f>J118</f>
        <v>0</v>
      </c>
      <c r="K31" s="33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6"/>
      <c r="C32" s="33"/>
      <c r="D32" s="126" t="s">
        <v>38</v>
      </c>
      <c r="E32" s="33"/>
      <c r="F32" s="33"/>
      <c r="G32" s="33"/>
      <c r="H32" s="33"/>
      <c r="I32" s="33"/>
      <c r="J32" s="127">
        <f>ROUND(J30 + J31, 2)</f>
        <v>0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6"/>
      <c r="C33" s="33"/>
      <c r="D33" s="123"/>
      <c r="E33" s="123"/>
      <c r="F33" s="123"/>
      <c r="G33" s="123"/>
      <c r="H33" s="123"/>
      <c r="I33" s="123"/>
      <c r="J33" s="123"/>
      <c r="K33" s="12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6"/>
      <c r="C34" s="33"/>
      <c r="D34" s="33"/>
      <c r="E34" s="33"/>
      <c r="F34" s="128" t="s">
        <v>40</v>
      </c>
      <c r="G34" s="33"/>
      <c r="H34" s="33"/>
      <c r="I34" s="128" t="s">
        <v>39</v>
      </c>
      <c r="J34" s="128" t="s">
        <v>41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6"/>
      <c r="C35" s="33"/>
      <c r="D35" s="129" t="s">
        <v>42</v>
      </c>
      <c r="E35" s="117" t="s">
        <v>43</v>
      </c>
      <c r="F35" s="130">
        <f>ROUND((SUM(BE118:BE125) + SUM(BE145:BE291)),  2)</f>
        <v>0</v>
      </c>
      <c r="G35" s="33"/>
      <c r="H35" s="33"/>
      <c r="I35" s="131">
        <v>0.21</v>
      </c>
      <c r="J35" s="130">
        <f>ROUND(((SUM(BE118:BE125) + SUM(BE145:BE291))*I35),  2)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6"/>
      <c r="C36" s="33"/>
      <c r="D36" s="33"/>
      <c r="E36" s="117" t="s">
        <v>44</v>
      </c>
      <c r="F36" s="130">
        <f>ROUND((SUM(BF118:BF125) + SUM(BF145:BF291)),  2)</f>
        <v>0</v>
      </c>
      <c r="G36" s="33"/>
      <c r="H36" s="33"/>
      <c r="I36" s="131">
        <v>0.15</v>
      </c>
      <c r="J36" s="130">
        <f>ROUND(((SUM(BF118:BF125) + SUM(BF145:BF291))*I36),  2)</f>
        <v>0</v>
      </c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6"/>
      <c r="C37" s="33"/>
      <c r="D37" s="33"/>
      <c r="E37" s="117" t="s">
        <v>45</v>
      </c>
      <c r="F37" s="130">
        <f>ROUND((SUM(BG118:BG125) + SUM(BG145:BG291)),  2)</f>
        <v>0</v>
      </c>
      <c r="G37" s="33"/>
      <c r="H37" s="33"/>
      <c r="I37" s="131">
        <v>0.21</v>
      </c>
      <c r="J37" s="130">
        <f>0</f>
        <v>0</v>
      </c>
      <c r="K37" s="33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6"/>
      <c r="C38" s="33"/>
      <c r="D38" s="33"/>
      <c r="E38" s="117" t="s">
        <v>46</v>
      </c>
      <c r="F38" s="130">
        <f>ROUND((SUM(BH118:BH125) + SUM(BH145:BH291)),  2)</f>
        <v>0</v>
      </c>
      <c r="G38" s="33"/>
      <c r="H38" s="33"/>
      <c r="I38" s="131">
        <v>0.15</v>
      </c>
      <c r="J38" s="130">
        <f>0</f>
        <v>0</v>
      </c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6"/>
      <c r="C39" s="33"/>
      <c r="D39" s="33"/>
      <c r="E39" s="117" t="s">
        <v>47</v>
      </c>
      <c r="F39" s="130">
        <f>ROUND((SUM(BI118:BI125) + SUM(BI145:BI291)),  2)</f>
        <v>0</v>
      </c>
      <c r="G39" s="33"/>
      <c r="H39" s="33"/>
      <c r="I39" s="131">
        <v>0</v>
      </c>
      <c r="J39" s="130">
        <f>0</f>
        <v>0</v>
      </c>
      <c r="K39" s="33"/>
      <c r="L39" s="5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6"/>
      <c r="C40" s="33"/>
      <c r="D40" s="33"/>
      <c r="E40" s="33"/>
      <c r="F40" s="33"/>
      <c r="G40" s="33"/>
      <c r="H40" s="33"/>
      <c r="I40" s="33"/>
      <c r="J40" s="33"/>
      <c r="K40" s="33"/>
      <c r="L40" s="5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6"/>
      <c r="C41" s="132"/>
      <c r="D41" s="133" t="s">
        <v>48</v>
      </c>
      <c r="E41" s="134"/>
      <c r="F41" s="134"/>
      <c r="G41" s="135" t="s">
        <v>49</v>
      </c>
      <c r="H41" s="136" t="s">
        <v>50</v>
      </c>
      <c r="I41" s="134"/>
      <c r="J41" s="137">
        <f>SUM(J32:J39)</f>
        <v>0</v>
      </c>
      <c r="K41" s="138"/>
      <c r="L41" s="50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6"/>
      <c r="C42" s="33"/>
      <c r="D42" s="33"/>
      <c r="E42" s="33"/>
      <c r="F42" s="33"/>
      <c r="G42" s="33"/>
      <c r="H42" s="33"/>
      <c r="I42" s="33"/>
      <c r="J42" s="33"/>
      <c r="K42" s="33"/>
      <c r="L42" s="50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18"/>
      <c r="L43" s="18"/>
    </row>
    <row r="44" spans="1:31" s="1" customFormat="1" ht="14.45" customHeight="1">
      <c r="B44" s="18"/>
      <c r="L44" s="18"/>
    </row>
    <row r="45" spans="1:31" s="1" customFormat="1" ht="14.45" customHeight="1">
      <c r="B45" s="18"/>
      <c r="L45" s="18"/>
    </row>
    <row r="46" spans="1:31" s="1" customFormat="1" ht="14.45" customHeight="1">
      <c r="B46" s="18"/>
      <c r="L46" s="18"/>
    </row>
    <row r="47" spans="1:31" s="1" customFormat="1" ht="14.45" customHeight="1">
      <c r="B47" s="18"/>
      <c r="L47" s="18"/>
    </row>
    <row r="48" spans="1:31" s="1" customFormat="1" ht="14.45" customHeight="1">
      <c r="B48" s="18"/>
      <c r="L48" s="18"/>
    </row>
    <row r="49" spans="1:31" s="1" customFormat="1" ht="14.45" customHeight="1">
      <c r="B49" s="18"/>
      <c r="L49" s="18"/>
    </row>
    <row r="50" spans="1:31" s="2" customFormat="1" ht="14.45" customHeight="1">
      <c r="B50" s="50"/>
      <c r="D50" s="139" t="s">
        <v>51</v>
      </c>
      <c r="E50" s="140"/>
      <c r="F50" s="140"/>
      <c r="G50" s="139" t="s">
        <v>52</v>
      </c>
      <c r="H50" s="140"/>
      <c r="I50" s="140"/>
      <c r="J50" s="140"/>
      <c r="K50" s="140"/>
      <c r="L50" s="50"/>
    </row>
    <row r="51" spans="1:31">
      <c r="B51" s="18"/>
      <c r="L51" s="18"/>
    </row>
    <row r="52" spans="1:31">
      <c r="B52" s="18"/>
      <c r="L52" s="18"/>
    </row>
    <row r="53" spans="1:31">
      <c r="B53" s="18"/>
      <c r="L53" s="18"/>
    </row>
    <row r="54" spans="1:31">
      <c r="B54" s="18"/>
      <c r="L54" s="18"/>
    </row>
    <row r="55" spans="1:31">
      <c r="B55" s="18"/>
      <c r="L55" s="18"/>
    </row>
    <row r="56" spans="1:31">
      <c r="B56" s="18"/>
      <c r="L56" s="18"/>
    </row>
    <row r="57" spans="1:31">
      <c r="B57" s="18"/>
      <c r="L57" s="18"/>
    </row>
    <row r="58" spans="1:31">
      <c r="B58" s="18"/>
      <c r="L58" s="18"/>
    </row>
    <row r="59" spans="1:31">
      <c r="B59" s="18"/>
      <c r="L59" s="18"/>
    </row>
    <row r="60" spans="1:31">
      <c r="B60" s="18"/>
      <c r="L60" s="18"/>
    </row>
    <row r="61" spans="1:31" s="2" customFormat="1" ht="12.75">
      <c r="A61" s="33"/>
      <c r="B61" s="36"/>
      <c r="C61" s="33"/>
      <c r="D61" s="141" t="s">
        <v>53</v>
      </c>
      <c r="E61" s="142"/>
      <c r="F61" s="143" t="s">
        <v>54</v>
      </c>
      <c r="G61" s="141" t="s">
        <v>53</v>
      </c>
      <c r="H61" s="142"/>
      <c r="I61" s="142"/>
      <c r="J61" s="144" t="s">
        <v>54</v>
      </c>
      <c r="K61" s="142"/>
      <c r="L61" s="50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18"/>
      <c r="L62" s="18"/>
    </row>
    <row r="63" spans="1:31">
      <c r="B63" s="18"/>
      <c r="L63" s="18"/>
    </row>
    <row r="64" spans="1:31">
      <c r="B64" s="18"/>
      <c r="L64" s="18"/>
    </row>
    <row r="65" spans="1:31" s="2" customFormat="1" ht="12.75">
      <c r="A65" s="33"/>
      <c r="B65" s="36"/>
      <c r="C65" s="33"/>
      <c r="D65" s="139" t="s">
        <v>55</v>
      </c>
      <c r="E65" s="145"/>
      <c r="F65" s="145"/>
      <c r="G65" s="139" t="s">
        <v>56</v>
      </c>
      <c r="H65" s="145"/>
      <c r="I65" s="145"/>
      <c r="J65" s="145"/>
      <c r="K65" s="145"/>
      <c r="L65" s="50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18"/>
      <c r="L66" s="18"/>
    </row>
    <row r="67" spans="1:31">
      <c r="B67" s="18"/>
      <c r="L67" s="18"/>
    </row>
    <row r="68" spans="1:31">
      <c r="B68" s="18"/>
      <c r="L68" s="18"/>
    </row>
    <row r="69" spans="1:31">
      <c r="B69" s="18"/>
      <c r="L69" s="18"/>
    </row>
    <row r="70" spans="1:31">
      <c r="B70" s="18"/>
      <c r="L70" s="18"/>
    </row>
    <row r="71" spans="1:31">
      <c r="B71" s="18"/>
      <c r="L71" s="18"/>
    </row>
    <row r="72" spans="1:31">
      <c r="B72" s="18"/>
      <c r="L72" s="18"/>
    </row>
    <row r="73" spans="1:31">
      <c r="B73" s="18"/>
      <c r="L73" s="18"/>
    </row>
    <row r="74" spans="1:31">
      <c r="B74" s="18"/>
      <c r="L74" s="18"/>
    </row>
    <row r="75" spans="1:31">
      <c r="B75" s="18"/>
      <c r="L75" s="18"/>
    </row>
    <row r="76" spans="1:31" s="2" customFormat="1" ht="12.75">
      <c r="A76" s="33"/>
      <c r="B76" s="36"/>
      <c r="C76" s="33"/>
      <c r="D76" s="141" t="s">
        <v>53</v>
      </c>
      <c r="E76" s="142"/>
      <c r="F76" s="143" t="s">
        <v>54</v>
      </c>
      <c r="G76" s="141" t="s">
        <v>53</v>
      </c>
      <c r="H76" s="142"/>
      <c r="I76" s="142"/>
      <c r="J76" s="144" t="s">
        <v>54</v>
      </c>
      <c r="K76" s="142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1" t="s">
        <v>101</v>
      </c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7" t="s">
        <v>16</v>
      </c>
      <c r="D84" s="35"/>
      <c r="E84" s="35"/>
      <c r="F84" s="35"/>
      <c r="G84" s="35"/>
      <c r="H84" s="3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5"/>
      <c r="D85" s="35"/>
      <c r="E85" s="295" t="str">
        <f>E7</f>
        <v>Areál autobusy Hranečník - Kolárna</v>
      </c>
      <c r="F85" s="296"/>
      <c r="G85" s="296"/>
      <c r="H85" s="296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7" t="s">
        <v>98</v>
      </c>
      <c r="D86" s="35"/>
      <c r="E86" s="35"/>
      <c r="F86" s="35"/>
      <c r="G86" s="35"/>
      <c r="H86" s="35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5"/>
      <c r="D87" s="35"/>
      <c r="E87" s="284" t="str">
        <f>E9</f>
        <v>D.1.1 - Architektonicko-stavební řešení</v>
      </c>
      <c r="F87" s="297"/>
      <c r="G87" s="297"/>
      <c r="H87" s="297"/>
      <c r="I87" s="35"/>
      <c r="J87" s="35"/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7" t="s">
        <v>20</v>
      </c>
      <c r="D89" s="35"/>
      <c r="E89" s="35"/>
      <c r="F89" s="25" t="str">
        <f>F12</f>
        <v>Ostrava</v>
      </c>
      <c r="G89" s="35"/>
      <c r="H89" s="35"/>
      <c r="I89" s="27" t="s">
        <v>22</v>
      </c>
      <c r="J89" s="65" t="str">
        <f>IF(J12="","",J12)</f>
        <v>11. 1. 2023</v>
      </c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7" t="s">
        <v>24</v>
      </c>
      <c r="D91" s="35"/>
      <c r="E91" s="35"/>
      <c r="F91" s="25" t="str">
        <f>E15</f>
        <v>Dopravní podnik Ostrava a.s.</v>
      </c>
      <c r="G91" s="35"/>
      <c r="H91" s="35"/>
      <c r="I91" s="27" t="s">
        <v>30</v>
      </c>
      <c r="J91" s="30" t="str">
        <f>E21</f>
        <v>Ing. Jakub Jirčík</v>
      </c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7" t="s">
        <v>28</v>
      </c>
      <c r="D92" s="35"/>
      <c r="E92" s="35"/>
      <c r="F92" s="25" t="str">
        <f>IF(E18="","",E18)</f>
        <v>Vyplň údaj</v>
      </c>
      <c r="G92" s="35"/>
      <c r="H92" s="35"/>
      <c r="I92" s="27" t="s">
        <v>33</v>
      </c>
      <c r="J92" s="30" t="str">
        <f>E24</f>
        <v>BKB Metal, a.s.</v>
      </c>
      <c r="K92" s="35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50" t="s">
        <v>102</v>
      </c>
      <c r="D94" s="111"/>
      <c r="E94" s="111"/>
      <c r="F94" s="111"/>
      <c r="G94" s="111"/>
      <c r="H94" s="111"/>
      <c r="I94" s="111"/>
      <c r="J94" s="151" t="s">
        <v>103</v>
      </c>
      <c r="K94" s="111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50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52" t="s">
        <v>104</v>
      </c>
      <c r="D96" s="35"/>
      <c r="E96" s="35"/>
      <c r="F96" s="35"/>
      <c r="G96" s="35"/>
      <c r="H96" s="35"/>
      <c r="I96" s="35"/>
      <c r="J96" s="83">
        <f>J145</f>
        <v>0</v>
      </c>
      <c r="K96" s="35"/>
      <c r="L96" s="50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5" t="s">
        <v>105</v>
      </c>
    </row>
    <row r="97" spans="2:12" s="9" customFormat="1" ht="24.95" customHeight="1">
      <c r="B97" s="153"/>
      <c r="C97" s="154"/>
      <c r="D97" s="155" t="s">
        <v>106</v>
      </c>
      <c r="E97" s="156"/>
      <c r="F97" s="156"/>
      <c r="G97" s="156"/>
      <c r="H97" s="156"/>
      <c r="I97" s="156"/>
      <c r="J97" s="157">
        <f>J146</f>
        <v>0</v>
      </c>
      <c r="K97" s="154"/>
      <c r="L97" s="158"/>
    </row>
    <row r="98" spans="2:12" s="10" customFormat="1" ht="19.899999999999999" customHeight="1">
      <c r="B98" s="159"/>
      <c r="C98" s="160"/>
      <c r="D98" s="161" t="s">
        <v>107</v>
      </c>
      <c r="E98" s="162"/>
      <c r="F98" s="162"/>
      <c r="G98" s="162"/>
      <c r="H98" s="162"/>
      <c r="I98" s="162"/>
      <c r="J98" s="163">
        <f>J147</f>
        <v>0</v>
      </c>
      <c r="K98" s="160"/>
      <c r="L98" s="164"/>
    </row>
    <row r="99" spans="2:12" s="10" customFormat="1" ht="19.899999999999999" customHeight="1">
      <c r="B99" s="159"/>
      <c r="C99" s="160"/>
      <c r="D99" s="161" t="s">
        <v>108</v>
      </c>
      <c r="E99" s="162"/>
      <c r="F99" s="162"/>
      <c r="G99" s="162"/>
      <c r="H99" s="162"/>
      <c r="I99" s="162"/>
      <c r="J99" s="163">
        <f>J164</f>
        <v>0</v>
      </c>
      <c r="K99" s="160"/>
      <c r="L99" s="164"/>
    </row>
    <row r="100" spans="2:12" s="10" customFormat="1" ht="19.899999999999999" customHeight="1">
      <c r="B100" s="159"/>
      <c r="C100" s="160"/>
      <c r="D100" s="161" t="s">
        <v>109</v>
      </c>
      <c r="E100" s="162"/>
      <c r="F100" s="162"/>
      <c r="G100" s="162"/>
      <c r="H100" s="162"/>
      <c r="I100" s="162"/>
      <c r="J100" s="163">
        <f>J170</f>
        <v>0</v>
      </c>
      <c r="K100" s="160"/>
      <c r="L100" s="164"/>
    </row>
    <row r="101" spans="2:12" s="10" customFormat="1" ht="19.899999999999999" customHeight="1">
      <c r="B101" s="159"/>
      <c r="C101" s="160"/>
      <c r="D101" s="161" t="s">
        <v>110</v>
      </c>
      <c r="E101" s="162"/>
      <c r="F101" s="162"/>
      <c r="G101" s="162"/>
      <c r="H101" s="162"/>
      <c r="I101" s="162"/>
      <c r="J101" s="163">
        <f>J172</f>
        <v>0</v>
      </c>
      <c r="K101" s="160"/>
      <c r="L101" s="164"/>
    </row>
    <row r="102" spans="2:12" s="10" customFormat="1" ht="19.899999999999999" customHeight="1">
      <c r="B102" s="159"/>
      <c r="C102" s="160"/>
      <c r="D102" s="161" t="s">
        <v>111</v>
      </c>
      <c r="E102" s="162"/>
      <c r="F102" s="162"/>
      <c r="G102" s="162"/>
      <c r="H102" s="162"/>
      <c r="I102" s="162"/>
      <c r="J102" s="163">
        <f>J179</f>
        <v>0</v>
      </c>
      <c r="K102" s="160"/>
      <c r="L102" s="164"/>
    </row>
    <row r="103" spans="2:12" s="10" customFormat="1" ht="19.899999999999999" customHeight="1">
      <c r="B103" s="159"/>
      <c r="C103" s="160"/>
      <c r="D103" s="161" t="s">
        <v>112</v>
      </c>
      <c r="E103" s="162"/>
      <c r="F103" s="162"/>
      <c r="G103" s="162"/>
      <c r="H103" s="162"/>
      <c r="I103" s="162"/>
      <c r="J103" s="163">
        <f>J184</f>
        <v>0</v>
      </c>
      <c r="K103" s="160"/>
      <c r="L103" s="164"/>
    </row>
    <row r="104" spans="2:12" s="10" customFormat="1" ht="19.899999999999999" customHeight="1">
      <c r="B104" s="159"/>
      <c r="C104" s="160"/>
      <c r="D104" s="161" t="s">
        <v>113</v>
      </c>
      <c r="E104" s="162"/>
      <c r="F104" s="162"/>
      <c r="G104" s="162"/>
      <c r="H104" s="162"/>
      <c r="I104" s="162"/>
      <c r="J104" s="163">
        <f>J203</f>
        <v>0</v>
      </c>
      <c r="K104" s="160"/>
      <c r="L104" s="164"/>
    </row>
    <row r="105" spans="2:12" s="10" customFormat="1" ht="19.899999999999999" customHeight="1">
      <c r="B105" s="159"/>
      <c r="C105" s="160"/>
      <c r="D105" s="161" t="s">
        <v>114</v>
      </c>
      <c r="E105" s="162"/>
      <c r="F105" s="162"/>
      <c r="G105" s="162"/>
      <c r="H105" s="162"/>
      <c r="I105" s="162"/>
      <c r="J105" s="163">
        <f>J210</f>
        <v>0</v>
      </c>
      <c r="K105" s="160"/>
      <c r="L105" s="164"/>
    </row>
    <row r="106" spans="2:12" s="9" customFormat="1" ht="24.95" customHeight="1">
      <c r="B106" s="153"/>
      <c r="C106" s="154"/>
      <c r="D106" s="155" t="s">
        <v>115</v>
      </c>
      <c r="E106" s="156"/>
      <c r="F106" s="156"/>
      <c r="G106" s="156"/>
      <c r="H106" s="156"/>
      <c r="I106" s="156"/>
      <c r="J106" s="157">
        <f>J212</f>
        <v>0</v>
      </c>
      <c r="K106" s="154"/>
      <c r="L106" s="158"/>
    </row>
    <row r="107" spans="2:12" s="10" customFormat="1" ht="19.899999999999999" customHeight="1">
      <c r="B107" s="159"/>
      <c r="C107" s="160"/>
      <c r="D107" s="161" t="s">
        <v>116</v>
      </c>
      <c r="E107" s="162"/>
      <c r="F107" s="162"/>
      <c r="G107" s="162"/>
      <c r="H107" s="162"/>
      <c r="I107" s="162"/>
      <c r="J107" s="163">
        <f>J213</f>
        <v>0</v>
      </c>
      <c r="K107" s="160"/>
      <c r="L107" s="164"/>
    </row>
    <row r="108" spans="2:12" s="10" customFormat="1" ht="19.899999999999999" customHeight="1">
      <c r="B108" s="159"/>
      <c r="C108" s="160"/>
      <c r="D108" s="161" t="s">
        <v>117</v>
      </c>
      <c r="E108" s="162"/>
      <c r="F108" s="162"/>
      <c r="G108" s="162"/>
      <c r="H108" s="162"/>
      <c r="I108" s="162"/>
      <c r="J108" s="163">
        <f>J216</f>
        <v>0</v>
      </c>
      <c r="K108" s="160"/>
      <c r="L108" s="164"/>
    </row>
    <row r="109" spans="2:12" s="10" customFormat="1" ht="19.899999999999999" customHeight="1">
      <c r="B109" s="159"/>
      <c r="C109" s="160"/>
      <c r="D109" s="161" t="s">
        <v>118</v>
      </c>
      <c r="E109" s="162"/>
      <c r="F109" s="162"/>
      <c r="G109" s="162"/>
      <c r="H109" s="162"/>
      <c r="I109" s="162"/>
      <c r="J109" s="163">
        <f>J254</f>
        <v>0</v>
      </c>
      <c r="K109" s="160"/>
      <c r="L109" s="164"/>
    </row>
    <row r="110" spans="2:12" s="10" customFormat="1" ht="19.899999999999999" customHeight="1">
      <c r="B110" s="159"/>
      <c r="C110" s="160"/>
      <c r="D110" s="161" t="s">
        <v>119</v>
      </c>
      <c r="E110" s="162"/>
      <c r="F110" s="162"/>
      <c r="G110" s="162"/>
      <c r="H110" s="162"/>
      <c r="I110" s="162"/>
      <c r="J110" s="163">
        <f>J263</f>
        <v>0</v>
      </c>
      <c r="K110" s="160"/>
      <c r="L110" s="164"/>
    </row>
    <row r="111" spans="2:12" s="10" customFormat="1" ht="19.899999999999999" customHeight="1">
      <c r="B111" s="159"/>
      <c r="C111" s="160"/>
      <c r="D111" s="161" t="s">
        <v>120</v>
      </c>
      <c r="E111" s="162"/>
      <c r="F111" s="162"/>
      <c r="G111" s="162"/>
      <c r="H111" s="162"/>
      <c r="I111" s="162"/>
      <c r="J111" s="163">
        <f>J270</f>
        <v>0</v>
      </c>
      <c r="K111" s="160"/>
      <c r="L111" s="164"/>
    </row>
    <row r="112" spans="2:12" s="10" customFormat="1" ht="19.899999999999999" customHeight="1">
      <c r="B112" s="159"/>
      <c r="C112" s="160"/>
      <c r="D112" s="161" t="s">
        <v>121</v>
      </c>
      <c r="E112" s="162"/>
      <c r="F112" s="162"/>
      <c r="G112" s="162"/>
      <c r="H112" s="162"/>
      <c r="I112" s="162"/>
      <c r="J112" s="163">
        <f>J274</f>
        <v>0</v>
      </c>
      <c r="K112" s="160"/>
      <c r="L112" s="164"/>
    </row>
    <row r="113" spans="1:65" s="9" customFormat="1" ht="24.95" customHeight="1">
      <c r="B113" s="153"/>
      <c r="C113" s="154"/>
      <c r="D113" s="155" t="s">
        <v>122</v>
      </c>
      <c r="E113" s="156"/>
      <c r="F113" s="156"/>
      <c r="G113" s="156"/>
      <c r="H113" s="156"/>
      <c r="I113" s="156"/>
      <c r="J113" s="157">
        <f>J287</f>
        <v>0</v>
      </c>
      <c r="K113" s="154"/>
      <c r="L113" s="158"/>
    </row>
    <row r="114" spans="1:65" s="10" customFormat="1" ht="19.899999999999999" customHeight="1">
      <c r="B114" s="159"/>
      <c r="C114" s="160"/>
      <c r="D114" s="161" t="s">
        <v>123</v>
      </c>
      <c r="E114" s="162"/>
      <c r="F114" s="162"/>
      <c r="G114" s="162"/>
      <c r="H114" s="162"/>
      <c r="I114" s="162"/>
      <c r="J114" s="163">
        <f>J288</f>
        <v>0</v>
      </c>
      <c r="K114" s="160"/>
      <c r="L114" s="164"/>
    </row>
    <row r="115" spans="1:65" s="10" customFormat="1" ht="19.899999999999999" customHeight="1">
      <c r="B115" s="159"/>
      <c r="C115" s="160"/>
      <c r="D115" s="161" t="s">
        <v>124</v>
      </c>
      <c r="E115" s="162"/>
      <c r="F115" s="162"/>
      <c r="G115" s="162"/>
      <c r="H115" s="162"/>
      <c r="I115" s="162"/>
      <c r="J115" s="163">
        <f>J290</f>
        <v>0</v>
      </c>
      <c r="K115" s="160"/>
      <c r="L115" s="164"/>
    </row>
    <row r="116" spans="1:65" s="2" customFormat="1" ht="21.75" customHeight="1">
      <c r="A116" s="33"/>
      <c r="B116" s="34"/>
      <c r="C116" s="35"/>
      <c r="D116" s="35"/>
      <c r="E116" s="35"/>
      <c r="F116" s="35"/>
      <c r="G116" s="35"/>
      <c r="H116" s="35"/>
      <c r="I116" s="35"/>
      <c r="J116" s="35"/>
      <c r="K116" s="35"/>
      <c r="L116" s="50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6.95" customHeight="1">
      <c r="A117" s="33"/>
      <c r="B117" s="34"/>
      <c r="C117" s="35"/>
      <c r="D117" s="35"/>
      <c r="E117" s="35"/>
      <c r="F117" s="35"/>
      <c r="G117" s="35"/>
      <c r="H117" s="35"/>
      <c r="I117" s="35"/>
      <c r="J117" s="35"/>
      <c r="K117" s="35"/>
      <c r="L117" s="50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29.25" customHeight="1">
      <c r="A118" s="33"/>
      <c r="B118" s="34"/>
      <c r="C118" s="241" t="s">
        <v>125</v>
      </c>
      <c r="D118" s="242"/>
      <c r="E118" s="242"/>
      <c r="F118" s="242"/>
      <c r="G118" s="242"/>
      <c r="H118" s="242"/>
      <c r="I118" s="242"/>
      <c r="J118" s="244"/>
      <c r="K118" s="35"/>
      <c r="L118" s="50"/>
      <c r="N118" s="165" t="s">
        <v>42</v>
      </c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8" customHeight="1">
      <c r="A119" s="33"/>
      <c r="B119" s="34"/>
      <c r="C119" s="242"/>
      <c r="D119" s="270"/>
      <c r="E119" s="271"/>
      <c r="F119" s="271"/>
      <c r="G119" s="242"/>
      <c r="H119" s="242"/>
      <c r="I119" s="242"/>
      <c r="J119" s="245"/>
      <c r="K119" s="35"/>
      <c r="L119" s="166"/>
      <c r="M119" s="167"/>
      <c r="N119" s="168" t="s">
        <v>43</v>
      </c>
      <c r="O119" s="167"/>
      <c r="P119" s="167"/>
      <c r="Q119" s="167"/>
      <c r="R119" s="167"/>
      <c r="S119" s="169"/>
      <c r="T119" s="169"/>
      <c r="U119" s="169"/>
      <c r="V119" s="169"/>
      <c r="W119" s="169"/>
      <c r="X119" s="169"/>
      <c r="Y119" s="169"/>
      <c r="Z119" s="169"/>
      <c r="AA119" s="169"/>
      <c r="AB119" s="169"/>
      <c r="AC119" s="169"/>
      <c r="AD119" s="169"/>
      <c r="AE119" s="169"/>
      <c r="AF119" s="167"/>
      <c r="AG119" s="167"/>
      <c r="AH119" s="167"/>
      <c r="AI119" s="167"/>
      <c r="AJ119" s="167"/>
      <c r="AK119" s="167"/>
      <c r="AL119" s="167"/>
      <c r="AM119" s="167"/>
      <c r="AN119" s="167"/>
      <c r="AO119" s="167"/>
      <c r="AP119" s="167"/>
      <c r="AQ119" s="167"/>
      <c r="AR119" s="167"/>
      <c r="AS119" s="167"/>
      <c r="AT119" s="167"/>
      <c r="AU119" s="167"/>
      <c r="AV119" s="167"/>
      <c r="AW119" s="167"/>
      <c r="AX119" s="167"/>
      <c r="AY119" s="170" t="s">
        <v>127</v>
      </c>
      <c r="AZ119" s="167"/>
      <c r="BA119" s="167"/>
      <c r="BB119" s="167"/>
      <c r="BC119" s="167"/>
      <c r="BD119" s="167"/>
      <c r="BE119" s="171">
        <f t="shared" ref="BE119:BE124" si="0">IF(N119="základní",J119,0)</f>
        <v>0</v>
      </c>
      <c r="BF119" s="171">
        <f t="shared" ref="BF119:BF124" si="1">IF(N119="snížená",J119,0)</f>
        <v>0</v>
      </c>
      <c r="BG119" s="171">
        <f t="shared" ref="BG119:BG124" si="2">IF(N119="zákl. přenesená",J119,0)</f>
        <v>0</v>
      </c>
      <c r="BH119" s="171">
        <f t="shared" ref="BH119:BH124" si="3">IF(N119="sníž. přenesená",J119,0)</f>
        <v>0</v>
      </c>
      <c r="BI119" s="171">
        <f t="shared" ref="BI119:BI124" si="4">IF(N119="nulová",J119,0)</f>
        <v>0</v>
      </c>
      <c r="BJ119" s="170" t="s">
        <v>86</v>
      </c>
      <c r="BK119" s="167"/>
      <c r="BL119" s="167"/>
      <c r="BM119" s="167"/>
    </row>
    <row r="120" spans="1:65" s="2" customFormat="1" ht="18" customHeight="1">
      <c r="A120" s="33"/>
      <c r="B120" s="34"/>
      <c r="C120" s="242"/>
      <c r="D120" s="270"/>
      <c r="E120" s="271"/>
      <c r="F120" s="271"/>
      <c r="G120" s="242"/>
      <c r="H120" s="242"/>
      <c r="I120" s="242"/>
      <c r="J120" s="245"/>
      <c r="K120" s="35"/>
      <c r="L120" s="166"/>
      <c r="M120" s="167"/>
      <c r="N120" s="168" t="s">
        <v>43</v>
      </c>
      <c r="O120" s="167"/>
      <c r="P120" s="167"/>
      <c r="Q120" s="167"/>
      <c r="R120" s="167"/>
      <c r="S120" s="169"/>
      <c r="T120" s="169"/>
      <c r="U120" s="169"/>
      <c r="V120" s="169"/>
      <c r="W120" s="169"/>
      <c r="X120" s="169"/>
      <c r="Y120" s="169"/>
      <c r="Z120" s="169"/>
      <c r="AA120" s="169"/>
      <c r="AB120" s="169"/>
      <c r="AC120" s="169"/>
      <c r="AD120" s="169"/>
      <c r="AE120" s="169"/>
      <c r="AF120" s="167"/>
      <c r="AG120" s="167"/>
      <c r="AH120" s="167"/>
      <c r="AI120" s="167"/>
      <c r="AJ120" s="167"/>
      <c r="AK120" s="167"/>
      <c r="AL120" s="167"/>
      <c r="AM120" s="167"/>
      <c r="AN120" s="167"/>
      <c r="AO120" s="167"/>
      <c r="AP120" s="167"/>
      <c r="AQ120" s="167"/>
      <c r="AR120" s="167"/>
      <c r="AS120" s="167"/>
      <c r="AT120" s="167"/>
      <c r="AU120" s="167"/>
      <c r="AV120" s="167"/>
      <c r="AW120" s="167"/>
      <c r="AX120" s="167"/>
      <c r="AY120" s="170" t="s">
        <v>127</v>
      </c>
      <c r="AZ120" s="167"/>
      <c r="BA120" s="167"/>
      <c r="BB120" s="167"/>
      <c r="BC120" s="167"/>
      <c r="BD120" s="167"/>
      <c r="BE120" s="171">
        <f t="shared" si="0"/>
        <v>0</v>
      </c>
      <c r="BF120" s="171">
        <f t="shared" si="1"/>
        <v>0</v>
      </c>
      <c r="BG120" s="171">
        <f t="shared" si="2"/>
        <v>0</v>
      </c>
      <c r="BH120" s="171">
        <f t="shared" si="3"/>
        <v>0</v>
      </c>
      <c r="BI120" s="171">
        <f t="shared" si="4"/>
        <v>0</v>
      </c>
      <c r="BJ120" s="170" t="s">
        <v>86</v>
      </c>
      <c r="BK120" s="167"/>
      <c r="BL120" s="167"/>
      <c r="BM120" s="167"/>
    </row>
    <row r="121" spans="1:65" s="2" customFormat="1" ht="18" customHeight="1">
      <c r="A121" s="33"/>
      <c r="B121" s="34"/>
      <c r="C121" s="242"/>
      <c r="D121" s="270"/>
      <c r="E121" s="271"/>
      <c r="F121" s="271"/>
      <c r="G121" s="242"/>
      <c r="H121" s="242"/>
      <c r="I121" s="242"/>
      <c r="J121" s="245"/>
      <c r="K121" s="35"/>
      <c r="L121" s="166"/>
      <c r="M121" s="167"/>
      <c r="N121" s="168" t="s">
        <v>43</v>
      </c>
      <c r="O121" s="167"/>
      <c r="P121" s="167"/>
      <c r="Q121" s="167"/>
      <c r="R121" s="167"/>
      <c r="S121" s="169"/>
      <c r="T121" s="169"/>
      <c r="U121" s="169"/>
      <c r="V121" s="169"/>
      <c r="W121" s="169"/>
      <c r="X121" s="169"/>
      <c r="Y121" s="169"/>
      <c r="Z121" s="169"/>
      <c r="AA121" s="169"/>
      <c r="AB121" s="169"/>
      <c r="AC121" s="169"/>
      <c r="AD121" s="169"/>
      <c r="AE121" s="169"/>
      <c r="AF121" s="167"/>
      <c r="AG121" s="167"/>
      <c r="AH121" s="167"/>
      <c r="AI121" s="167"/>
      <c r="AJ121" s="167"/>
      <c r="AK121" s="167"/>
      <c r="AL121" s="167"/>
      <c r="AM121" s="167"/>
      <c r="AN121" s="167"/>
      <c r="AO121" s="167"/>
      <c r="AP121" s="167"/>
      <c r="AQ121" s="167"/>
      <c r="AR121" s="167"/>
      <c r="AS121" s="167"/>
      <c r="AT121" s="167"/>
      <c r="AU121" s="167"/>
      <c r="AV121" s="167"/>
      <c r="AW121" s="167"/>
      <c r="AX121" s="167"/>
      <c r="AY121" s="170" t="s">
        <v>127</v>
      </c>
      <c r="AZ121" s="167"/>
      <c r="BA121" s="167"/>
      <c r="BB121" s="167"/>
      <c r="BC121" s="167"/>
      <c r="BD121" s="167"/>
      <c r="BE121" s="171">
        <f t="shared" si="0"/>
        <v>0</v>
      </c>
      <c r="BF121" s="171">
        <f t="shared" si="1"/>
        <v>0</v>
      </c>
      <c r="BG121" s="171">
        <f t="shared" si="2"/>
        <v>0</v>
      </c>
      <c r="BH121" s="171">
        <f t="shared" si="3"/>
        <v>0</v>
      </c>
      <c r="BI121" s="171">
        <f t="shared" si="4"/>
        <v>0</v>
      </c>
      <c r="BJ121" s="170" t="s">
        <v>86</v>
      </c>
      <c r="BK121" s="167"/>
      <c r="BL121" s="167"/>
      <c r="BM121" s="167"/>
    </row>
    <row r="122" spans="1:65" s="2" customFormat="1" ht="18" customHeight="1">
      <c r="A122" s="33"/>
      <c r="B122" s="34"/>
      <c r="C122" s="242"/>
      <c r="D122" s="270"/>
      <c r="E122" s="271"/>
      <c r="F122" s="271"/>
      <c r="G122" s="242"/>
      <c r="H122" s="242"/>
      <c r="I122" s="242"/>
      <c r="J122" s="245"/>
      <c r="K122" s="35"/>
      <c r="L122" s="166"/>
      <c r="M122" s="167"/>
      <c r="N122" s="168" t="s">
        <v>43</v>
      </c>
      <c r="O122" s="167"/>
      <c r="P122" s="167"/>
      <c r="Q122" s="167"/>
      <c r="R122" s="167"/>
      <c r="S122" s="169"/>
      <c r="T122" s="169"/>
      <c r="U122" s="169"/>
      <c r="V122" s="169"/>
      <c r="W122" s="169"/>
      <c r="X122" s="169"/>
      <c r="Y122" s="169"/>
      <c r="Z122" s="169"/>
      <c r="AA122" s="169"/>
      <c r="AB122" s="169"/>
      <c r="AC122" s="169"/>
      <c r="AD122" s="169"/>
      <c r="AE122" s="169"/>
      <c r="AF122" s="167"/>
      <c r="AG122" s="167"/>
      <c r="AH122" s="167"/>
      <c r="AI122" s="167"/>
      <c r="AJ122" s="167"/>
      <c r="AK122" s="167"/>
      <c r="AL122" s="167"/>
      <c r="AM122" s="167"/>
      <c r="AN122" s="167"/>
      <c r="AO122" s="167"/>
      <c r="AP122" s="167"/>
      <c r="AQ122" s="167"/>
      <c r="AR122" s="167"/>
      <c r="AS122" s="167"/>
      <c r="AT122" s="167"/>
      <c r="AU122" s="167"/>
      <c r="AV122" s="167"/>
      <c r="AW122" s="167"/>
      <c r="AX122" s="167"/>
      <c r="AY122" s="170" t="s">
        <v>127</v>
      </c>
      <c r="AZ122" s="167"/>
      <c r="BA122" s="167"/>
      <c r="BB122" s="167"/>
      <c r="BC122" s="167"/>
      <c r="BD122" s="167"/>
      <c r="BE122" s="171">
        <f t="shared" si="0"/>
        <v>0</v>
      </c>
      <c r="BF122" s="171">
        <f t="shared" si="1"/>
        <v>0</v>
      </c>
      <c r="BG122" s="171">
        <f t="shared" si="2"/>
        <v>0</v>
      </c>
      <c r="BH122" s="171">
        <f t="shared" si="3"/>
        <v>0</v>
      </c>
      <c r="BI122" s="171">
        <f t="shared" si="4"/>
        <v>0</v>
      </c>
      <c r="BJ122" s="170" t="s">
        <v>86</v>
      </c>
      <c r="BK122" s="167"/>
      <c r="BL122" s="167"/>
      <c r="BM122" s="167"/>
    </row>
    <row r="123" spans="1:65" s="2" customFormat="1" ht="18" customHeight="1">
      <c r="A123" s="33"/>
      <c r="B123" s="34"/>
      <c r="C123" s="242"/>
      <c r="D123" s="270"/>
      <c r="E123" s="271"/>
      <c r="F123" s="271"/>
      <c r="G123" s="242"/>
      <c r="H123" s="242"/>
      <c r="I123" s="242"/>
      <c r="J123" s="245"/>
      <c r="K123" s="35"/>
      <c r="L123" s="166"/>
      <c r="M123" s="167"/>
      <c r="N123" s="168" t="s">
        <v>43</v>
      </c>
      <c r="O123" s="167"/>
      <c r="P123" s="167"/>
      <c r="Q123" s="167"/>
      <c r="R123" s="167"/>
      <c r="S123" s="169"/>
      <c r="T123" s="169"/>
      <c r="U123" s="169"/>
      <c r="V123" s="169"/>
      <c r="W123" s="169"/>
      <c r="X123" s="169"/>
      <c r="Y123" s="169"/>
      <c r="Z123" s="169"/>
      <c r="AA123" s="169"/>
      <c r="AB123" s="169"/>
      <c r="AC123" s="169"/>
      <c r="AD123" s="169"/>
      <c r="AE123" s="169"/>
      <c r="AF123" s="167"/>
      <c r="AG123" s="167"/>
      <c r="AH123" s="167"/>
      <c r="AI123" s="167"/>
      <c r="AJ123" s="167"/>
      <c r="AK123" s="167"/>
      <c r="AL123" s="167"/>
      <c r="AM123" s="167"/>
      <c r="AN123" s="167"/>
      <c r="AO123" s="167"/>
      <c r="AP123" s="167"/>
      <c r="AQ123" s="167"/>
      <c r="AR123" s="167"/>
      <c r="AS123" s="167"/>
      <c r="AT123" s="167"/>
      <c r="AU123" s="167"/>
      <c r="AV123" s="167"/>
      <c r="AW123" s="167"/>
      <c r="AX123" s="167"/>
      <c r="AY123" s="170" t="s">
        <v>127</v>
      </c>
      <c r="AZ123" s="167"/>
      <c r="BA123" s="167"/>
      <c r="BB123" s="167"/>
      <c r="BC123" s="167"/>
      <c r="BD123" s="167"/>
      <c r="BE123" s="171">
        <f t="shared" si="0"/>
        <v>0</v>
      </c>
      <c r="BF123" s="171">
        <f t="shared" si="1"/>
        <v>0</v>
      </c>
      <c r="BG123" s="171">
        <f t="shared" si="2"/>
        <v>0</v>
      </c>
      <c r="BH123" s="171">
        <f t="shared" si="3"/>
        <v>0</v>
      </c>
      <c r="BI123" s="171">
        <f t="shared" si="4"/>
        <v>0</v>
      </c>
      <c r="BJ123" s="170" t="s">
        <v>86</v>
      </c>
      <c r="BK123" s="167"/>
      <c r="BL123" s="167"/>
      <c r="BM123" s="167"/>
    </row>
    <row r="124" spans="1:65" s="2" customFormat="1" ht="18" customHeight="1">
      <c r="A124" s="33"/>
      <c r="B124" s="34"/>
      <c r="C124" s="242"/>
      <c r="D124" s="246"/>
      <c r="E124" s="242"/>
      <c r="F124" s="242"/>
      <c r="G124" s="242"/>
      <c r="H124" s="242"/>
      <c r="I124" s="242"/>
      <c r="J124" s="245"/>
      <c r="K124" s="35"/>
      <c r="L124" s="166"/>
      <c r="M124" s="167"/>
      <c r="N124" s="168" t="s">
        <v>43</v>
      </c>
      <c r="O124" s="167"/>
      <c r="P124" s="167"/>
      <c r="Q124" s="167"/>
      <c r="R124" s="167"/>
      <c r="S124" s="169"/>
      <c r="T124" s="169"/>
      <c r="U124" s="169"/>
      <c r="V124" s="169"/>
      <c r="W124" s="169"/>
      <c r="X124" s="169"/>
      <c r="Y124" s="169"/>
      <c r="Z124" s="169"/>
      <c r="AA124" s="169"/>
      <c r="AB124" s="169"/>
      <c r="AC124" s="169"/>
      <c r="AD124" s="169"/>
      <c r="AE124" s="169"/>
      <c r="AF124" s="167"/>
      <c r="AG124" s="167"/>
      <c r="AH124" s="167"/>
      <c r="AI124" s="167"/>
      <c r="AJ124" s="167"/>
      <c r="AK124" s="167"/>
      <c r="AL124" s="167"/>
      <c r="AM124" s="167"/>
      <c r="AN124" s="167"/>
      <c r="AO124" s="167"/>
      <c r="AP124" s="167"/>
      <c r="AQ124" s="167"/>
      <c r="AR124" s="167"/>
      <c r="AS124" s="167"/>
      <c r="AT124" s="167"/>
      <c r="AU124" s="167"/>
      <c r="AV124" s="167"/>
      <c r="AW124" s="167"/>
      <c r="AX124" s="167"/>
      <c r="AY124" s="170" t="s">
        <v>129</v>
      </c>
      <c r="AZ124" s="167"/>
      <c r="BA124" s="167"/>
      <c r="BB124" s="167"/>
      <c r="BC124" s="167"/>
      <c r="BD124" s="167"/>
      <c r="BE124" s="171">
        <f t="shared" si="0"/>
        <v>0</v>
      </c>
      <c r="BF124" s="171">
        <f t="shared" si="1"/>
        <v>0</v>
      </c>
      <c r="BG124" s="171">
        <f t="shared" si="2"/>
        <v>0</v>
      </c>
      <c r="BH124" s="171">
        <f t="shared" si="3"/>
        <v>0</v>
      </c>
      <c r="BI124" s="171">
        <f t="shared" si="4"/>
        <v>0</v>
      </c>
      <c r="BJ124" s="170" t="s">
        <v>86</v>
      </c>
      <c r="BK124" s="167"/>
      <c r="BL124" s="167"/>
      <c r="BM124" s="167"/>
    </row>
    <row r="125" spans="1:65" s="2" customFormat="1">
      <c r="A125" s="33"/>
      <c r="B125" s="34"/>
      <c r="C125" s="35"/>
      <c r="D125" s="35"/>
      <c r="E125" s="35"/>
      <c r="F125" s="35"/>
      <c r="G125" s="35"/>
      <c r="H125" s="35"/>
      <c r="I125" s="35"/>
      <c r="J125" s="35"/>
      <c r="K125" s="35"/>
      <c r="L125" s="50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5" s="2" customFormat="1" ht="29.25" customHeight="1">
      <c r="A126" s="33"/>
      <c r="B126" s="34"/>
      <c r="C126" s="243" t="s">
        <v>644</v>
      </c>
      <c r="D126" s="111"/>
      <c r="E126" s="111"/>
      <c r="F126" s="111"/>
      <c r="G126" s="111"/>
      <c r="H126" s="111"/>
      <c r="I126" s="111"/>
      <c r="J126" s="112">
        <f>ROUND(J96+J118,2)</f>
        <v>0</v>
      </c>
      <c r="K126" s="111"/>
      <c r="L126" s="50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65" s="2" customFormat="1" ht="6.95" customHeight="1">
      <c r="A127" s="33"/>
      <c r="B127" s="53"/>
      <c r="C127" s="54"/>
      <c r="D127" s="54"/>
      <c r="E127" s="54"/>
      <c r="F127" s="54"/>
      <c r="G127" s="54"/>
      <c r="H127" s="54"/>
      <c r="I127" s="54"/>
      <c r="J127" s="54"/>
      <c r="K127" s="54"/>
      <c r="L127" s="50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31" spans="1:31" s="2" customFormat="1" ht="6.95" customHeight="1">
      <c r="A131" s="33"/>
      <c r="B131" s="55"/>
      <c r="C131" s="56"/>
      <c r="D131" s="56"/>
      <c r="E131" s="56"/>
      <c r="F131" s="56"/>
      <c r="G131" s="56"/>
      <c r="H131" s="56"/>
      <c r="I131" s="56"/>
      <c r="J131" s="56"/>
      <c r="K131" s="56"/>
      <c r="L131" s="50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31" s="2" customFormat="1" ht="24.95" customHeight="1">
      <c r="A132" s="33"/>
      <c r="B132" s="34"/>
      <c r="C132" s="21" t="s">
        <v>130</v>
      </c>
      <c r="D132" s="35"/>
      <c r="E132" s="35"/>
      <c r="F132" s="35"/>
      <c r="G132" s="35"/>
      <c r="H132" s="35"/>
      <c r="I132" s="35"/>
      <c r="J132" s="35"/>
      <c r="K132" s="35"/>
      <c r="L132" s="50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31" s="2" customFormat="1" ht="6.95" customHeight="1">
      <c r="A133" s="33"/>
      <c r="B133" s="34"/>
      <c r="C133" s="35"/>
      <c r="D133" s="35"/>
      <c r="E133" s="35"/>
      <c r="F133" s="35"/>
      <c r="G133" s="35"/>
      <c r="H133" s="35"/>
      <c r="I133" s="35"/>
      <c r="J133" s="35"/>
      <c r="K133" s="35"/>
      <c r="L133" s="50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31" s="2" customFormat="1" ht="12" customHeight="1">
      <c r="A134" s="33"/>
      <c r="B134" s="34"/>
      <c r="C134" s="27" t="s">
        <v>16</v>
      </c>
      <c r="D134" s="35"/>
      <c r="E134" s="35"/>
      <c r="F134" s="35"/>
      <c r="G134" s="35"/>
      <c r="H134" s="35"/>
      <c r="I134" s="35"/>
      <c r="J134" s="35"/>
      <c r="K134" s="35"/>
      <c r="L134" s="50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31" s="2" customFormat="1" ht="16.5" customHeight="1">
      <c r="A135" s="33"/>
      <c r="B135" s="34"/>
      <c r="C135" s="35"/>
      <c r="D135" s="35"/>
      <c r="E135" s="295" t="str">
        <f>E7</f>
        <v>Areál autobusy Hranečník - Kolárna</v>
      </c>
      <c r="F135" s="296"/>
      <c r="G135" s="296"/>
      <c r="H135" s="296"/>
      <c r="I135" s="35"/>
      <c r="J135" s="35"/>
      <c r="K135" s="35"/>
      <c r="L135" s="50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</row>
    <row r="136" spans="1:31" s="2" customFormat="1" ht="12" customHeight="1">
      <c r="A136" s="33"/>
      <c r="B136" s="34"/>
      <c r="C136" s="27" t="s">
        <v>98</v>
      </c>
      <c r="D136" s="35"/>
      <c r="E136" s="35"/>
      <c r="F136" s="35"/>
      <c r="G136" s="35"/>
      <c r="H136" s="35"/>
      <c r="I136" s="35"/>
      <c r="J136" s="35"/>
      <c r="K136" s="35"/>
      <c r="L136" s="50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</row>
    <row r="137" spans="1:31" s="2" customFormat="1" ht="16.5" customHeight="1">
      <c r="A137" s="33"/>
      <c r="B137" s="34"/>
      <c r="C137" s="35"/>
      <c r="D137" s="35"/>
      <c r="E137" s="284" t="str">
        <f>E9</f>
        <v>D.1.1 - Architektonicko-stavební řešení</v>
      </c>
      <c r="F137" s="297"/>
      <c r="G137" s="297"/>
      <c r="H137" s="297"/>
      <c r="I137" s="35"/>
      <c r="J137" s="35"/>
      <c r="K137" s="35"/>
      <c r="L137" s="50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</row>
    <row r="138" spans="1:31" s="2" customFormat="1" ht="6.95" customHeight="1">
      <c r="A138" s="33"/>
      <c r="B138" s="34"/>
      <c r="C138" s="35"/>
      <c r="D138" s="35"/>
      <c r="E138" s="35"/>
      <c r="F138" s="35"/>
      <c r="G138" s="35"/>
      <c r="H138" s="35"/>
      <c r="I138" s="35"/>
      <c r="J138" s="35"/>
      <c r="K138" s="35"/>
      <c r="L138" s="50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</row>
    <row r="139" spans="1:31" s="2" customFormat="1" ht="12" customHeight="1">
      <c r="A139" s="33"/>
      <c r="B139" s="34"/>
      <c r="C139" s="27" t="s">
        <v>20</v>
      </c>
      <c r="D139" s="35"/>
      <c r="E139" s="35"/>
      <c r="F139" s="25" t="str">
        <f>F12</f>
        <v>Ostrava</v>
      </c>
      <c r="G139" s="35"/>
      <c r="H139" s="35"/>
      <c r="I139" s="27" t="s">
        <v>22</v>
      </c>
      <c r="J139" s="65" t="str">
        <f>IF(J12="","",J12)</f>
        <v>11. 1. 2023</v>
      </c>
      <c r="K139" s="35"/>
      <c r="L139" s="50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</row>
    <row r="140" spans="1:31" s="2" customFormat="1" ht="6.95" customHeight="1">
      <c r="A140" s="33"/>
      <c r="B140" s="34"/>
      <c r="C140" s="35"/>
      <c r="D140" s="35"/>
      <c r="E140" s="35"/>
      <c r="F140" s="35"/>
      <c r="G140" s="35"/>
      <c r="H140" s="35"/>
      <c r="I140" s="35"/>
      <c r="J140" s="35"/>
      <c r="K140" s="35"/>
      <c r="L140" s="50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</row>
    <row r="141" spans="1:31" s="2" customFormat="1" ht="15.2" customHeight="1">
      <c r="A141" s="33"/>
      <c r="B141" s="34"/>
      <c r="C141" s="27" t="s">
        <v>24</v>
      </c>
      <c r="D141" s="35"/>
      <c r="E141" s="35"/>
      <c r="F141" s="25" t="str">
        <f>E15</f>
        <v>Dopravní podnik Ostrava a.s.</v>
      </c>
      <c r="G141" s="35"/>
      <c r="H141" s="35"/>
      <c r="I141" s="27" t="s">
        <v>30</v>
      </c>
      <c r="J141" s="30" t="str">
        <f>E21</f>
        <v>Ing. Jakub Jirčík</v>
      </c>
      <c r="K141" s="35"/>
      <c r="L141" s="50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</row>
    <row r="142" spans="1:31" s="2" customFormat="1" ht="15.2" customHeight="1">
      <c r="A142" s="33"/>
      <c r="B142" s="34"/>
      <c r="C142" s="27" t="s">
        <v>28</v>
      </c>
      <c r="D142" s="35"/>
      <c r="E142" s="35"/>
      <c r="F142" s="25" t="str">
        <f>IF(E18="","",E18)</f>
        <v>Vyplň údaj</v>
      </c>
      <c r="G142" s="35"/>
      <c r="H142" s="35"/>
      <c r="I142" s="27" t="s">
        <v>33</v>
      </c>
      <c r="J142" s="30" t="str">
        <f>E24</f>
        <v>BKB Metal, a.s.</v>
      </c>
      <c r="K142" s="35"/>
      <c r="L142" s="50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</row>
    <row r="143" spans="1:31" s="2" customFormat="1" ht="10.35" customHeight="1">
      <c r="A143" s="33"/>
      <c r="B143" s="34"/>
      <c r="C143" s="35"/>
      <c r="D143" s="35"/>
      <c r="E143" s="35"/>
      <c r="F143" s="35"/>
      <c r="G143" s="35"/>
      <c r="H143" s="35"/>
      <c r="I143" s="35"/>
      <c r="J143" s="35"/>
      <c r="K143" s="35"/>
      <c r="L143" s="50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</row>
    <row r="144" spans="1:31" s="11" customFormat="1" ht="29.25" customHeight="1">
      <c r="A144" s="172"/>
      <c r="B144" s="173"/>
      <c r="C144" s="174" t="s">
        <v>131</v>
      </c>
      <c r="D144" s="175" t="s">
        <v>63</v>
      </c>
      <c r="E144" s="175" t="s">
        <v>59</v>
      </c>
      <c r="F144" s="175" t="s">
        <v>60</v>
      </c>
      <c r="G144" s="175" t="s">
        <v>132</v>
      </c>
      <c r="H144" s="175" t="s">
        <v>133</v>
      </c>
      <c r="I144" s="175" t="s">
        <v>134</v>
      </c>
      <c r="J144" s="176" t="s">
        <v>103</v>
      </c>
      <c r="K144" s="177" t="s">
        <v>135</v>
      </c>
      <c r="L144" s="178"/>
      <c r="M144" s="74" t="s">
        <v>1</v>
      </c>
      <c r="N144" s="75" t="s">
        <v>42</v>
      </c>
      <c r="O144" s="75" t="s">
        <v>136</v>
      </c>
      <c r="P144" s="75" t="s">
        <v>137</v>
      </c>
      <c r="Q144" s="75" t="s">
        <v>138</v>
      </c>
      <c r="R144" s="75" t="s">
        <v>139</v>
      </c>
      <c r="S144" s="75" t="s">
        <v>140</v>
      </c>
      <c r="T144" s="76" t="s">
        <v>141</v>
      </c>
      <c r="U144" s="172"/>
      <c r="V144" s="172"/>
      <c r="W144" s="172"/>
      <c r="X144" s="172"/>
      <c r="Y144" s="172"/>
      <c r="Z144" s="172"/>
      <c r="AA144" s="172"/>
      <c r="AB144" s="172"/>
      <c r="AC144" s="172"/>
      <c r="AD144" s="172"/>
      <c r="AE144" s="172"/>
    </row>
    <row r="145" spans="1:65" s="2" customFormat="1" ht="22.9" customHeight="1">
      <c r="A145" s="33"/>
      <c r="B145" s="34"/>
      <c r="C145" s="81" t="s">
        <v>142</v>
      </c>
      <c r="D145" s="35"/>
      <c r="E145" s="35"/>
      <c r="F145" s="35"/>
      <c r="G145" s="35"/>
      <c r="H145" s="35"/>
      <c r="I145" s="35"/>
      <c r="J145" s="179">
        <f>BK145</f>
        <v>0</v>
      </c>
      <c r="K145" s="35"/>
      <c r="L145" s="36"/>
      <c r="M145" s="77"/>
      <c r="N145" s="180"/>
      <c r="O145" s="78"/>
      <c r="P145" s="181">
        <f>P146+P212+P287</f>
        <v>0</v>
      </c>
      <c r="Q145" s="78"/>
      <c r="R145" s="181">
        <f>R146+R212+R287</f>
        <v>114.1416203</v>
      </c>
      <c r="S145" s="78"/>
      <c r="T145" s="182">
        <f>T146+T212+T287</f>
        <v>22.870570000000001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T145" s="15" t="s">
        <v>77</v>
      </c>
      <c r="AU145" s="15" t="s">
        <v>105</v>
      </c>
      <c r="BK145" s="183">
        <f>BK146+BK212+BK287</f>
        <v>0</v>
      </c>
    </row>
    <row r="146" spans="1:65" s="12" customFormat="1" ht="25.9" customHeight="1">
      <c r="B146" s="184"/>
      <c r="C146" s="185"/>
      <c r="D146" s="186" t="s">
        <v>77</v>
      </c>
      <c r="E146" s="187" t="s">
        <v>143</v>
      </c>
      <c r="F146" s="187" t="s">
        <v>144</v>
      </c>
      <c r="G146" s="185"/>
      <c r="H146" s="185"/>
      <c r="I146" s="188"/>
      <c r="J146" s="189">
        <f>BK146</f>
        <v>0</v>
      </c>
      <c r="K146" s="185"/>
      <c r="L146" s="190"/>
      <c r="M146" s="191"/>
      <c r="N146" s="192"/>
      <c r="O146" s="192"/>
      <c r="P146" s="193">
        <f>P147+P164+P170+P172+P179+P184+P203+P210</f>
        <v>0</v>
      </c>
      <c r="Q146" s="192"/>
      <c r="R146" s="193">
        <f>R147+R164+R170+R172+R179+R184+R203+R210</f>
        <v>109.67272269999999</v>
      </c>
      <c r="S146" s="192"/>
      <c r="T146" s="194">
        <f>T147+T164+T170+T172+T179+T184+T203+T210</f>
        <v>22.072970000000002</v>
      </c>
      <c r="AR146" s="195" t="s">
        <v>86</v>
      </c>
      <c r="AT146" s="196" t="s">
        <v>77</v>
      </c>
      <c r="AU146" s="196" t="s">
        <v>78</v>
      </c>
      <c r="AY146" s="195" t="s">
        <v>145</v>
      </c>
      <c r="BK146" s="197">
        <f>BK147+BK164+BK170+BK172+BK179+BK184+BK203+BK210</f>
        <v>0</v>
      </c>
    </row>
    <row r="147" spans="1:65" s="12" customFormat="1" ht="22.9" customHeight="1">
      <c r="B147" s="184"/>
      <c r="C147" s="185"/>
      <c r="D147" s="186" t="s">
        <v>77</v>
      </c>
      <c r="E147" s="198" t="s">
        <v>86</v>
      </c>
      <c r="F147" s="198" t="s">
        <v>146</v>
      </c>
      <c r="G147" s="185"/>
      <c r="H147" s="185"/>
      <c r="I147" s="188"/>
      <c r="J147" s="199">
        <f>BK147</f>
        <v>0</v>
      </c>
      <c r="K147" s="185"/>
      <c r="L147" s="190"/>
      <c r="M147" s="191"/>
      <c r="N147" s="192"/>
      <c r="O147" s="192"/>
      <c r="P147" s="193">
        <f>SUM(P148:P163)</f>
        <v>0</v>
      </c>
      <c r="Q147" s="192"/>
      <c r="R147" s="193">
        <f>SUM(R148:R163)</f>
        <v>47.084144000000002</v>
      </c>
      <c r="S147" s="192"/>
      <c r="T147" s="194">
        <f>SUM(T148:T163)</f>
        <v>0.17399999999999999</v>
      </c>
      <c r="AR147" s="195" t="s">
        <v>86</v>
      </c>
      <c r="AT147" s="196" t="s">
        <v>77</v>
      </c>
      <c r="AU147" s="196" t="s">
        <v>86</v>
      </c>
      <c r="AY147" s="195" t="s">
        <v>145</v>
      </c>
      <c r="BK147" s="197">
        <f>SUM(BK148:BK163)</f>
        <v>0</v>
      </c>
    </row>
    <row r="148" spans="1:65" s="2" customFormat="1" ht="24.2" customHeight="1">
      <c r="A148" s="33"/>
      <c r="B148" s="34"/>
      <c r="C148" s="200" t="s">
        <v>86</v>
      </c>
      <c r="D148" s="200" t="s">
        <v>147</v>
      </c>
      <c r="E148" s="201" t="s">
        <v>148</v>
      </c>
      <c r="F148" s="202" t="s">
        <v>149</v>
      </c>
      <c r="G148" s="203" t="s">
        <v>150</v>
      </c>
      <c r="H148" s="204">
        <v>17.399999999999999</v>
      </c>
      <c r="I148" s="205"/>
      <c r="J148" s="206">
        <f t="shared" ref="J148:J154" si="5">ROUND(I148*H148,2)</f>
        <v>0</v>
      </c>
      <c r="K148" s="207"/>
      <c r="L148" s="36"/>
      <c r="M148" s="208" t="s">
        <v>1</v>
      </c>
      <c r="N148" s="209" t="s">
        <v>43</v>
      </c>
      <c r="O148" s="70"/>
      <c r="P148" s="210">
        <f t="shared" ref="P148:P154" si="6">O148*H148</f>
        <v>0</v>
      </c>
      <c r="Q148" s="210">
        <v>0</v>
      </c>
      <c r="R148" s="210">
        <f t="shared" ref="R148:R154" si="7">Q148*H148</f>
        <v>0</v>
      </c>
      <c r="S148" s="210">
        <v>0.01</v>
      </c>
      <c r="T148" s="211">
        <f t="shared" ref="T148:T154" si="8">S148*H148</f>
        <v>0.17399999999999999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212" t="s">
        <v>151</v>
      </c>
      <c r="AT148" s="212" t="s">
        <v>147</v>
      </c>
      <c r="AU148" s="212" t="s">
        <v>88</v>
      </c>
      <c r="AY148" s="15" t="s">
        <v>145</v>
      </c>
      <c r="BE148" s="107">
        <f t="shared" ref="BE148:BE154" si="9">IF(N148="základní",J148,0)</f>
        <v>0</v>
      </c>
      <c r="BF148" s="107">
        <f t="shared" ref="BF148:BF154" si="10">IF(N148="snížená",J148,0)</f>
        <v>0</v>
      </c>
      <c r="BG148" s="107">
        <f t="shared" ref="BG148:BG154" si="11">IF(N148="zákl. přenesená",J148,0)</f>
        <v>0</v>
      </c>
      <c r="BH148" s="107">
        <f t="shared" ref="BH148:BH154" si="12">IF(N148="sníž. přenesená",J148,0)</f>
        <v>0</v>
      </c>
      <c r="BI148" s="107">
        <f t="shared" ref="BI148:BI154" si="13">IF(N148="nulová",J148,0)</f>
        <v>0</v>
      </c>
      <c r="BJ148" s="15" t="s">
        <v>86</v>
      </c>
      <c r="BK148" s="107">
        <f t="shared" ref="BK148:BK154" si="14">ROUND(I148*H148,2)</f>
        <v>0</v>
      </c>
      <c r="BL148" s="15" t="s">
        <v>151</v>
      </c>
      <c r="BM148" s="212" t="s">
        <v>152</v>
      </c>
    </row>
    <row r="149" spans="1:65" s="2" customFormat="1" ht="24.2" customHeight="1">
      <c r="A149" s="33"/>
      <c r="B149" s="34"/>
      <c r="C149" s="200" t="s">
        <v>88</v>
      </c>
      <c r="D149" s="200" t="s">
        <v>147</v>
      </c>
      <c r="E149" s="201" t="s">
        <v>153</v>
      </c>
      <c r="F149" s="202" t="s">
        <v>154</v>
      </c>
      <c r="G149" s="203" t="s">
        <v>155</v>
      </c>
      <c r="H149" s="204">
        <v>33.43</v>
      </c>
      <c r="I149" s="205"/>
      <c r="J149" s="206">
        <f t="shared" si="5"/>
        <v>0</v>
      </c>
      <c r="K149" s="207"/>
      <c r="L149" s="36"/>
      <c r="M149" s="208" t="s">
        <v>1</v>
      </c>
      <c r="N149" s="209" t="s">
        <v>43</v>
      </c>
      <c r="O149" s="70"/>
      <c r="P149" s="210">
        <f t="shared" si="6"/>
        <v>0</v>
      </c>
      <c r="Q149" s="210">
        <v>0</v>
      </c>
      <c r="R149" s="210">
        <f t="shared" si="7"/>
        <v>0</v>
      </c>
      <c r="S149" s="210">
        <v>0</v>
      </c>
      <c r="T149" s="211">
        <f t="shared" si="8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212" t="s">
        <v>151</v>
      </c>
      <c r="AT149" s="212" t="s">
        <v>147</v>
      </c>
      <c r="AU149" s="212" t="s">
        <v>88</v>
      </c>
      <c r="AY149" s="15" t="s">
        <v>145</v>
      </c>
      <c r="BE149" s="107">
        <f t="shared" si="9"/>
        <v>0</v>
      </c>
      <c r="BF149" s="107">
        <f t="shared" si="10"/>
        <v>0</v>
      </c>
      <c r="BG149" s="107">
        <f t="shared" si="11"/>
        <v>0</v>
      </c>
      <c r="BH149" s="107">
        <f t="shared" si="12"/>
        <v>0</v>
      </c>
      <c r="BI149" s="107">
        <f t="shared" si="13"/>
        <v>0</v>
      </c>
      <c r="BJ149" s="15" t="s">
        <v>86</v>
      </c>
      <c r="BK149" s="107">
        <f t="shared" si="14"/>
        <v>0</v>
      </c>
      <c r="BL149" s="15" t="s">
        <v>151</v>
      </c>
      <c r="BM149" s="212" t="s">
        <v>156</v>
      </c>
    </row>
    <row r="150" spans="1:65" s="2" customFormat="1" ht="37.9" customHeight="1">
      <c r="A150" s="33"/>
      <c r="B150" s="34"/>
      <c r="C150" s="200" t="s">
        <v>157</v>
      </c>
      <c r="D150" s="200" t="s">
        <v>147</v>
      </c>
      <c r="E150" s="201" t="s">
        <v>158</v>
      </c>
      <c r="F150" s="202" t="s">
        <v>159</v>
      </c>
      <c r="G150" s="203" t="s">
        <v>155</v>
      </c>
      <c r="H150" s="204">
        <v>33.43</v>
      </c>
      <c r="I150" s="205"/>
      <c r="J150" s="206">
        <f t="shared" si="5"/>
        <v>0</v>
      </c>
      <c r="K150" s="207"/>
      <c r="L150" s="36"/>
      <c r="M150" s="208" t="s">
        <v>1</v>
      </c>
      <c r="N150" s="209" t="s">
        <v>43</v>
      </c>
      <c r="O150" s="70"/>
      <c r="P150" s="210">
        <f t="shared" si="6"/>
        <v>0</v>
      </c>
      <c r="Q150" s="210">
        <v>0</v>
      </c>
      <c r="R150" s="210">
        <f t="shared" si="7"/>
        <v>0</v>
      </c>
      <c r="S150" s="210">
        <v>0</v>
      </c>
      <c r="T150" s="211">
        <f t="shared" si="8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212" t="s">
        <v>151</v>
      </c>
      <c r="AT150" s="212" t="s">
        <v>147</v>
      </c>
      <c r="AU150" s="212" t="s">
        <v>88</v>
      </c>
      <c r="AY150" s="15" t="s">
        <v>145</v>
      </c>
      <c r="BE150" s="107">
        <f t="shared" si="9"/>
        <v>0</v>
      </c>
      <c r="BF150" s="107">
        <f t="shared" si="10"/>
        <v>0</v>
      </c>
      <c r="BG150" s="107">
        <f t="shared" si="11"/>
        <v>0</v>
      </c>
      <c r="BH150" s="107">
        <f t="shared" si="12"/>
        <v>0</v>
      </c>
      <c r="BI150" s="107">
        <f t="shared" si="13"/>
        <v>0</v>
      </c>
      <c r="BJ150" s="15" t="s">
        <v>86</v>
      </c>
      <c r="BK150" s="107">
        <f t="shared" si="14"/>
        <v>0</v>
      </c>
      <c r="BL150" s="15" t="s">
        <v>151</v>
      </c>
      <c r="BM150" s="212" t="s">
        <v>160</v>
      </c>
    </row>
    <row r="151" spans="1:65" s="2" customFormat="1" ht="24.2" customHeight="1">
      <c r="A151" s="33"/>
      <c r="B151" s="34"/>
      <c r="C151" s="200" t="s">
        <v>151</v>
      </c>
      <c r="D151" s="200" t="s">
        <v>147</v>
      </c>
      <c r="E151" s="201" t="s">
        <v>161</v>
      </c>
      <c r="F151" s="202" t="s">
        <v>162</v>
      </c>
      <c r="G151" s="203" t="s">
        <v>155</v>
      </c>
      <c r="H151" s="204">
        <v>33.43</v>
      </c>
      <c r="I151" s="205"/>
      <c r="J151" s="206">
        <f t="shared" si="5"/>
        <v>0</v>
      </c>
      <c r="K151" s="207"/>
      <c r="L151" s="36"/>
      <c r="M151" s="208" t="s">
        <v>1</v>
      </c>
      <c r="N151" s="209" t="s">
        <v>43</v>
      </c>
      <c r="O151" s="70"/>
      <c r="P151" s="210">
        <f t="shared" si="6"/>
        <v>0</v>
      </c>
      <c r="Q151" s="210">
        <v>0</v>
      </c>
      <c r="R151" s="210">
        <f t="shared" si="7"/>
        <v>0</v>
      </c>
      <c r="S151" s="210">
        <v>0</v>
      </c>
      <c r="T151" s="211">
        <f t="shared" si="8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212" t="s">
        <v>151</v>
      </c>
      <c r="AT151" s="212" t="s">
        <v>147</v>
      </c>
      <c r="AU151" s="212" t="s">
        <v>88</v>
      </c>
      <c r="AY151" s="15" t="s">
        <v>145</v>
      </c>
      <c r="BE151" s="107">
        <f t="shared" si="9"/>
        <v>0</v>
      </c>
      <c r="BF151" s="107">
        <f t="shared" si="10"/>
        <v>0</v>
      </c>
      <c r="BG151" s="107">
        <f t="shared" si="11"/>
        <v>0</v>
      </c>
      <c r="BH151" s="107">
        <f t="shared" si="12"/>
        <v>0</v>
      </c>
      <c r="BI151" s="107">
        <f t="shared" si="13"/>
        <v>0</v>
      </c>
      <c r="BJ151" s="15" t="s">
        <v>86</v>
      </c>
      <c r="BK151" s="107">
        <f t="shared" si="14"/>
        <v>0</v>
      </c>
      <c r="BL151" s="15" t="s">
        <v>151</v>
      </c>
      <c r="BM151" s="212" t="s">
        <v>163</v>
      </c>
    </row>
    <row r="152" spans="1:65" s="2" customFormat="1" ht="37.9" customHeight="1">
      <c r="A152" s="33"/>
      <c r="B152" s="34"/>
      <c r="C152" s="200" t="s">
        <v>164</v>
      </c>
      <c r="D152" s="200" t="s">
        <v>147</v>
      </c>
      <c r="E152" s="201" t="s">
        <v>165</v>
      </c>
      <c r="F152" s="202" t="s">
        <v>166</v>
      </c>
      <c r="G152" s="203" t="s">
        <v>155</v>
      </c>
      <c r="H152" s="204">
        <v>33.43</v>
      </c>
      <c r="I152" s="205"/>
      <c r="J152" s="206">
        <f t="shared" si="5"/>
        <v>0</v>
      </c>
      <c r="K152" s="207"/>
      <c r="L152" s="36"/>
      <c r="M152" s="208" t="s">
        <v>1</v>
      </c>
      <c r="N152" s="209" t="s">
        <v>43</v>
      </c>
      <c r="O152" s="70"/>
      <c r="P152" s="210">
        <f t="shared" si="6"/>
        <v>0</v>
      </c>
      <c r="Q152" s="210">
        <v>0</v>
      </c>
      <c r="R152" s="210">
        <f t="shared" si="7"/>
        <v>0</v>
      </c>
      <c r="S152" s="210">
        <v>0</v>
      </c>
      <c r="T152" s="211">
        <f t="shared" si="8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212" t="s">
        <v>151</v>
      </c>
      <c r="AT152" s="212" t="s">
        <v>147</v>
      </c>
      <c r="AU152" s="212" t="s">
        <v>88</v>
      </c>
      <c r="AY152" s="15" t="s">
        <v>145</v>
      </c>
      <c r="BE152" s="107">
        <f t="shared" si="9"/>
        <v>0</v>
      </c>
      <c r="BF152" s="107">
        <f t="shared" si="10"/>
        <v>0</v>
      </c>
      <c r="BG152" s="107">
        <f t="shared" si="11"/>
        <v>0</v>
      </c>
      <c r="BH152" s="107">
        <f t="shared" si="12"/>
        <v>0</v>
      </c>
      <c r="BI152" s="107">
        <f t="shared" si="13"/>
        <v>0</v>
      </c>
      <c r="BJ152" s="15" t="s">
        <v>86</v>
      </c>
      <c r="BK152" s="107">
        <f t="shared" si="14"/>
        <v>0</v>
      </c>
      <c r="BL152" s="15" t="s">
        <v>151</v>
      </c>
      <c r="BM152" s="212" t="s">
        <v>167</v>
      </c>
    </row>
    <row r="153" spans="1:65" s="2" customFormat="1" ht="16.5" customHeight="1">
      <c r="A153" s="33"/>
      <c r="B153" s="34"/>
      <c r="C153" s="200" t="s">
        <v>168</v>
      </c>
      <c r="D153" s="200" t="s">
        <v>147</v>
      </c>
      <c r="E153" s="201" t="s">
        <v>169</v>
      </c>
      <c r="F153" s="202" t="s">
        <v>170</v>
      </c>
      <c r="G153" s="203" t="s">
        <v>155</v>
      </c>
      <c r="H153" s="204">
        <v>33.43</v>
      </c>
      <c r="I153" s="205"/>
      <c r="J153" s="206">
        <f t="shared" si="5"/>
        <v>0</v>
      </c>
      <c r="K153" s="207"/>
      <c r="L153" s="36"/>
      <c r="M153" s="208" t="s">
        <v>1</v>
      </c>
      <c r="N153" s="209" t="s">
        <v>43</v>
      </c>
      <c r="O153" s="70"/>
      <c r="P153" s="210">
        <f t="shared" si="6"/>
        <v>0</v>
      </c>
      <c r="Q153" s="210">
        <v>0</v>
      </c>
      <c r="R153" s="210">
        <f t="shared" si="7"/>
        <v>0</v>
      </c>
      <c r="S153" s="210">
        <v>0</v>
      </c>
      <c r="T153" s="211">
        <f t="shared" si="8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212" t="s">
        <v>151</v>
      </c>
      <c r="AT153" s="212" t="s">
        <v>147</v>
      </c>
      <c r="AU153" s="212" t="s">
        <v>88</v>
      </c>
      <c r="AY153" s="15" t="s">
        <v>145</v>
      </c>
      <c r="BE153" s="107">
        <f t="shared" si="9"/>
        <v>0</v>
      </c>
      <c r="BF153" s="107">
        <f t="shared" si="10"/>
        <v>0</v>
      </c>
      <c r="BG153" s="107">
        <f t="shared" si="11"/>
        <v>0</v>
      </c>
      <c r="BH153" s="107">
        <f t="shared" si="12"/>
        <v>0</v>
      </c>
      <c r="BI153" s="107">
        <f t="shared" si="13"/>
        <v>0</v>
      </c>
      <c r="BJ153" s="15" t="s">
        <v>86</v>
      </c>
      <c r="BK153" s="107">
        <f t="shared" si="14"/>
        <v>0</v>
      </c>
      <c r="BL153" s="15" t="s">
        <v>151</v>
      </c>
      <c r="BM153" s="212" t="s">
        <v>171</v>
      </c>
    </row>
    <row r="154" spans="1:65" s="2" customFormat="1" ht="24.2" customHeight="1">
      <c r="A154" s="33"/>
      <c r="B154" s="34"/>
      <c r="C154" s="200" t="s">
        <v>172</v>
      </c>
      <c r="D154" s="200" t="s">
        <v>147</v>
      </c>
      <c r="E154" s="201" t="s">
        <v>173</v>
      </c>
      <c r="F154" s="202" t="s">
        <v>174</v>
      </c>
      <c r="G154" s="203" t="s">
        <v>175</v>
      </c>
      <c r="H154" s="204">
        <v>60.173999999999999</v>
      </c>
      <c r="I154" s="205"/>
      <c r="J154" s="206">
        <f t="shared" si="5"/>
        <v>0</v>
      </c>
      <c r="K154" s="207"/>
      <c r="L154" s="36"/>
      <c r="M154" s="208" t="s">
        <v>1</v>
      </c>
      <c r="N154" s="209" t="s">
        <v>43</v>
      </c>
      <c r="O154" s="70"/>
      <c r="P154" s="210">
        <f t="shared" si="6"/>
        <v>0</v>
      </c>
      <c r="Q154" s="210">
        <v>0</v>
      </c>
      <c r="R154" s="210">
        <f t="shared" si="7"/>
        <v>0</v>
      </c>
      <c r="S154" s="210">
        <v>0</v>
      </c>
      <c r="T154" s="211">
        <f t="shared" si="8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212" t="s">
        <v>151</v>
      </c>
      <c r="AT154" s="212" t="s">
        <v>147</v>
      </c>
      <c r="AU154" s="212" t="s">
        <v>88</v>
      </c>
      <c r="AY154" s="15" t="s">
        <v>145</v>
      </c>
      <c r="BE154" s="107">
        <f t="shared" si="9"/>
        <v>0</v>
      </c>
      <c r="BF154" s="107">
        <f t="shared" si="10"/>
        <v>0</v>
      </c>
      <c r="BG154" s="107">
        <f t="shared" si="11"/>
        <v>0</v>
      </c>
      <c r="BH154" s="107">
        <f t="shared" si="12"/>
        <v>0</v>
      </c>
      <c r="BI154" s="107">
        <f t="shared" si="13"/>
        <v>0</v>
      </c>
      <c r="BJ154" s="15" t="s">
        <v>86</v>
      </c>
      <c r="BK154" s="107">
        <f t="shared" si="14"/>
        <v>0</v>
      </c>
      <c r="BL154" s="15" t="s">
        <v>151</v>
      </c>
      <c r="BM154" s="212" t="s">
        <v>176</v>
      </c>
    </row>
    <row r="155" spans="1:65" s="13" customFormat="1">
      <c r="B155" s="213"/>
      <c r="C155" s="214"/>
      <c r="D155" s="215" t="s">
        <v>177</v>
      </c>
      <c r="E155" s="214"/>
      <c r="F155" s="216" t="s">
        <v>178</v>
      </c>
      <c r="G155" s="214"/>
      <c r="H155" s="217">
        <v>60.173999999999999</v>
      </c>
      <c r="I155" s="218"/>
      <c r="J155" s="214"/>
      <c r="K155" s="214"/>
      <c r="L155" s="219"/>
      <c r="M155" s="220"/>
      <c r="N155" s="221"/>
      <c r="O155" s="221"/>
      <c r="P155" s="221"/>
      <c r="Q155" s="221"/>
      <c r="R155" s="221"/>
      <c r="S155" s="221"/>
      <c r="T155" s="222"/>
      <c r="AT155" s="223" t="s">
        <v>177</v>
      </c>
      <c r="AU155" s="223" t="s">
        <v>88</v>
      </c>
      <c r="AV155" s="13" t="s">
        <v>88</v>
      </c>
      <c r="AW155" s="13" t="s">
        <v>4</v>
      </c>
      <c r="AX155" s="13" t="s">
        <v>86</v>
      </c>
      <c r="AY155" s="223" t="s">
        <v>145</v>
      </c>
    </row>
    <row r="156" spans="1:65" s="2" customFormat="1" ht="44.25" customHeight="1">
      <c r="A156" s="33"/>
      <c r="B156" s="34"/>
      <c r="C156" s="200" t="s">
        <v>179</v>
      </c>
      <c r="D156" s="200" t="s">
        <v>147</v>
      </c>
      <c r="E156" s="201" t="s">
        <v>180</v>
      </c>
      <c r="F156" s="202" t="s">
        <v>181</v>
      </c>
      <c r="G156" s="203" t="s">
        <v>155</v>
      </c>
      <c r="H156" s="204">
        <v>21.61</v>
      </c>
      <c r="I156" s="205"/>
      <c r="J156" s="206">
        <f>ROUND(I156*H156,2)</f>
        <v>0</v>
      </c>
      <c r="K156" s="207"/>
      <c r="L156" s="36"/>
      <c r="M156" s="208" t="s">
        <v>1</v>
      </c>
      <c r="N156" s="209" t="s">
        <v>43</v>
      </c>
      <c r="O156" s="70"/>
      <c r="P156" s="210">
        <f>O156*H156</f>
        <v>0</v>
      </c>
      <c r="Q156" s="210">
        <v>0</v>
      </c>
      <c r="R156" s="210">
        <f>Q156*H156</f>
        <v>0</v>
      </c>
      <c r="S156" s="210">
        <v>0</v>
      </c>
      <c r="T156" s="211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212" t="s">
        <v>151</v>
      </c>
      <c r="AT156" s="212" t="s">
        <v>147</v>
      </c>
      <c r="AU156" s="212" t="s">
        <v>88</v>
      </c>
      <c r="AY156" s="15" t="s">
        <v>145</v>
      </c>
      <c r="BE156" s="107">
        <f>IF(N156="základní",J156,0)</f>
        <v>0</v>
      </c>
      <c r="BF156" s="107">
        <f>IF(N156="snížená",J156,0)</f>
        <v>0</v>
      </c>
      <c r="BG156" s="107">
        <f>IF(N156="zákl. přenesená",J156,0)</f>
        <v>0</v>
      </c>
      <c r="BH156" s="107">
        <f>IF(N156="sníž. přenesená",J156,0)</f>
        <v>0</v>
      </c>
      <c r="BI156" s="107">
        <f>IF(N156="nulová",J156,0)</f>
        <v>0</v>
      </c>
      <c r="BJ156" s="15" t="s">
        <v>86</v>
      </c>
      <c r="BK156" s="107">
        <f>ROUND(I156*H156,2)</f>
        <v>0</v>
      </c>
      <c r="BL156" s="15" t="s">
        <v>151</v>
      </c>
      <c r="BM156" s="212" t="s">
        <v>182</v>
      </c>
    </row>
    <row r="157" spans="1:65" s="2" customFormat="1" ht="16.5" customHeight="1">
      <c r="A157" s="33"/>
      <c r="B157" s="34"/>
      <c r="C157" s="224" t="s">
        <v>183</v>
      </c>
      <c r="D157" s="224" t="s">
        <v>184</v>
      </c>
      <c r="E157" s="225" t="s">
        <v>185</v>
      </c>
      <c r="F157" s="226" t="s">
        <v>186</v>
      </c>
      <c r="G157" s="227" t="s">
        <v>175</v>
      </c>
      <c r="H157" s="228">
        <v>47.084000000000003</v>
      </c>
      <c r="I157" s="229"/>
      <c r="J157" s="230">
        <f>ROUND(I157*H157,2)</f>
        <v>0</v>
      </c>
      <c r="K157" s="231"/>
      <c r="L157" s="232"/>
      <c r="M157" s="233" t="s">
        <v>1</v>
      </c>
      <c r="N157" s="234" t="s">
        <v>43</v>
      </c>
      <c r="O157" s="70"/>
      <c r="P157" s="210">
        <f>O157*H157</f>
        <v>0</v>
      </c>
      <c r="Q157" s="210">
        <v>1</v>
      </c>
      <c r="R157" s="210">
        <f>Q157*H157</f>
        <v>47.084000000000003</v>
      </c>
      <c r="S157" s="210">
        <v>0</v>
      </c>
      <c r="T157" s="211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212" t="s">
        <v>179</v>
      </c>
      <c r="AT157" s="212" t="s">
        <v>184</v>
      </c>
      <c r="AU157" s="212" t="s">
        <v>88</v>
      </c>
      <c r="AY157" s="15" t="s">
        <v>145</v>
      </c>
      <c r="BE157" s="107">
        <f>IF(N157="základní",J157,0)</f>
        <v>0</v>
      </c>
      <c r="BF157" s="107">
        <f>IF(N157="snížená",J157,0)</f>
        <v>0</v>
      </c>
      <c r="BG157" s="107">
        <f>IF(N157="zákl. přenesená",J157,0)</f>
        <v>0</v>
      </c>
      <c r="BH157" s="107">
        <f>IF(N157="sníž. přenesená",J157,0)</f>
        <v>0</v>
      </c>
      <c r="BI157" s="107">
        <f>IF(N157="nulová",J157,0)</f>
        <v>0</v>
      </c>
      <c r="BJ157" s="15" t="s">
        <v>86</v>
      </c>
      <c r="BK157" s="107">
        <f>ROUND(I157*H157,2)</f>
        <v>0</v>
      </c>
      <c r="BL157" s="15" t="s">
        <v>151</v>
      </c>
      <c r="BM157" s="212" t="s">
        <v>187</v>
      </c>
    </row>
    <row r="158" spans="1:65" s="13" customFormat="1">
      <c r="B158" s="213"/>
      <c r="C158" s="214"/>
      <c r="D158" s="215" t="s">
        <v>177</v>
      </c>
      <c r="E158" s="235" t="s">
        <v>1</v>
      </c>
      <c r="F158" s="216" t="s">
        <v>188</v>
      </c>
      <c r="G158" s="214"/>
      <c r="H158" s="217">
        <v>47.084000000000003</v>
      </c>
      <c r="I158" s="218"/>
      <c r="J158" s="214"/>
      <c r="K158" s="214"/>
      <c r="L158" s="219"/>
      <c r="M158" s="220"/>
      <c r="N158" s="221"/>
      <c r="O158" s="221"/>
      <c r="P158" s="221"/>
      <c r="Q158" s="221"/>
      <c r="R158" s="221"/>
      <c r="S158" s="221"/>
      <c r="T158" s="222"/>
      <c r="AT158" s="223" t="s">
        <v>177</v>
      </c>
      <c r="AU158" s="223" t="s">
        <v>88</v>
      </c>
      <c r="AV158" s="13" t="s">
        <v>88</v>
      </c>
      <c r="AW158" s="13" t="s">
        <v>32</v>
      </c>
      <c r="AX158" s="13" t="s">
        <v>86</v>
      </c>
      <c r="AY158" s="223" t="s">
        <v>145</v>
      </c>
    </row>
    <row r="159" spans="1:65" s="2" customFormat="1" ht="21.75" customHeight="1">
      <c r="A159" s="33"/>
      <c r="B159" s="34"/>
      <c r="C159" s="200" t="s">
        <v>189</v>
      </c>
      <c r="D159" s="200" t="s">
        <v>147</v>
      </c>
      <c r="E159" s="201" t="s">
        <v>190</v>
      </c>
      <c r="F159" s="202" t="s">
        <v>191</v>
      </c>
      <c r="G159" s="203" t="s">
        <v>192</v>
      </c>
      <c r="H159" s="204">
        <v>30</v>
      </c>
      <c r="I159" s="205"/>
      <c r="J159" s="206">
        <f>ROUND(I159*H159,2)</f>
        <v>0</v>
      </c>
      <c r="K159" s="207"/>
      <c r="L159" s="36"/>
      <c r="M159" s="208" t="s">
        <v>1</v>
      </c>
      <c r="N159" s="209" t="s">
        <v>43</v>
      </c>
      <c r="O159" s="70"/>
      <c r="P159" s="210">
        <f>O159*H159</f>
        <v>0</v>
      </c>
      <c r="Q159" s="210">
        <v>0</v>
      </c>
      <c r="R159" s="210">
        <f>Q159*H159</f>
        <v>0</v>
      </c>
      <c r="S159" s="210">
        <v>0</v>
      </c>
      <c r="T159" s="211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212" t="s">
        <v>151</v>
      </c>
      <c r="AT159" s="212" t="s">
        <v>147</v>
      </c>
      <c r="AU159" s="212" t="s">
        <v>88</v>
      </c>
      <c r="AY159" s="15" t="s">
        <v>145</v>
      </c>
      <c r="BE159" s="107">
        <f>IF(N159="základní",J159,0)</f>
        <v>0</v>
      </c>
      <c r="BF159" s="107">
        <f>IF(N159="snížená",J159,0)</f>
        <v>0</v>
      </c>
      <c r="BG159" s="107">
        <f>IF(N159="zákl. přenesená",J159,0)</f>
        <v>0</v>
      </c>
      <c r="BH159" s="107">
        <f>IF(N159="sníž. přenesená",J159,0)</f>
        <v>0</v>
      </c>
      <c r="BI159" s="107">
        <f>IF(N159="nulová",J159,0)</f>
        <v>0</v>
      </c>
      <c r="BJ159" s="15" t="s">
        <v>86</v>
      </c>
      <c r="BK159" s="107">
        <f>ROUND(I159*H159,2)</f>
        <v>0</v>
      </c>
      <c r="BL159" s="15" t="s">
        <v>151</v>
      </c>
      <c r="BM159" s="212" t="s">
        <v>193</v>
      </c>
    </row>
    <row r="160" spans="1:65" s="2" customFormat="1" ht="37.9" customHeight="1">
      <c r="A160" s="33"/>
      <c r="B160" s="34"/>
      <c r="C160" s="200" t="s">
        <v>194</v>
      </c>
      <c r="D160" s="200" t="s">
        <v>147</v>
      </c>
      <c r="E160" s="201" t="s">
        <v>195</v>
      </c>
      <c r="F160" s="202" t="s">
        <v>196</v>
      </c>
      <c r="G160" s="203" t="s">
        <v>192</v>
      </c>
      <c r="H160" s="204">
        <v>30</v>
      </c>
      <c r="I160" s="205"/>
      <c r="J160" s="206">
        <f>ROUND(I160*H160,2)</f>
        <v>0</v>
      </c>
      <c r="K160" s="207"/>
      <c r="L160" s="36"/>
      <c r="M160" s="208" t="s">
        <v>1</v>
      </c>
      <c r="N160" s="209" t="s">
        <v>43</v>
      </c>
      <c r="O160" s="70"/>
      <c r="P160" s="210">
        <f>O160*H160</f>
        <v>0</v>
      </c>
      <c r="Q160" s="210">
        <v>0</v>
      </c>
      <c r="R160" s="210">
        <f>Q160*H160</f>
        <v>0</v>
      </c>
      <c r="S160" s="210">
        <v>0</v>
      </c>
      <c r="T160" s="211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212" t="s">
        <v>151</v>
      </c>
      <c r="AT160" s="212" t="s">
        <v>147</v>
      </c>
      <c r="AU160" s="212" t="s">
        <v>88</v>
      </c>
      <c r="AY160" s="15" t="s">
        <v>145</v>
      </c>
      <c r="BE160" s="107">
        <f>IF(N160="základní",J160,0)</f>
        <v>0</v>
      </c>
      <c r="BF160" s="107">
        <f>IF(N160="snížená",J160,0)</f>
        <v>0</v>
      </c>
      <c r="BG160" s="107">
        <f>IF(N160="zákl. přenesená",J160,0)</f>
        <v>0</v>
      </c>
      <c r="BH160" s="107">
        <f>IF(N160="sníž. přenesená",J160,0)</f>
        <v>0</v>
      </c>
      <c r="BI160" s="107">
        <f>IF(N160="nulová",J160,0)</f>
        <v>0</v>
      </c>
      <c r="BJ160" s="15" t="s">
        <v>86</v>
      </c>
      <c r="BK160" s="107">
        <f>ROUND(I160*H160,2)</f>
        <v>0</v>
      </c>
      <c r="BL160" s="15" t="s">
        <v>151</v>
      </c>
      <c r="BM160" s="212" t="s">
        <v>197</v>
      </c>
    </row>
    <row r="161" spans="1:65" s="2" customFormat="1" ht="16.5" customHeight="1">
      <c r="A161" s="33"/>
      <c r="B161" s="34"/>
      <c r="C161" s="224" t="s">
        <v>198</v>
      </c>
      <c r="D161" s="224" t="s">
        <v>184</v>
      </c>
      <c r="E161" s="225" t="s">
        <v>199</v>
      </c>
      <c r="F161" s="226" t="s">
        <v>200</v>
      </c>
      <c r="G161" s="227" t="s">
        <v>201</v>
      </c>
      <c r="H161" s="228">
        <v>0.14399999999999999</v>
      </c>
      <c r="I161" s="229"/>
      <c r="J161" s="230">
        <f>ROUND(I161*H161,2)</f>
        <v>0</v>
      </c>
      <c r="K161" s="231"/>
      <c r="L161" s="232"/>
      <c r="M161" s="233" t="s">
        <v>1</v>
      </c>
      <c r="N161" s="234" t="s">
        <v>43</v>
      </c>
      <c r="O161" s="70"/>
      <c r="P161" s="210">
        <f>O161*H161</f>
        <v>0</v>
      </c>
      <c r="Q161" s="210">
        <v>1E-3</v>
      </c>
      <c r="R161" s="210">
        <f>Q161*H161</f>
        <v>1.44E-4</v>
      </c>
      <c r="S161" s="210">
        <v>0</v>
      </c>
      <c r="T161" s="211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212" t="s">
        <v>179</v>
      </c>
      <c r="AT161" s="212" t="s">
        <v>184</v>
      </c>
      <c r="AU161" s="212" t="s">
        <v>88</v>
      </c>
      <c r="AY161" s="15" t="s">
        <v>145</v>
      </c>
      <c r="BE161" s="107">
        <f>IF(N161="základní",J161,0)</f>
        <v>0</v>
      </c>
      <c r="BF161" s="107">
        <f>IF(N161="snížená",J161,0)</f>
        <v>0</v>
      </c>
      <c r="BG161" s="107">
        <f>IF(N161="zákl. přenesená",J161,0)</f>
        <v>0</v>
      </c>
      <c r="BH161" s="107">
        <f>IF(N161="sníž. přenesená",J161,0)</f>
        <v>0</v>
      </c>
      <c r="BI161" s="107">
        <f>IF(N161="nulová",J161,0)</f>
        <v>0</v>
      </c>
      <c r="BJ161" s="15" t="s">
        <v>86</v>
      </c>
      <c r="BK161" s="107">
        <f>ROUND(I161*H161,2)</f>
        <v>0</v>
      </c>
      <c r="BL161" s="15" t="s">
        <v>151</v>
      </c>
      <c r="BM161" s="212" t="s">
        <v>202</v>
      </c>
    </row>
    <row r="162" spans="1:65" s="13" customFormat="1">
      <c r="B162" s="213"/>
      <c r="C162" s="214"/>
      <c r="D162" s="215" t="s">
        <v>177</v>
      </c>
      <c r="E162" s="214"/>
      <c r="F162" s="216" t="s">
        <v>203</v>
      </c>
      <c r="G162" s="214"/>
      <c r="H162" s="217">
        <v>0.14399999999999999</v>
      </c>
      <c r="I162" s="218"/>
      <c r="J162" s="214"/>
      <c r="K162" s="214"/>
      <c r="L162" s="219"/>
      <c r="M162" s="220"/>
      <c r="N162" s="221"/>
      <c r="O162" s="221"/>
      <c r="P162" s="221"/>
      <c r="Q162" s="221"/>
      <c r="R162" s="221"/>
      <c r="S162" s="221"/>
      <c r="T162" s="222"/>
      <c r="AT162" s="223" t="s">
        <v>177</v>
      </c>
      <c r="AU162" s="223" t="s">
        <v>88</v>
      </c>
      <c r="AV162" s="13" t="s">
        <v>88</v>
      </c>
      <c r="AW162" s="13" t="s">
        <v>4</v>
      </c>
      <c r="AX162" s="13" t="s">
        <v>86</v>
      </c>
      <c r="AY162" s="223" t="s">
        <v>145</v>
      </c>
    </row>
    <row r="163" spans="1:65" s="2" customFormat="1" ht="24.2" customHeight="1">
      <c r="A163" s="33"/>
      <c r="B163" s="34"/>
      <c r="C163" s="200" t="s">
        <v>204</v>
      </c>
      <c r="D163" s="200" t="s">
        <v>147</v>
      </c>
      <c r="E163" s="201" t="s">
        <v>205</v>
      </c>
      <c r="F163" s="202" t="s">
        <v>206</v>
      </c>
      <c r="G163" s="203" t="s">
        <v>192</v>
      </c>
      <c r="H163" s="204">
        <v>98</v>
      </c>
      <c r="I163" s="205"/>
      <c r="J163" s="206">
        <f>ROUND(I163*H163,2)</f>
        <v>0</v>
      </c>
      <c r="K163" s="207"/>
      <c r="L163" s="36"/>
      <c r="M163" s="208" t="s">
        <v>1</v>
      </c>
      <c r="N163" s="209" t="s">
        <v>43</v>
      </c>
      <c r="O163" s="70"/>
      <c r="P163" s="210">
        <f>O163*H163</f>
        <v>0</v>
      </c>
      <c r="Q163" s="210">
        <v>0</v>
      </c>
      <c r="R163" s="210">
        <f>Q163*H163</f>
        <v>0</v>
      </c>
      <c r="S163" s="210">
        <v>0</v>
      </c>
      <c r="T163" s="211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212" t="s">
        <v>151</v>
      </c>
      <c r="AT163" s="212" t="s">
        <v>147</v>
      </c>
      <c r="AU163" s="212" t="s">
        <v>88</v>
      </c>
      <c r="AY163" s="15" t="s">
        <v>145</v>
      </c>
      <c r="BE163" s="107">
        <f>IF(N163="základní",J163,0)</f>
        <v>0</v>
      </c>
      <c r="BF163" s="107">
        <f>IF(N163="snížená",J163,0)</f>
        <v>0</v>
      </c>
      <c r="BG163" s="107">
        <f>IF(N163="zákl. přenesená",J163,0)</f>
        <v>0</v>
      </c>
      <c r="BH163" s="107">
        <f>IF(N163="sníž. přenesená",J163,0)</f>
        <v>0</v>
      </c>
      <c r="BI163" s="107">
        <f>IF(N163="nulová",J163,0)</f>
        <v>0</v>
      </c>
      <c r="BJ163" s="15" t="s">
        <v>86</v>
      </c>
      <c r="BK163" s="107">
        <f>ROUND(I163*H163,2)</f>
        <v>0</v>
      </c>
      <c r="BL163" s="15" t="s">
        <v>151</v>
      </c>
      <c r="BM163" s="212" t="s">
        <v>207</v>
      </c>
    </row>
    <row r="164" spans="1:65" s="12" customFormat="1" ht="22.9" customHeight="1">
      <c r="B164" s="184"/>
      <c r="C164" s="185"/>
      <c r="D164" s="186" t="s">
        <v>77</v>
      </c>
      <c r="E164" s="198" t="s">
        <v>88</v>
      </c>
      <c r="F164" s="198" t="s">
        <v>208</v>
      </c>
      <c r="G164" s="185"/>
      <c r="H164" s="185"/>
      <c r="I164" s="188"/>
      <c r="J164" s="199">
        <f>BK164</f>
        <v>0</v>
      </c>
      <c r="K164" s="185"/>
      <c r="L164" s="190"/>
      <c r="M164" s="191"/>
      <c r="N164" s="192"/>
      <c r="O164" s="192"/>
      <c r="P164" s="193">
        <f>SUM(P165:P169)</f>
        <v>0</v>
      </c>
      <c r="Q164" s="192"/>
      <c r="R164" s="193">
        <f>SUM(R165:R169)</f>
        <v>18.180644199999996</v>
      </c>
      <c r="S164" s="192"/>
      <c r="T164" s="194">
        <f>SUM(T165:T169)</f>
        <v>0</v>
      </c>
      <c r="AR164" s="195" t="s">
        <v>86</v>
      </c>
      <c r="AT164" s="196" t="s">
        <v>77</v>
      </c>
      <c r="AU164" s="196" t="s">
        <v>86</v>
      </c>
      <c r="AY164" s="195" t="s">
        <v>145</v>
      </c>
      <c r="BK164" s="197">
        <f>SUM(BK165:BK169)</f>
        <v>0</v>
      </c>
    </row>
    <row r="165" spans="1:65" s="2" customFormat="1" ht="24.2" customHeight="1">
      <c r="A165" s="33"/>
      <c r="B165" s="34"/>
      <c r="C165" s="200" t="s">
        <v>209</v>
      </c>
      <c r="D165" s="200" t="s">
        <v>147</v>
      </c>
      <c r="E165" s="201" t="s">
        <v>210</v>
      </c>
      <c r="F165" s="202" t="s">
        <v>211</v>
      </c>
      <c r="G165" s="203" t="s">
        <v>155</v>
      </c>
      <c r="H165" s="204">
        <v>1.89</v>
      </c>
      <c r="I165" s="205"/>
      <c r="J165" s="206">
        <f>ROUND(I165*H165,2)</f>
        <v>0</v>
      </c>
      <c r="K165" s="207"/>
      <c r="L165" s="36"/>
      <c r="M165" s="208" t="s">
        <v>1</v>
      </c>
      <c r="N165" s="209" t="s">
        <v>43</v>
      </c>
      <c r="O165" s="70"/>
      <c r="P165" s="210">
        <f>O165*H165</f>
        <v>0</v>
      </c>
      <c r="Q165" s="210">
        <v>2.3010199999999998</v>
      </c>
      <c r="R165" s="210">
        <f>Q165*H165</f>
        <v>4.3489277999999993</v>
      </c>
      <c r="S165" s="210">
        <v>0</v>
      </c>
      <c r="T165" s="211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212" t="s">
        <v>151</v>
      </c>
      <c r="AT165" s="212" t="s">
        <v>147</v>
      </c>
      <c r="AU165" s="212" t="s">
        <v>88</v>
      </c>
      <c r="AY165" s="15" t="s">
        <v>145</v>
      </c>
      <c r="BE165" s="107">
        <f>IF(N165="základní",J165,0)</f>
        <v>0</v>
      </c>
      <c r="BF165" s="107">
        <f>IF(N165="snížená",J165,0)</f>
        <v>0</v>
      </c>
      <c r="BG165" s="107">
        <f>IF(N165="zákl. přenesená",J165,0)</f>
        <v>0</v>
      </c>
      <c r="BH165" s="107">
        <f>IF(N165="sníž. přenesená",J165,0)</f>
        <v>0</v>
      </c>
      <c r="BI165" s="107">
        <f>IF(N165="nulová",J165,0)</f>
        <v>0</v>
      </c>
      <c r="BJ165" s="15" t="s">
        <v>86</v>
      </c>
      <c r="BK165" s="107">
        <f>ROUND(I165*H165,2)</f>
        <v>0</v>
      </c>
      <c r="BL165" s="15" t="s">
        <v>151</v>
      </c>
      <c r="BM165" s="212" t="s">
        <v>212</v>
      </c>
    </row>
    <row r="166" spans="1:65" s="2" customFormat="1" ht="24.2" customHeight="1">
      <c r="A166" s="33"/>
      <c r="B166" s="34"/>
      <c r="C166" s="200" t="s">
        <v>8</v>
      </c>
      <c r="D166" s="200" t="s">
        <v>147</v>
      </c>
      <c r="E166" s="201" t="s">
        <v>213</v>
      </c>
      <c r="F166" s="202" t="s">
        <v>214</v>
      </c>
      <c r="G166" s="203" t="s">
        <v>155</v>
      </c>
      <c r="H166" s="204">
        <v>5.12</v>
      </c>
      <c r="I166" s="205"/>
      <c r="J166" s="206">
        <f>ROUND(I166*H166,2)</f>
        <v>0</v>
      </c>
      <c r="K166" s="207"/>
      <c r="L166" s="36"/>
      <c r="M166" s="208" t="s">
        <v>1</v>
      </c>
      <c r="N166" s="209" t="s">
        <v>43</v>
      </c>
      <c r="O166" s="70"/>
      <c r="P166" s="210">
        <f>O166*H166</f>
        <v>0</v>
      </c>
      <c r="Q166" s="210">
        <v>2.5018699999999998</v>
      </c>
      <c r="R166" s="210">
        <f>Q166*H166</f>
        <v>12.809574399999999</v>
      </c>
      <c r="S166" s="210">
        <v>0</v>
      </c>
      <c r="T166" s="211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212" t="s">
        <v>151</v>
      </c>
      <c r="AT166" s="212" t="s">
        <v>147</v>
      </c>
      <c r="AU166" s="212" t="s">
        <v>88</v>
      </c>
      <c r="AY166" s="15" t="s">
        <v>145</v>
      </c>
      <c r="BE166" s="107">
        <f>IF(N166="základní",J166,0)</f>
        <v>0</v>
      </c>
      <c r="BF166" s="107">
        <f>IF(N166="snížená",J166,0)</f>
        <v>0</v>
      </c>
      <c r="BG166" s="107">
        <f>IF(N166="zákl. přenesená",J166,0)</f>
        <v>0</v>
      </c>
      <c r="BH166" s="107">
        <f>IF(N166="sníž. přenesená",J166,0)</f>
        <v>0</v>
      </c>
      <c r="BI166" s="107">
        <f>IF(N166="nulová",J166,0)</f>
        <v>0</v>
      </c>
      <c r="BJ166" s="15" t="s">
        <v>86</v>
      </c>
      <c r="BK166" s="107">
        <f>ROUND(I166*H166,2)</f>
        <v>0</v>
      </c>
      <c r="BL166" s="15" t="s">
        <v>151</v>
      </c>
      <c r="BM166" s="212" t="s">
        <v>215</v>
      </c>
    </row>
    <row r="167" spans="1:65" s="2" customFormat="1" ht="16.5" customHeight="1">
      <c r="A167" s="33"/>
      <c r="B167" s="34"/>
      <c r="C167" s="200" t="s">
        <v>216</v>
      </c>
      <c r="D167" s="200" t="s">
        <v>147</v>
      </c>
      <c r="E167" s="201" t="s">
        <v>217</v>
      </c>
      <c r="F167" s="202" t="s">
        <v>218</v>
      </c>
      <c r="G167" s="203" t="s">
        <v>192</v>
      </c>
      <c r="H167" s="204">
        <v>25.6</v>
      </c>
      <c r="I167" s="205"/>
      <c r="J167" s="206">
        <f>ROUND(I167*H167,2)</f>
        <v>0</v>
      </c>
      <c r="K167" s="207"/>
      <c r="L167" s="36"/>
      <c r="M167" s="208" t="s">
        <v>1</v>
      </c>
      <c r="N167" s="209" t="s">
        <v>43</v>
      </c>
      <c r="O167" s="70"/>
      <c r="P167" s="210">
        <f>O167*H167</f>
        <v>0</v>
      </c>
      <c r="Q167" s="210">
        <v>2.64E-3</v>
      </c>
      <c r="R167" s="210">
        <f>Q167*H167</f>
        <v>6.7584000000000005E-2</v>
      </c>
      <c r="S167" s="210">
        <v>0</v>
      </c>
      <c r="T167" s="211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212" t="s">
        <v>151</v>
      </c>
      <c r="AT167" s="212" t="s">
        <v>147</v>
      </c>
      <c r="AU167" s="212" t="s">
        <v>88</v>
      </c>
      <c r="AY167" s="15" t="s">
        <v>145</v>
      </c>
      <c r="BE167" s="107">
        <f>IF(N167="základní",J167,0)</f>
        <v>0</v>
      </c>
      <c r="BF167" s="107">
        <f>IF(N167="snížená",J167,0)</f>
        <v>0</v>
      </c>
      <c r="BG167" s="107">
        <f>IF(N167="zákl. přenesená",J167,0)</f>
        <v>0</v>
      </c>
      <c r="BH167" s="107">
        <f>IF(N167="sníž. přenesená",J167,0)</f>
        <v>0</v>
      </c>
      <c r="BI167" s="107">
        <f>IF(N167="nulová",J167,0)</f>
        <v>0</v>
      </c>
      <c r="BJ167" s="15" t="s">
        <v>86</v>
      </c>
      <c r="BK167" s="107">
        <f>ROUND(I167*H167,2)</f>
        <v>0</v>
      </c>
      <c r="BL167" s="15" t="s">
        <v>151</v>
      </c>
      <c r="BM167" s="212" t="s">
        <v>219</v>
      </c>
    </row>
    <row r="168" spans="1:65" s="2" customFormat="1" ht="16.5" customHeight="1">
      <c r="A168" s="33"/>
      <c r="B168" s="34"/>
      <c r="C168" s="200" t="s">
        <v>220</v>
      </c>
      <c r="D168" s="200" t="s">
        <v>147</v>
      </c>
      <c r="E168" s="201" t="s">
        <v>221</v>
      </c>
      <c r="F168" s="202" t="s">
        <v>222</v>
      </c>
      <c r="G168" s="203" t="s">
        <v>192</v>
      </c>
      <c r="H168" s="204">
        <v>25.6</v>
      </c>
      <c r="I168" s="205"/>
      <c r="J168" s="206">
        <f>ROUND(I168*H168,2)</f>
        <v>0</v>
      </c>
      <c r="K168" s="207"/>
      <c r="L168" s="36"/>
      <c r="M168" s="208" t="s">
        <v>1</v>
      </c>
      <c r="N168" s="209" t="s">
        <v>43</v>
      </c>
      <c r="O168" s="70"/>
      <c r="P168" s="210">
        <f>O168*H168</f>
        <v>0</v>
      </c>
      <c r="Q168" s="210">
        <v>0</v>
      </c>
      <c r="R168" s="210">
        <f>Q168*H168</f>
        <v>0</v>
      </c>
      <c r="S168" s="210">
        <v>0</v>
      </c>
      <c r="T168" s="211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212" t="s">
        <v>151</v>
      </c>
      <c r="AT168" s="212" t="s">
        <v>147</v>
      </c>
      <c r="AU168" s="212" t="s">
        <v>88</v>
      </c>
      <c r="AY168" s="15" t="s">
        <v>145</v>
      </c>
      <c r="BE168" s="107">
        <f>IF(N168="základní",J168,0)</f>
        <v>0</v>
      </c>
      <c r="BF168" s="107">
        <f>IF(N168="snížená",J168,0)</f>
        <v>0</v>
      </c>
      <c r="BG168" s="107">
        <f>IF(N168="zákl. přenesená",J168,0)</f>
        <v>0</v>
      </c>
      <c r="BH168" s="107">
        <f>IF(N168="sníž. přenesená",J168,0)</f>
        <v>0</v>
      </c>
      <c r="BI168" s="107">
        <f>IF(N168="nulová",J168,0)</f>
        <v>0</v>
      </c>
      <c r="BJ168" s="15" t="s">
        <v>86</v>
      </c>
      <c r="BK168" s="107">
        <f>ROUND(I168*H168,2)</f>
        <v>0</v>
      </c>
      <c r="BL168" s="15" t="s">
        <v>151</v>
      </c>
      <c r="BM168" s="212" t="s">
        <v>223</v>
      </c>
    </row>
    <row r="169" spans="1:65" s="2" customFormat="1" ht="24.2" customHeight="1">
      <c r="A169" s="33"/>
      <c r="B169" s="34"/>
      <c r="C169" s="200" t="s">
        <v>224</v>
      </c>
      <c r="D169" s="200" t="s">
        <v>147</v>
      </c>
      <c r="E169" s="201" t="s">
        <v>225</v>
      </c>
      <c r="F169" s="202" t="s">
        <v>226</v>
      </c>
      <c r="G169" s="203" t="s">
        <v>175</v>
      </c>
      <c r="H169" s="204">
        <v>0.9</v>
      </c>
      <c r="I169" s="205"/>
      <c r="J169" s="206">
        <f>ROUND(I169*H169,2)</f>
        <v>0</v>
      </c>
      <c r="K169" s="207"/>
      <c r="L169" s="36"/>
      <c r="M169" s="208" t="s">
        <v>1</v>
      </c>
      <c r="N169" s="209" t="s">
        <v>43</v>
      </c>
      <c r="O169" s="70"/>
      <c r="P169" s="210">
        <f>O169*H169</f>
        <v>0</v>
      </c>
      <c r="Q169" s="210">
        <v>1.0606199999999999</v>
      </c>
      <c r="R169" s="210">
        <f>Q169*H169</f>
        <v>0.95455799999999991</v>
      </c>
      <c r="S169" s="210">
        <v>0</v>
      </c>
      <c r="T169" s="211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212" t="s">
        <v>151</v>
      </c>
      <c r="AT169" s="212" t="s">
        <v>147</v>
      </c>
      <c r="AU169" s="212" t="s">
        <v>88</v>
      </c>
      <c r="AY169" s="15" t="s">
        <v>145</v>
      </c>
      <c r="BE169" s="107">
        <f>IF(N169="základní",J169,0)</f>
        <v>0</v>
      </c>
      <c r="BF169" s="107">
        <f>IF(N169="snížená",J169,0)</f>
        <v>0</v>
      </c>
      <c r="BG169" s="107">
        <f>IF(N169="zákl. přenesená",J169,0)</f>
        <v>0</v>
      </c>
      <c r="BH169" s="107">
        <f>IF(N169="sníž. přenesená",J169,0)</f>
        <v>0</v>
      </c>
      <c r="BI169" s="107">
        <f>IF(N169="nulová",J169,0)</f>
        <v>0</v>
      </c>
      <c r="BJ169" s="15" t="s">
        <v>86</v>
      </c>
      <c r="BK169" s="107">
        <f>ROUND(I169*H169,2)</f>
        <v>0</v>
      </c>
      <c r="BL169" s="15" t="s">
        <v>151</v>
      </c>
      <c r="BM169" s="212" t="s">
        <v>227</v>
      </c>
    </row>
    <row r="170" spans="1:65" s="12" customFormat="1" ht="22.9" customHeight="1">
      <c r="B170" s="184"/>
      <c r="C170" s="185"/>
      <c r="D170" s="186" t="s">
        <v>77</v>
      </c>
      <c r="E170" s="198" t="s">
        <v>157</v>
      </c>
      <c r="F170" s="198" t="s">
        <v>228</v>
      </c>
      <c r="G170" s="185"/>
      <c r="H170" s="185"/>
      <c r="I170" s="188"/>
      <c r="J170" s="199">
        <f>BK170</f>
        <v>0</v>
      </c>
      <c r="K170" s="185"/>
      <c r="L170" s="190"/>
      <c r="M170" s="191"/>
      <c r="N170" s="192"/>
      <c r="O170" s="192"/>
      <c r="P170" s="193">
        <f>P171</f>
        <v>0</v>
      </c>
      <c r="Q170" s="192"/>
      <c r="R170" s="193">
        <f>R171</f>
        <v>0</v>
      </c>
      <c r="S170" s="192"/>
      <c r="T170" s="194">
        <f>T171</f>
        <v>0</v>
      </c>
      <c r="AR170" s="195" t="s">
        <v>86</v>
      </c>
      <c r="AT170" s="196" t="s">
        <v>77</v>
      </c>
      <c r="AU170" s="196" t="s">
        <v>86</v>
      </c>
      <c r="AY170" s="195" t="s">
        <v>145</v>
      </c>
      <c r="BK170" s="197">
        <f>BK171</f>
        <v>0</v>
      </c>
    </row>
    <row r="171" spans="1:65" s="2" customFormat="1" ht="24.2" customHeight="1">
      <c r="A171" s="33"/>
      <c r="B171" s="34"/>
      <c r="C171" s="200" t="s">
        <v>229</v>
      </c>
      <c r="D171" s="200" t="s">
        <v>147</v>
      </c>
      <c r="E171" s="201" t="s">
        <v>230</v>
      </c>
      <c r="F171" s="202" t="s">
        <v>231</v>
      </c>
      <c r="G171" s="203" t="s">
        <v>150</v>
      </c>
      <c r="H171" s="204">
        <v>120</v>
      </c>
      <c r="I171" s="205"/>
      <c r="J171" s="206">
        <f>ROUND(I171*H171,2)</f>
        <v>0</v>
      </c>
      <c r="K171" s="207"/>
      <c r="L171" s="36"/>
      <c r="M171" s="208" t="s">
        <v>1</v>
      </c>
      <c r="N171" s="209" t="s">
        <v>43</v>
      </c>
      <c r="O171" s="70"/>
      <c r="P171" s="210">
        <f>O171*H171</f>
        <v>0</v>
      </c>
      <c r="Q171" s="210">
        <v>0</v>
      </c>
      <c r="R171" s="210">
        <f>Q171*H171</f>
        <v>0</v>
      </c>
      <c r="S171" s="210">
        <v>0</v>
      </c>
      <c r="T171" s="211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212" t="s">
        <v>151</v>
      </c>
      <c r="AT171" s="212" t="s">
        <v>147</v>
      </c>
      <c r="AU171" s="212" t="s">
        <v>88</v>
      </c>
      <c r="AY171" s="15" t="s">
        <v>145</v>
      </c>
      <c r="BE171" s="107">
        <f>IF(N171="základní",J171,0)</f>
        <v>0</v>
      </c>
      <c r="BF171" s="107">
        <f>IF(N171="snížená",J171,0)</f>
        <v>0</v>
      </c>
      <c r="BG171" s="107">
        <f>IF(N171="zákl. přenesená",J171,0)</f>
        <v>0</v>
      </c>
      <c r="BH171" s="107">
        <f>IF(N171="sníž. přenesená",J171,0)</f>
        <v>0</v>
      </c>
      <c r="BI171" s="107">
        <f>IF(N171="nulová",J171,0)</f>
        <v>0</v>
      </c>
      <c r="BJ171" s="15" t="s">
        <v>86</v>
      </c>
      <c r="BK171" s="107">
        <f>ROUND(I171*H171,2)</f>
        <v>0</v>
      </c>
      <c r="BL171" s="15" t="s">
        <v>151</v>
      </c>
      <c r="BM171" s="212" t="s">
        <v>232</v>
      </c>
    </row>
    <row r="172" spans="1:65" s="12" customFormat="1" ht="22.9" customHeight="1">
      <c r="B172" s="184"/>
      <c r="C172" s="185"/>
      <c r="D172" s="186" t="s">
        <v>77</v>
      </c>
      <c r="E172" s="198" t="s">
        <v>168</v>
      </c>
      <c r="F172" s="198" t="s">
        <v>233</v>
      </c>
      <c r="G172" s="185"/>
      <c r="H172" s="185"/>
      <c r="I172" s="188"/>
      <c r="J172" s="199">
        <f>BK172</f>
        <v>0</v>
      </c>
      <c r="K172" s="185"/>
      <c r="L172" s="190"/>
      <c r="M172" s="191"/>
      <c r="N172" s="192"/>
      <c r="O172" s="192"/>
      <c r="P172" s="193">
        <f>SUM(P173:P178)</f>
        <v>0</v>
      </c>
      <c r="Q172" s="192"/>
      <c r="R172" s="193">
        <f>SUM(R173:R178)</f>
        <v>36.681363500000003</v>
      </c>
      <c r="S172" s="192"/>
      <c r="T172" s="194">
        <f>SUM(T173:T178)</f>
        <v>0</v>
      </c>
      <c r="AR172" s="195" t="s">
        <v>86</v>
      </c>
      <c r="AT172" s="196" t="s">
        <v>77</v>
      </c>
      <c r="AU172" s="196" t="s">
        <v>86</v>
      </c>
      <c r="AY172" s="195" t="s">
        <v>145</v>
      </c>
      <c r="BK172" s="197">
        <f>SUM(BK173:BK178)</f>
        <v>0</v>
      </c>
    </row>
    <row r="173" spans="1:65" s="2" customFormat="1" ht="37.9" customHeight="1">
      <c r="A173" s="33"/>
      <c r="B173" s="34"/>
      <c r="C173" s="200" t="s">
        <v>234</v>
      </c>
      <c r="D173" s="200" t="s">
        <v>147</v>
      </c>
      <c r="E173" s="201" t="s">
        <v>235</v>
      </c>
      <c r="F173" s="202" t="s">
        <v>236</v>
      </c>
      <c r="G173" s="203" t="s">
        <v>155</v>
      </c>
      <c r="H173" s="204">
        <v>14.44</v>
      </c>
      <c r="I173" s="205"/>
      <c r="J173" s="206">
        <f t="shared" ref="J173:J178" si="15">ROUND(I173*H173,2)</f>
        <v>0</v>
      </c>
      <c r="K173" s="207"/>
      <c r="L173" s="36"/>
      <c r="M173" s="208" t="s">
        <v>1</v>
      </c>
      <c r="N173" s="209" t="s">
        <v>43</v>
      </c>
      <c r="O173" s="70"/>
      <c r="P173" s="210">
        <f t="shared" ref="P173:P178" si="16">O173*H173</f>
        <v>0</v>
      </c>
      <c r="Q173" s="210">
        <v>2.5018699999999998</v>
      </c>
      <c r="R173" s="210">
        <f t="shared" ref="R173:R178" si="17">Q173*H173</f>
        <v>36.1270028</v>
      </c>
      <c r="S173" s="210">
        <v>0</v>
      </c>
      <c r="T173" s="211">
        <f t="shared" ref="T173:T178" si="18"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212" t="s">
        <v>151</v>
      </c>
      <c r="AT173" s="212" t="s">
        <v>147</v>
      </c>
      <c r="AU173" s="212" t="s">
        <v>88</v>
      </c>
      <c r="AY173" s="15" t="s">
        <v>145</v>
      </c>
      <c r="BE173" s="107">
        <f t="shared" ref="BE173:BE178" si="19">IF(N173="základní",J173,0)</f>
        <v>0</v>
      </c>
      <c r="BF173" s="107">
        <f t="shared" ref="BF173:BF178" si="20">IF(N173="snížená",J173,0)</f>
        <v>0</v>
      </c>
      <c r="BG173" s="107">
        <f t="shared" ref="BG173:BG178" si="21">IF(N173="zákl. přenesená",J173,0)</f>
        <v>0</v>
      </c>
      <c r="BH173" s="107">
        <f t="shared" ref="BH173:BH178" si="22">IF(N173="sníž. přenesená",J173,0)</f>
        <v>0</v>
      </c>
      <c r="BI173" s="107">
        <f t="shared" ref="BI173:BI178" si="23">IF(N173="nulová",J173,0)</f>
        <v>0</v>
      </c>
      <c r="BJ173" s="15" t="s">
        <v>86</v>
      </c>
      <c r="BK173" s="107">
        <f t="shared" ref="BK173:BK178" si="24">ROUND(I173*H173,2)</f>
        <v>0</v>
      </c>
      <c r="BL173" s="15" t="s">
        <v>151</v>
      </c>
      <c r="BM173" s="212" t="s">
        <v>237</v>
      </c>
    </row>
    <row r="174" spans="1:65" s="2" customFormat="1" ht="24.2" customHeight="1">
      <c r="A174" s="33"/>
      <c r="B174" s="34"/>
      <c r="C174" s="200" t="s">
        <v>7</v>
      </c>
      <c r="D174" s="200" t="s">
        <v>147</v>
      </c>
      <c r="E174" s="201" t="s">
        <v>238</v>
      </c>
      <c r="F174" s="202" t="s">
        <v>239</v>
      </c>
      <c r="G174" s="203" t="s">
        <v>155</v>
      </c>
      <c r="H174" s="204">
        <v>14.44</v>
      </c>
      <c r="I174" s="205"/>
      <c r="J174" s="206">
        <f t="shared" si="15"/>
        <v>0</v>
      </c>
      <c r="K174" s="207"/>
      <c r="L174" s="36"/>
      <c r="M174" s="208" t="s">
        <v>1</v>
      </c>
      <c r="N174" s="209" t="s">
        <v>43</v>
      </c>
      <c r="O174" s="70"/>
      <c r="P174" s="210">
        <f t="shared" si="16"/>
        <v>0</v>
      </c>
      <c r="Q174" s="210">
        <v>0</v>
      </c>
      <c r="R174" s="210">
        <f t="shared" si="17"/>
        <v>0</v>
      </c>
      <c r="S174" s="210">
        <v>0</v>
      </c>
      <c r="T174" s="211">
        <f t="shared" si="18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212" t="s">
        <v>151</v>
      </c>
      <c r="AT174" s="212" t="s">
        <v>147</v>
      </c>
      <c r="AU174" s="212" t="s">
        <v>88</v>
      </c>
      <c r="AY174" s="15" t="s">
        <v>145</v>
      </c>
      <c r="BE174" s="107">
        <f t="shared" si="19"/>
        <v>0</v>
      </c>
      <c r="BF174" s="107">
        <f t="shared" si="20"/>
        <v>0</v>
      </c>
      <c r="BG174" s="107">
        <f t="shared" si="21"/>
        <v>0</v>
      </c>
      <c r="BH174" s="107">
        <f t="shared" si="22"/>
        <v>0</v>
      </c>
      <c r="BI174" s="107">
        <f t="shared" si="23"/>
        <v>0</v>
      </c>
      <c r="BJ174" s="15" t="s">
        <v>86</v>
      </c>
      <c r="BK174" s="107">
        <f t="shared" si="24"/>
        <v>0</v>
      </c>
      <c r="BL174" s="15" t="s">
        <v>151</v>
      </c>
      <c r="BM174" s="212" t="s">
        <v>240</v>
      </c>
    </row>
    <row r="175" spans="1:65" s="2" customFormat="1" ht="16.5" customHeight="1">
      <c r="A175" s="33"/>
      <c r="B175" s="34"/>
      <c r="C175" s="200" t="s">
        <v>241</v>
      </c>
      <c r="D175" s="200" t="s">
        <v>147</v>
      </c>
      <c r="E175" s="201" t="s">
        <v>242</v>
      </c>
      <c r="F175" s="202" t="s">
        <v>243</v>
      </c>
      <c r="G175" s="203" t="s">
        <v>175</v>
      </c>
      <c r="H175" s="204">
        <v>0.51</v>
      </c>
      <c r="I175" s="205"/>
      <c r="J175" s="206">
        <f t="shared" si="15"/>
        <v>0</v>
      </c>
      <c r="K175" s="207"/>
      <c r="L175" s="36"/>
      <c r="M175" s="208" t="s">
        <v>1</v>
      </c>
      <c r="N175" s="209" t="s">
        <v>43</v>
      </c>
      <c r="O175" s="70"/>
      <c r="P175" s="210">
        <f t="shared" si="16"/>
        <v>0</v>
      </c>
      <c r="Q175" s="210">
        <v>1.06277</v>
      </c>
      <c r="R175" s="210">
        <f t="shared" si="17"/>
        <v>0.54201270000000001</v>
      </c>
      <c r="S175" s="210">
        <v>0</v>
      </c>
      <c r="T175" s="211">
        <f t="shared" si="18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212" t="s">
        <v>151</v>
      </c>
      <c r="AT175" s="212" t="s">
        <v>147</v>
      </c>
      <c r="AU175" s="212" t="s">
        <v>88</v>
      </c>
      <c r="AY175" s="15" t="s">
        <v>145</v>
      </c>
      <c r="BE175" s="107">
        <f t="shared" si="19"/>
        <v>0</v>
      </c>
      <c r="BF175" s="107">
        <f t="shared" si="20"/>
        <v>0</v>
      </c>
      <c r="BG175" s="107">
        <f t="shared" si="21"/>
        <v>0</v>
      </c>
      <c r="BH175" s="107">
        <f t="shared" si="22"/>
        <v>0</v>
      </c>
      <c r="BI175" s="107">
        <f t="shared" si="23"/>
        <v>0</v>
      </c>
      <c r="BJ175" s="15" t="s">
        <v>86</v>
      </c>
      <c r="BK175" s="107">
        <f t="shared" si="24"/>
        <v>0</v>
      </c>
      <c r="BL175" s="15" t="s">
        <v>151</v>
      </c>
      <c r="BM175" s="212" t="s">
        <v>244</v>
      </c>
    </row>
    <row r="176" spans="1:65" s="2" customFormat="1" ht="24.2" customHeight="1">
      <c r="A176" s="33"/>
      <c r="B176" s="34"/>
      <c r="C176" s="200" t="s">
        <v>245</v>
      </c>
      <c r="D176" s="200" t="s">
        <v>147</v>
      </c>
      <c r="E176" s="201" t="s">
        <v>246</v>
      </c>
      <c r="F176" s="202" t="s">
        <v>247</v>
      </c>
      <c r="G176" s="203" t="s">
        <v>150</v>
      </c>
      <c r="H176" s="204">
        <v>17.399999999999999</v>
      </c>
      <c r="I176" s="205"/>
      <c r="J176" s="206">
        <f t="shared" si="15"/>
        <v>0</v>
      </c>
      <c r="K176" s="207"/>
      <c r="L176" s="36"/>
      <c r="M176" s="208" t="s">
        <v>1</v>
      </c>
      <c r="N176" s="209" t="s">
        <v>43</v>
      </c>
      <c r="O176" s="70"/>
      <c r="P176" s="210">
        <f t="shared" si="16"/>
        <v>0</v>
      </c>
      <c r="Q176" s="210">
        <v>2.0000000000000002E-5</v>
      </c>
      <c r="R176" s="210">
        <f t="shared" si="17"/>
        <v>3.48E-4</v>
      </c>
      <c r="S176" s="210">
        <v>0</v>
      </c>
      <c r="T176" s="211">
        <f t="shared" si="18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212" t="s">
        <v>151</v>
      </c>
      <c r="AT176" s="212" t="s">
        <v>147</v>
      </c>
      <c r="AU176" s="212" t="s">
        <v>88</v>
      </c>
      <c r="AY176" s="15" t="s">
        <v>145</v>
      </c>
      <c r="BE176" s="107">
        <f t="shared" si="19"/>
        <v>0</v>
      </c>
      <c r="BF176" s="107">
        <f t="shared" si="20"/>
        <v>0</v>
      </c>
      <c r="BG176" s="107">
        <f t="shared" si="21"/>
        <v>0</v>
      </c>
      <c r="BH176" s="107">
        <f t="shared" si="22"/>
        <v>0</v>
      </c>
      <c r="BI176" s="107">
        <f t="shared" si="23"/>
        <v>0</v>
      </c>
      <c r="BJ176" s="15" t="s">
        <v>86</v>
      </c>
      <c r="BK176" s="107">
        <f t="shared" si="24"/>
        <v>0</v>
      </c>
      <c r="BL176" s="15" t="s">
        <v>151</v>
      </c>
      <c r="BM176" s="212" t="s">
        <v>248</v>
      </c>
    </row>
    <row r="177" spans="1:65" s="2" customFormat="1" ht="24.2" customHeight="1">
      <c r="A177" s="33"/>
      <c r="B177" s="34"/>
      <c r="C177" s="200" t="s">
        <v>249</v>
      </c>
      <c r="D177" s="200" t="s">
        <v>147</v>
      </c>
      <c r="E177" s="201" t="s">
        <v>250</v>
      </c>
      <c r="F177" s="202" t="s">
        <v>251</v>
      </c>
      <c r="G177" s="203" t="s">
        <v>150</v>
      </c>
      <c r="H177" s="204">
        <v>50</v>
      </c>
      <c r="I177" s="205"/>
      <c r="J177" s="206">
        <f t="shared" si="15"/>
        <v>0</v>
      </c>
      <c r="K177" s="207"/>
      <c r="L177" s="36"/>
      <c r="M177" s="208" t="s">
        <v>1</v>
      </c>
      <c r="N177" s="209" t="s">
        <v>43</v>
      </c>
      <c r="O177" s="70"/>
      <c r="P177" s="210">
        <f t="shared" si="16"/>
        <v>0</v>
      </c>
      <c r="Q177" s="210">
        <v>1.0000000000000001E-5</v>
      </c>
      <c r="R177" s="210">
        <f t="shared" si="17"/>
        <v>5.0000000000000001E-4</v>
      </c>
      <c r="S177" s="210">
        <v>0</v>
      </c>
      <c r="T177" s="211">
        <f t="shared" si="18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212" t="s">
        <v>151</v>
      </c>
      <c r="AT177" s="212" t="s">
        <v>147</v>
      </c>
      <c r="AU177" s="212" t="s">
        <v>88</v>
      </c>
      <c r="AY177" s="15" t="s">
        <v>145</v>
      </c>
      <c r="BE177" s="107">
        <f t="shared" si="19"/>
        <v>0</v>
      </c>
      <c r="BF177" s="107">
        <f t="shared" si="20"/>
        <v>0</v>
      </c>
      <c r="BG177" s="107">
        <f t="shared" si="21"/>
        <v>0</v>
      </c>
      <c r="BH177" s="107">
        <f t="shared" si="22"/>
        <v>0</v>
      </c>
      <c r="BI177" s="107">
        <f t="shared" si="23"/>
        <v>0</v>
      </c>
      <c r="BJ177" s="15" t="s">
        <v>86</v>
      </c>
      <c r="BK177" s="107">
        <f t="shared" si="24"/>
        <v>0</v>
      </c>
      <c r="BL177" s="15" t="s">
        <v>151</v>
      </c>
      <c r="BM177" s="212" t="s">
        <v>252</v>
      </c>
    </row>
    <row r="178" spans="1:65" s="2" customFormat="1" ht="24.2" customHeight="1">
      <c r="A178" s="33"/>
      <c r="B178" s="34"/>
      <c r="C178" s="200" t="s">
        <v>253</v>
      </c>
      <c r="D178" s="200" t="s">
        <v>147</v>
      </c>
      <c r="E178" s="201" t="s">
        <v>254</v>
      </c>
      <c r="F178" s="202" t="s">
        <v>255</v>
      </c>
      <c r="G178" s="203" t="s">
        <v>150</v>
      </c>
      <c r="H178" s="204">
        <v>50</v>
      </c>
      <c r="I178" s="205"/>
      <c r="J178" s="206">
        <f t="shared" si="15"/>
        <v>0</v>
      </c>
      <c r="K178" s="207"/>
      <c r="L178" s="36"/>
      <c r="M178" s="208" t="s">
        <v>1</v>
      </c>
      <c r="N178" s="209" t="s">
        <v>43</v>
      </c>
      <c r="O178" s="70"/>
      <c r="P178" s="210">
        <f t="shared" si="16"/>
        <v>0</v>
      </c>
      <c r="Q178" s="210">
        <v>2.3000000000000001E-4</v>
      </c>
      <c r="R178" s="210">
        <f t="shared" si="17"/>
        <v>1.15E-2</v>
      </c>
      <c r="S178" s="210">
        <v>0</v>
      </c>
      <c r="T178" s="211">
        <f t="shared" si="18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212" t="s">
        <v>151</v>
      </c>
      <c r="AT178" s="212" t="s">
        <v>147</v>
      </c>
      <c r="AU178" s="212" t="s">
        <v>88</v>
      </c>
      <c r="AY178" s="15" t="s">
        <v>145</v>
      </c>
      <c r="BE178" s="107">
        <f t="shared" si="19"/>
        <v>0</v>
      </c>
      <c r="BF178" s="107">
        <f t="shared" si="20"/>
        <v>0</v>
      </c>
      <c r="BG178" s="107">
        <f t="shared" si="21"/>
        <v>0</v>
      </c>
      <c r="BH178" s="107">
        <f t="shared" si="22"/>
        <v>0</v>
      </c>
      <c r="BI178" s="107">
        <f t="shared" si="23"/>
        <v>0</v>
      </c>
      <c r="BJ178" s="15" t="s">
        <v>86</v>
      </c>
      <c r="BK178" s="107">
        <f t="shared" si="24"/>
        <v>0</v>
      </c>
      <c r="BL178" s="15" t="s">
        <v>151</v>
      </c>
      <c r="BM178" s="212" t="s">
        <v>256</v>
      </c>
    </row>
    <row r="179" spans="1:65" s="12" customFormat="1" ht="22.9" customHeight="1">
      <c r="B179" s="184"/>
      <c r="C179" s="185"/>
      <c r="D179" s="186" t="s">
        <v>77</v>
      </c>
      <c r="E179" s="198" t="s">
        <v>179</v>
      </c>
      <c r="F179" s="198" t="s">
        <v>257</v>
      </c>
      <c r="G179" s="185"/>
      <c r="H179" s="185"/>
      <c r="I179" s="188"/>
      <c r="J179" s="199">
        <f>BK179</f>
        <v>0</v>
      </c>
      <c r="K179" s="185"/>
      <c r="L179" s="190"/>
      <c r="M179" s="191"/>
      <c r="N179" s="192"/>
      <c r="O179" s="192"/>
      <c r="P179" s="193">
        <f>SUM(P180:P183)</f>
        <v>0</v>
      </c>
      <c r="Q179" s="192"/>
      <c r="R179" s="193">
        <f>SUM(R180:R183)</f>
        <v>2.0477000000000002E-2</v>
      </c>
      <c r="S179" s="192"/>
      <c r="T179" s="194">
        <f>SUM(T180:T183)</f>
        <v>4.6100000000000004E-3</v>
      </c>
      <c r="AR179" s="195" t="s">
        <v>86</v>
      </c>
      <c r="AT179" s="196" t="s">
        <v>77</v>
      </c>
      <c r="AU179" s="196" t="s">
        <v>86</v>
      </c>
      <c r="AY179" s="195" t="s">
        <v>145</v>
      </c>
      <c r="BK179" s="197">
        <f>SUM(BK180:BK183)</f>
        <v>0</v>
      </c>
    </row>
    <row r="180" spans="1:65" s="2" customFormat="1" ht="37.9" customHeight="1">
      <c r="A180" s="33"/>
      <c r="B180" s="34"/>
      <c r="C180" s="200" t="s">
        <v>258</v>
      </c>
      <c r="D180" s="200" t="s">
        <v>147</v>
      </c>
      <c r="E180" s="201" t="s">
        <v>259</v>
      </c>
      <c r="F180" s="202" t="s">
        <v>260</v>
      </c>
      <c r="G180" s="203" t="s">
        <v>150</v>
      </c>
      <c r="H180" s="204">
        <v>7</v>
      </c>
      <c r="I180" s="205"/>
      <c r="J180" s="206">
        <f>ROUND(I180*H180,2)</f>
        <v>0</v>
      </c>
      <c r="K180" s="207"/>
      <c r="L180" s="36"/>
      <c r="M180" s="208" t="s">
        <v>1</v>
      </c>
      <c r="N180" s="209" t="s">
        <v>43</v>
      </c>
      <c r="O180" s="70"/>
      <c r="P180" s="210">
        <f>O180*H180</f>
        <v>0</v>
      </c>
      <c r="Q180" s="210">
        <v>1.31E-3</v>
      </c>
      <c r="R180" s="210">
        <f>Q180*H180</f>
        <v>9.1699999999999993E-3</v>
      </c>
      <c r="S180" s="210">
        <v>0</v>
      </c>
      <c r="T180" s="211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212" t="s">
        <v>151</v>
      </c>
      <c r="AT180" s="212" t="s">
        <v>147</v>
      </c>
      <c r="AU180" s="212" t="s">
        <v>88</v>
      </c>
      <c r="AY180" s="15" t="s">
        <v>145</v>
      </c>
      <c r="BE180" s="107">
        <f>IF(N180="základní",J180,0)</f>
        <v>0</v>
      </c>
      <c r="BF180" s="107">
        <f>IF(N180="snížená",J180,0)</f>
        <v>0</v>
      </c>
      <c r="BG180" s="107">
        <f>IF(N180="zákl. přenesená",J180,0)</f>
        <v>0</v>
      </c>
      <c r="BH180" s="107">
        <f>IF(N180="sníž. přenesená",J180,0)</f>
        <v>0</v>
      </c>
      <c r="BI180" s="107">
        <f>IF(N180="nulová",J180,0)</f>
        <v>0</v>
      </c>
      <c r="BJ180" s="15" t="s">
        <v>86</v>
      </c>
      <c r="BK180" s="107">
        <f>ROUND(I180*H180,2)</f>
        <v>0</v>
      </c>
      <c r="BL180" s="15" t="s">
        <v>151</v>
      </c>
      <c r="BM180" s="212" t="s">
        <v>261</v>
      </c>
    </row>
    <row r="181" spans="1:65" s="2" customFormat="1" ht="16.5" customHeight="1">
      <c r="A181" s="33"/>
      <c r="B181" s="34"/>
      <c r="C181" s="224" t="s">
        <v>262</v>
      </c>
      <c r="D181" s="224" t="s">
        <v>184</v>
      </c>
      <c r="E181" s="225" t="s">
        <v>263</v>
      </c>
      <c r="F181" s="226" t="s">
        <v>264</v>
      </c>
      <c r="G181" s="227" t="s">
        <v>150</v>
      </c>
      <c r="H181" s="228">
        <v>7.1050000000000004</v>
      </c>
      <c r="I181" s="229"/>
      <c r="J181" s="230">
        <f>ROUND(I181*H181,2)</f>
        <v>0</v>
      </c>
      <c r="K181" s="231"/>
      <c r="L181" s="232"/>
      <c r="M181" s="233" t="s">
        <v>1</v>
      </c>
      <c r="N181" s="234" t="s">
        <v>43</v>
      </c>
      <c r="O181" s="70"/>
      <c r="P181" s="210">
        <f>O181*H181</f>
        <v>0</v>
      </c>
      <c r="Q181" s="210">
        <v>1.4E-3</v>
      </c>
      <c r="R181" s="210">
        <f>Q181*H181</f>
        <v>9.947000000000001E-3</v>
      </c>
      <c r="S181" s="210">
        <v>0</v>
      </c>
      <c r="T181" s="211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212" t="s">
        <v>179</v>
      </c>
      <c r="AT181" s="212" t="s">
        <v>184</v>
      </c>
      <c r="AU181" s="212" t="s">
        <v>88</v>
      </c>
      <c r="AY181" s="15" t="s">
        <v>145</v>
      </c>
      <c r="BE181" s="107">
        <f>IF(N181="základní",J181,0)</f>
        <v>0</v>
      </c>
      <c r="BF181" s="107">
        <f>IF(N181="snížená",J181,0)</f>
        <v>0</v>
      </c>
      <c r="BG181" s="107">
        <f>IF(N181="zákl. přenesená",J181,0)</f>
        <v>0</v>
      </c>
      <c r="BH181" s="107">
        <f>IF(N181="sníž. přenesená",J181,0)</f>
        <v>0</v>
      </c>
      <c r="BI181" s="107">
        <f>IF(N181="nulová",J181,0)</f>
        <v>0</v>
      </c>
      <c r="BJ181" s="15" t="s">
        <v>86</v>
      </c>
      <c r="BK181" s="107">
        <f>ROUND(I181*H181,2)</f>
        <v>0</v>
      </c>
      <c r="BL181" s="15" t="s">
        <v>151</v>
      </c>
      <c r="BM181" s="212" t="s">
        <v>265</v>
      </c>
    </row>
    <row r="182" spans="1:65" s="13" customFormat="1">
      <c r="B182" s="213"/>
      <c r="C182" s="214"/>
      <c r="D182" s="215" t="s">
        <v>177</v>
      </c>
      <c r="E182" s="214"/>
      <c r="F182" s="216" t="s">
        <v>266</v>
      </c>
      <c r="G182" s="214"/>
      <c r="H182" s="217">
        <v>7.1050000000000004</v>
      </c>
      <c r="I182" s="218"/>
      <c r="J182" s="214"/>
      <c r="K182" s="214"/>
      <c r="L182" s="219"/>
      <c r="M182" s="220"/>
      <c r="N182" s="221"/>
      <c r="O182" s="221"/>
      <c r="P182" s="221"/>
      <c r="Q182" s="221"/>
      <c r="R182" s="221"/>
      <c r="S182" s="221"/>
      <c r="T182" s="222"/>
      <c r="AT182" s="223" t="s">
        <v>177</v>
      </c>
      <c r="AU182" s="223" t="s">
        <v>88</v>
      </c>
      <c r="AV182" s="13" t="s">
        <v>88</v>
      </c>
      <c r="AW182" s="13" t="s">
        <v>4</v>
      </c>
      <c r="AX182" s="13" t="s">
        <v>86</v>
      </c>
      <c r="AY182" s="223" t="s">
        <v>145</v>
      </c>
    </row>
    <row r="183" spans="1:65" s="2" customFormat="1" ht="37.9" customHeight="1">
      <c r="A183" s="33"/>
      <c r="B183" s="34"/>
      <c r="C183" s="200" t="s">
        <v>267</v>
      </c>
      <c r="D183" s="200" t="s">
        <v>147</v>
      </c>
      <c r="E183" s="201" t="s">
        <v>268</v>
      </c>
      <c r="F183" s="202" t="s">
        <v>269</v>
      </c>
      <c r="G183" s="203" t="s">
        <v>270</v>
      </c>
      <c r="H183" s="204">
        <v>1</v>
      </c>
      <c r="I183" s="205"/>
      <c r="J183" s="206">
        <f>ROUND(I183*H183,2)</f>
        <v>0</v>
      </c>
      <c r="K183" s="207"/>
      <c r="L183" s="36"/>
      <c r="M183" s="208" t="s">
        <v>1</v>
      </c>
      <c r="N183" s="209" t="s">
        <v>43</v>
      </c>
      <c r="O183" s="70"/>
      <c r="P183" s="210">
        <f>O183*H183</f>
        <v>0</v>
      </c>
      <c r="Q183" s="210">
        <v>1.3600000000000001E-3</v>
      </c>
      <c r="R183" s="210">
        <f>Q183*H183</f>
        <v>1.3600000000000001E-3</v>
      </c>
      <c r="S183" s="210">
        <v>4.6100000000000004E-3</v>
      </c>
      <c r="T183" s="211">
        <f>S183*H183</f>
        <v>4.6100000000000004E-3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212" t="s">
        <v>151</v>
      </c>
      <c r="AT183" s="212" t="s">
        <v>147</v>
      </c>
      <c r="AU183" s="212" t="s">
        <v>88</v>
      </c>
      <c r="AY183" s="15" t="s">
        <v>145</v>
      </c>
      <c r="BE183" s="107">
        <f>IF(N183="základní",J183,0)</f>
        <v>0</v>
      </c>
      <c r="BF183" s="107">
        <f>IF(N183="snížená",J183,0)</f>
        <v>0</v>
      </c>
      <c r="BG183" s="107">
        <f>IF(N183="zákl. přenesená",J183,0)</f>
        <v>0</v>
      </c>
      <c r="BH183" s="107">
        <f>IF(N183="sníž. přenesená",J183,0)</f>
        <v>0</v>
      </c>
      <c r="BI183" s="107">
        <f>IF(N183="nulová",J183,0)</f>
        <v>0</v>
      </c>
      <c r="BJ183" s="15" t="s">
        <v>86</v>
      </c>
      <c r="BK183" s="107">
        <f>ROUND(I183*H183,2)</f>
        <v>0</v>
      </c>
      <c r="BL183" s="15" t="s">
        <v>151</v>
      </c>
      <c r="BM183" s="212" t="s">
        <v>271</v>
      </c>
    </row>
    <row r="184" spans="1:65" s="12" customFormat="1" ht="22.9" customHeight="1">
      <c r="B184" s="184"/>
      <c r="C184" s="185"/>
      <c r="D184" s="186" t="s">
        <v>77</v>
      </c>
      <c r="E184" s="198" t="s">
        <v>183</v>
      </c>
      <c r="F184" s="198" t="s">
        <v>272</v>
      </c>
      <c r="G184" s="185"/>
      <c r="H184" s="185"/>
      <c r="I184" s="188"/>
      <c r="J184" s="199">
        <f>BK184</f>
        <v>0</v>
      </c>
      <c r="K184" s="185"/>
      <c r="L184" s="190"/>
      <c r="M184" s="191"/>
      <c r="N184" s="192"/>
      <c r="O184" s="192"/>
      <c r="P184" s="193">
        <f>SUM(P185:P202)</f>
        <v>0</v>
      </c>
      <c r="Q184" s="192"/>
      <c r="R184" s="193">
        <f>SUM(R185:R202)</f>
        <v>7.7060939999999993</v>
      </c>
      <c r="S184" s="192"/>
      <c r="T184" s="194">
        <f>SUM(T185:T202)</f>
        <v>21.894360000000002</v>
      </c>
      <c r="AR184" s="195" t="s">
        <v>86</v>
      </c>
      <c r="AT184" s="196" t="s">
        <v>77</v>
      </c>
      <c r="AU184" s="196" t="s">
        <v>86</v>
      </c>
      <c r="AY184" s="195" t="s">
        <v>145</v>
      </c>
      <c r="BK184" s="197">
        <f>SUM(BK185:BK202)</f>
        <v>0</v>
      </c>
    </row>
    <row r="185" spans="1:65" s="2" customFormat="1" ht="55.5" customHeight="1">
      <c r="A185" s="33"/>
      <c r="B185" s="34"/>
      <c r="C185" s="200" t="s">
        <v>273</v>
      </c>
      <c r="D185" s="200" t="s">
        <v>147</v>
      </c>
      <c r="E185" s="201" t="s">
        <v>274</v>
      </c>
      <c r="F185" s="202" t="s">
        <v>275</v>
      </c>
      <c r="G185" s="203" t="s">
        <v>150</v>
      </c>
      <c r="H185" s="204">
        <v>17.399999999999999</v>
      </c>
      <c r="I185" s="205"/>
      <c r="J185" s="206">
        <f t="shared" ref="J185:J194" si="25">ROUND(I185*H185,2)</f>
        <v>0</v>
      </c>
      <c r="K185" s="207"/>
      <c r="L185" s="36"/>
      <c r="M185" s="208" t="s">
        <v>1</v>
      </c>
      <c r="N185" s="209" t="s">
        <v>43</v>
      </c>
      <c r="O185" s="70"/>
      <c r="P185" s="210">
        <f t="shared" ref="P185:P194" si="26">O185*H185</f>
        <v>0</v>
      </c>
      <c r="Q185" s="210">
        <v>0.1295</v>
      </c>
      <c r="R185" s="210">
        <f t="shared" ref="R185:R194" si="27">Q185*H185</f>
        <v>2.2532999999999999</v>
      </c>
      <c r="S185" s="210">
        <v>0</v>
      </c>
      <c r="T185" s="211">
        <f t="shared" ref="T185:T194" si="28"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212" t="s">
        <v>151</v>
      </c>
      <c r="AT185" s="212" t="s">
        <v>147</v>
      </c>
      <c r="AU185" s="212" t="s">
        <v>88</v>
      </c>
      <c r="AY185" s="15" t="s">
        <v>145</v>
      </c>
      <c r="BE185" s="107">
        <f t="shared" ref="BE185:BE194" si="29">IF(N185="základní",J185,0)</f>
        <v>0</v>
      </c>
      <c r="BF185" s="107">
        <f t="shared" ref="BF185:BF194" si="30">IF(N185="snížená",J185,0)</f>
        <v>0</v>
      </c>
      <c r="BG185" s="107">
        <f t="shared" ref="BG185:BG194" si="31">IF(N185="zákl. přenesená",J185,0)</f>
        <v>0</v>
      </c>
      <c r="BH185" s="107">
        <f t="shared" ref="BH185:BH194" si="32">IF(N185="sníž. přenesená",J185,0)</f>
        <v>0</v>
      </c>
      <c r="BI185" s="107">
        <f t="shared" ref="BI185:BI194" si="33">IF(N185="nulová",J185,0)</f>
        <v>0</v>
      </c>
      <c r="BJ185" s="15" t="s">
        <v>86</v>
      </c>
      <c r="BK185" s="107">
        <f t="shared" ref="BK185:BK194" si="34">ROUND(I185*H185,2)</f>
        <v>0</v>
      </c>
      <c r="BL185" s="15" t="s">
        <v>151</v>
      </c>
      <c r="BM185" s="212" t="s">
        <v>276</v>
      </c>
    </row>
    <row r="186" spans="1:65" s="2" customFormat="1" ht="24.2" customHeight="1">
      <c r="A186" s="33"/>
      <c r="B186" s="34"/>
      <c r="C186" s="200" t="s">
        <v>277</v>
      </c>
      <c r="D186" s="200" t="s">
        <v>147</v>
      </c>
      <c r="E186" s="201" t="s">
        <v>278</v>
      </c>
      <c r="F186" s="202" t="s">
        <v>279</v>
      </c>
      <c r="G186" s="203" t="s">
        <v>150</v>
      </c>
      <c r="H186" s="204">
        <v>17.5</v>
      </c>
      <c r="I186" s="205"/>
      <c r="J186" s="206">
        <f t="shared" si="25"/>
        <v>0</v>
      </c>
      <c r="K186" s="207"/>
      <c r="L186" s="36"/>
      <c r="M186" s="208" t="s">
        <v>1</v>
      </c>
      <c r="N186" s="209" t="s">
        <v>43</v>
      </c>
      <c r="O186" s="70"/>
      <c r="P186" s="210">
        <f t="shared" si="26"/>
        <v>0</v>
      </c>
      <c r="Q186" s="210">
        <v>0.29221000000000003</v>
      </c>
      <c r="R186" s="210">
        <f t="shared" si="27"/>
        <v>5.1136750000000006</v>
      </c>
      <c r="S186" s="210">
        <v>0</v>
      </c>
      <c r="T186" s="211">
        <f t="shared" si="28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212" t="s">
        <v>151</v>
      </c>
      <c r="AT186" s="212" t="s">
        <v>147</v>
      </c>
      <c r="AU186" s="212" t="s">
        <v>88</v>
      </c>
      <c r="AY186" s="15" t="s">
        <v>145</v>
      </c>
      <c r="BE186" s="107">
        <f t="shared" si="29"/>
        <v>0</v>
      </c>
      <c r="BF186" s="107">
        <f t="shared" si="30"/>
        <v>0</v>
      </c>
      <c r="BG186" s="107">
        <f t="shared" si="31"/>
        <v>0</v>
      </c>
      <c r="BH186" s="107">
        <f t="shared" si="32"/>
        <v>0</v>
      </c>
      <c r="BI186" s="107">
        <f t="shared" si="33"/>
        <v>0</v>
      </c>
      <c r="BJ186" s="15" t="s">
        <v>86</v>
      </c>
      <c r="BK186" s="107">
        <f t="shared" si="34"/>
        <v>0</v>
      </c>
      <c r="BL186" s="15" t="s">
        <v>151</v>
      </c>
      <c r="BM186" s="212" t="s">
        <v>280</v>
      </c>
    </row>
    <row r="187" spans="1:65" s="2" customFormat="1" ht="16.5" customHeight="1">
      <c r="A187" s="33"/>
      <c r="B187" s="34"/>
      <c r="C187" s="224" t="s">
        <v>281</v>
      </c>
      <c r="D187" s="224" t="s">
        <v>184</v>
      </c>
      <c r="E187" s="225" t="s">
        <v>282</v>
      </c>
      <c r="F187" s="226" t="s">
        <v>283</v>
      </c>
      <c r="G187" s="227" t="s">
        <v>150</v>
      </c>
      <c r="H187" s="228">
        <v>17.5</v>
      </c>
      <c r="I187" s="229"/>
      <c r="J187" s="230">
        <f t="shared" si="25"/>
        <v>0</v>
      </c>
      <c r="K187" s="231"/>
      <c r="L187" s="232"/>
      <c r="M187" s="233" t="s">
        <v>1</v>
      </c>
      <c r="N187" s="234" t="s">
        <v>43</v>
      </c>
      <c r="O187" s="70"/>
      <c r="P187" s="210">
        <f t="shared" si="26"/>
        <v>0</v>
      </c>
      <c r="Q187" s="210">
        <v>3.3999999999999998E-3</v>
      </c>
      <c r="R187" s="210">
        <f t="shared" si="27"/>
        <v>5.9499999999999997E-2</v>
      </c>
      <c r="S187" s="210">
        <v>0</v>
      </c>
      <c r="T187" s="211">
        <f t="shared" si="28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212" t="s">
        <v>179</v>
      </c>
      <c r="AT187" s="212" t="s">
        <v>184</v>
      </c>
      <c r="AU187" s="212" t="s">
        <v>88</v>
      </c>
      <c r="AY187" s="15" t="s">
        <v>145</v>
      </c>
      <c r="BE187" s="107">
        <f t="shared" si="29"/>
        <v>0</v>
      </c>
      <c r="BF187" s="107">
        <f t="shared" si="30"/>
        <v>0</v>
      </c>
      <c r="BG187" s="107">
        <f t="shared" si="31"/>
        <v>0</v>
      </c>
      <c r="BH187" s="107">
        <f t="shared" si="32"/>
        <v>0</v>
      </c>
      <c r="BI187" s="107">
        <f t="shared" si="33"/>
        <v>0</v>
      </c>
      <c r="BJ187" s="15" t="s">
        <v>86</v>
      </c>
      <c r="BK187" s="107">
        <f t="shared" si="34"/>
        <v>0</v>
      </c>
      <c r="BL187" s="15" t="s">
        <v>151</v>
      </c>
      <c r="BM187" s="212" t="s">
        <v>284</v>
      </c>
    </row>
    <row r="188" spans="1:65" s="2" customFormat="1" ht="16.5" customHeight="1">
      <c r="A188" s="33"/>
      <c r="B188" s="34"/>
      <c r="C188" s="224" t="s">
        <v>285</v>
      </c>
      <c r="D188" s="224" t="s">
        <v>184</v>
      </c>
      <c r="E188" s="225" t="s">
        <v>286</v>
      </c>
      <c r="F188" s="226" t="s">
        <v>287</v>
      </c>
      <c r="G188" s="227" t="s">
        <v>150</v>
      </c>
      <c r="H188" s="228">
        <v>17.5</v>
      </c>
      <c r="I188" s="229"/>
      <c r="J188" s="230">
        <f t="shared" si="25"/>
        <v>0</v>
      </c>
      <c r="K188" s="231"/>
      <c r="L188" s="232"/>
      <c r="M188" s="233" t="s">
        <v>1</v>
      </c>
      <c r="N188" s="234" t="s">
        <v>43</v>
      </c>
      <c r="O188" s="70"/>
      <c r="P188" s="210">
        <f t="shared" si="26"/>
        <v>0</v>
      </c>
      <c r="Q188" s="210">
        <v>5.9699999999999996E-3</v>
      </c>
      <c r="R188" s="210">
        <f t="shared" si="27"/>
        <v>0.104475</v>
      </c>
      <c r="S188" s="210">
        <v>0</v>
      </c>
      <c r="T188" s="211">
        <f t="shared" si="28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212" t="s">
        <v>179</v>
      </c>
      <c r="AT188" s="212" t="s">
        <v>184</v>
      </c>
      <c r="AU188" s="212" t="s">
        <v>88</v>
      </c>
      <c r="AY188" s="15" t="s">
        <v>145</v>
      </c>
      <c r="BE188" s="107">
        <f t="shared" si="29"/>
        <v>0</v>
      </c>
      <c r="BF188" s="107">
        <f t="shared" si="30"/>
        <v>0</v>
      </c>
      <c r="BG188" s="107">
        <f t="shared" si="31"/>
        <v>0</v>
      </c>
      <c r="BH188" s="107">
        <f t="shared" si="32"/>
        <v>0</v>
      </c>
      <c r="BI188" s="107">
        <f t="shared" si="33"/>
        <v>0</v>
      </c>
      <c r="BJ188" s="15" t="s">
        <v>86</v>
      </c>
      <c r="BK188" s="107">
        <f t="shared" si="34"/>
        <v>0</v>
      </c>
      <c r="BL188" s="15" t="s">
        <v>151</v>
      </c>
      <c r="BM188" s="212" t="s">
        <v>288</v>
      </c>
    </row>
    <row r="189" spans="1:65" s="2" customFormat="1" ht="33" customHeight="1">
      <c r="A189" s="33"/>
      <c r="B189" s="34"/>
      <c r="C189" s="200" t="s">
        <v>289</v>
      </c>
      <c r="D189" s="200" t="s">
        <v>147</v>
      </c>
      <c r="E189" s="201" t="s">
        <v>290</v>
      </c>
      <c r="F189" s="202" t="s">
        <v>291</v>
      </c>
      <c r="G189" s="203" t="s">
        <v>292</v>
      </c>
      <c r="H189" s="204">
        <v>8</v>
      </c>
      <c r="I189" s="205"/>
      <c r="J189" s="206">
        <f t="shared" si="25"/>
        <v>0</v>
      </c>
      <c r="K189" s="207"/>
      <c r="L189" s="36"/>
      <c r="M189" s="208" t="s">
        <v>1</v>
      </c>
      <c r="N189" s="209" t="s">
        <v>43</v>
      </c>
      <c r="O189" s="70"/>
      <c r="P189" s="210">
        <f t="shared" si="26"/>
        <v>0</v>
      </c>
      <c r="Q189" s="210">
        <v>8.0000000000000004E-4</v>
      </c>
      <c r="R189" s="210">
        <f t="shared" si="27"/>
        <v>6.4000000000000003E-3</v>
      </c>
      <c r="S189" s="210">
        <v>0</v>
      </c>
      <c r="T189" s="211">
        <f t="shared" si="28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212" t="s">
        <v>151</v>
      </c>
      <c r="AT189" s="212" t="s">
        <v>147</v>
      </c>
      <c r="AU189" s="212" t="s">
        <v>88</v>
      </c>
      <c r="AY189" s="15" t="s">
        <v>145</v>
      </c>
      <c r="BE189" s="107">
        <f t="shared" si="29"/>
        <v>0</v>
      </c>
      <c r="BF189" s="107">
        <f t="shared" si="30"/>
        <v>0</v>
      </c>
      <c r="BG189" s="107">
        <f t="shared" si="31"/>
        <v>0</v>
      </c>
      <c r="BH189" s="107">
        <f t="shared" si="32"/>
        <v>0</v>
      </c>
      <c r="BI189" s="107">
        <f t="shared" si="33"/>
        <v>0</v>
      </c>
      <c r="BJ189" s="15" t="s">
        <v>86</v>
      </c>
      <c r="BK189" s="107">
        <f t="shared" si="34"/>
        <v>0</v>
      </c>
      <c r="BL189" s="15" t="s">
        <v>151</v>
      </c>
      <c r="BM189" s="212" t="s">
        <v>293</v>
      </c>
    </row>
    <row r="190" spans="1:65" s="2" customFormat="1" ht="16.5" customHeight="1">
      <c r="A190" s="33"/>
      <c r="B190" s="34"/>
      <c r="C190" s="224" t="s">
        <v>294</v>
      </c>
      <c r="D190" s="224" t="s">
        <v>184</v>
      </c>
      <c r="E190" s="225" t="s">
        <v>295</v>
      </c>
      <c r="F190" s="226" t="s">
        <v>296</v>
      </c>
      <c r="G190" s="227" t="s">
        <v>292</v>
      </c>
      <c r="H190" s="228">
        <v>8</v>
      </c>
      <c r="I190" s="229"/>
      <c r="J190" s="230">
        <f t="shared" si="25"/>
        <v>0</v>
      </c>
      <c r="K190" s="231"/>
      <c r="L190" s="232"/>
      <c r="M190" s="233" t="s">
        <v>1</v>
      </c>
      <c r="N190" s="234" t="s">
        <v>43</v>
      </c>
      <c r="O190" s="70"/>
      <c r="P190" s="210">
        <f t="shared" si="26"/>
        <v>0</v>
      </c>
      <c r="Q190" s="210">
        <v>0.02</v>
      </c>
      <c r="R190" s="210">
        <f t="shared" si="27"/>
        <v>0.16</v>
      </c>
      <c r="S190" s="210">
        <v>0</v>
      </c>
      <c r="T190" s="211">
        <f t="shared" si="28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212" t="s">
        <v>179</v>
      </c>
      <c r="AT190" s="212" t="s">
        <v>184</v>
      </c>
      <c r="AU190" s="212" t="s">
        <v>88</v>
      </c>
      <c r="AY190" s="15" t="s">
        <v>145</v>
      </c>
      <c r="BE190" s="107">
        <f t="shared" si="29"/>
        <v>0</v>
      </c>
      <c r="BF190" s="107">
        <f t="shared" si="30"/>
        <v>0</v>
      </c>
      <c r="BG190" s="107">
        <f t="shared" si="31"/>
        <v>0</v>
      </c>
      <c r="BH190" s="107">
        <f t="shared" si="32"/>
        <v>0</v>
      </c>
      <c r="BI190" s="107">
        <f t="shared" si="33"/>
        <v>0</v>
      </c>
      <c r="BJ190" s="15" t="s">
        <v>86</v>
      </c>
      <c r="BK190" s="107">
        <f t="shared" si="34"/>
        <v>0</v>
      </c>
      <c r="BL190" s="15" t="s">
        <v>151</v>
      </c>
      <c r="BM190" s="212" t="s">
        <v>297</v>
      </c>
    </row>
    <row r="191" spans="1:65" s="2" customFormat="1" ht="16.5" customHeight="1">
      <c r="A191" s="33"/>
      <c r="B191" s="34"/>
      <c r="C191" s="200" t="s">
        <v>298</v>
      </c>
      <c r="D191" s="200" t="s">
        <v>147</v>
      </c>
      <c r="E191" s="201" t="s">
        <v>299</v>
      </c>
      <c r="F191" s="202" t="s">
        <v>300</v>
      </c>
      <c r="G191" s="203" t="s">
        <v>192</v>
      </c>
      <c r="H191" s="204">
        <v>1.8</v>
      </c>
      <c r="I191" s="205"/>
      <c r="J191" s="206">
        <f t="shared" si="25"/>
        <v>0</v>
      </c>
      <c r="K191" s="207"/>
      <c r="L191" s="36"/>
      <c r="M191" s="208" t="s">
        <v>1</v>
      </c>
      <c r="N191" s="209" t="s">
        <v>43</v>
      </c>
      <c r="O191" s="70"/>
      <c r="P191" s="210">
        <f t="shared" si="26"/>
        <v>0</v>
      </c>
      <c r="Q191" s="210">
        <v>0</v>
      </c>
      <c r="R191" s="210">
        <f t="shared" si="27"/>
        <v>0</v>
      </c>
      <c r="S191" s="210">
        <v>0</v>
      </c>
      <c r="T191" s="211">
        <f t="shared" si="28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212" t="s">
        <v>151</v>
      </c>
      <c r="AT191" s="212" t="s">
        <v>147</v>
      </c>
      <c r="AU191" s="212" t="s">
        <v>88</v>
      </c>
      <c r="AY191" s="15" t="s">
        <v>145</v>
      </c>
      <c r="BE191" s="107">
        <f t="shared" si="29"/>
        <v>0</v>
      </c>
      <c r="BF191" s="107">
        <f t="shared" si="30"/>
        <v>0</v>
      </c>
      <c r="BG191" s="107">
        <f t="shared" si="31"/>
        <v>0</v>
      </c>
      <c r="BH191" s="107">
        <f t="shared" si="32"/>
        <v>0</v>
      </c>
      <c r="BI191" s="107">
        <f t="shared" si="33"/>
        <v>0</v>
      </c>
      <c r="BJ191" s="15" t="s">
        <v>86</v>
      </c>
      <c r="BK191" s="107">
        <f t="shared" si="34"/>
        <v>0</v>
      </c>
      <c r="BL191" s="15" t="s">
        <v>151</v>
      </c>
      <c r="BM191" s="212" t="s">
        <v>301</v>
      </c>
    </row>
    <row r="192" spans="1:65" s="2" customFormat="1" ht="24.2" customHeight="1">
      <c r="A192" s="33"/>
      <c r="B192" s="34"/>
      <c r="C192" s="200" t="s">
        <v>302</v>
      </c>
      <c r="D192" s="200" t="s">
        <v>147</v>
      </c>
      <c r="E192" s="201" t="s">
        <v>303</v>
      </c>
      <c r="F192" s="202" t="s">
        <v>304</v>
      </c>
      <c r="G192" s="203" t="s">
        <v>192</v>
      </c>
      <c r="H192" s="204">
        <v>30</v>
      </c>
      <c r="I192" s="205"/>
      <c r="J192" s="206">
        <f t="shared" si="25"/>
        <v>0</v>
      </c>
      <c r="K192" s="207"/>
      <c r="L192" s="36"/>
      <c r="M192" s="208" t="s">
        <v>1</v>
      </c>
      <c r="N192" s="209" t="s">
        <v>43</v>
      </c>
      <c r="O192" s="70"/>
      <c r="P192" s="210">
        <f t="shared" si="26"/>
        <v>0</v>
      </c>
      <c r="Q192" s="210">
        <v>0</v>
      </c>
      <c r="R192" s="210">
        <f t="shared" si="27"/>
        <v>0</v>
      </c>
      <c r="S192" s="210">
        <v>9.2499999999999995E-3</v>
      </c>
      <c r="T192" s="211">
        <f t="shared" si="28"/>
        <v>0.27749999999999997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212" t="s">
        <v>151</v>
      </c>
      <c r="AT192" s="212" t="s">
        <v>147</v>
      </c>
      <c r="AU192" s="212" t="s">
        <v>88</v>
      </c>
      <c r="AY192" s="15" t="s">
        <v>145</v>
      </c>
      <c r="BE192" s="107">
        <f t="shared" si="29"/>
        <v>0</v>
      </c>
      <c r="BF192" s="107">
        <f t="shared" si="30"/>
        <v>0</v>
      </c>
      <c r="BG192" s="107">
        <f t="shared" si="31"/>
        <v>0</v>
      </c>
      <c r="BH192" s="107">
        <f t="shared" si="32"/>
        <v>0</v>
      </c>
      <c r="BI192" s="107">
        <f t="shared" si="33"/>
        <v>0</v>
      </c>
      <c r="BJ192" s="15" t="s">
        <v>86</v>
      </c>
      <c r="BK192" s="107">
        <f t="shared" si="34"/>
        <v>0</v>
      </c>
      <c r="BL192" s="15" t="s">
        <v>151</v>
      </c>
      <c r="BM192" s="212" t="s">
        <v>305</v>
      </c>
    </row>
    <row r="193" spans="1:65" s="2" customFormat="1" ht="33" customHeight="1">
      <c r="A193" s="33"/>
      <c r="B193" s="34"/>
      <c r="C193" s="200" t="s">
        <v>306</v>
      </c>
      <c r="D193" s="200" t="s">
        <v>147</v>
      </c>
      <c r="E193" s="201" t="s">
        <v>307</v>
      </c>
      <c r="F193" s="202" t="s">
        <v>308</v>
      </c>
      <c r="G193" s="203" t="s">
        <v>150</v>
      </c>
      <c r="H193" s="204">
        <v>3.4</v>
      </c>
      <c r="I193" s="205"/>
      <c r="J193" s="206">
        <f t="shared" si="25"/>
        <v>0</v>
      </c>
      <c r="K193" s="207"/>
      <c r="L193" s="36"/>
      <c r="M193" s="208" t="s">
        <v>1</v>
      </c>
      <c r="N193" s="209" t="s">
        <v>43</v>
      </c>
      <c r="O193" s="70"/>
      <c r="P193" s="210">
        <f t="shared" si="26"/>
        <v>0</v>
      </c>
      <c r="Q193" s="210">
        <v>7.6000000000000004E-4</v>
      </c>
      <c r="R193" s="210">
        <f t="shared" si="27"/>
        <v>2.5839999999999999E-3</v>
      </c>
      <c r="S193" s="210">
        <v>2.0999999999999999E-3</v>
      </c>
      <c r="T193" s="211">
        <f t="shared" si="28"/>
        <v>7.1399999999999996E-3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212" t="s">
        <v>151</v>
      </c>
      <c r="AT193" s="212" t="s">
        <v>147</v>
      </c>
      <c r="AU193" s="212" t="s">
        <v>88</v>
      </c>
      <c r="AY193" s="15" t="s">
        <v>145</v>
      </c>
      <c r="BE193" s="107">
        <f t="shared" si="29"/>
        <v>0</v>
      </c>
      <c r="BF193" s="107">
        <f t="shared" si="30"/>
        <v>0</v>
      </c>
      <c r="BG193" s="107">
        <f t="shared" si="31"/>
        <v>0</v>
      </c>
      <c r="BH193" s="107">
        <f t="shared" si="32"/>
        <v>0</v>
      </c>
      <c r="BI193" s="107">
        <f t="shared" si="33"/>
        <v>0</v>
      </c>
      <c r="BJ193" s="15" t="s">
        <v>86</v>
      </c>
      <c r="BK193" s="107">
        <f t="shared" si="34"/>
        <v>0</v>
      </c>
      <c r="BL193" s="15" t="s">
        <v>151</v>
      </c>
      <c r="BM193" s="212" t="s">
        <v>309</v>
      </c>
    </row>
    <row r="194" spans="1:65" s="2" customFormat="1" ht="24.2" customHeight="1">
      <c r="A194" s="33"/>
      <c r="B194" s="34"/>
      <c r="C194" s="224" t="s">
        <v>310</v>
      </c>
      <c r="D194" s="224" t="s">
        <v>184</v>
      </c>
      <c r="E194" s="225" t="s">
        <v>311</v>
      </c>
      <c r="F194" s="226" t="s">
        <v>312</v>
      </c>
      <c r="G194" s="227" t="s">
        <v>292</v>
      </c>
      <c r="H194" s="228">
        <v>4</v>
      </c>
      <c r="I194" s="229"/>
      <c r="J194" s="230">
        <f t="shared" si="25"/>
        <v>0</v>
      </c>
      <c r="K194" s="231"/>
      <c r="L194" s="232"/>
      <c r="M194" s="233" t="s">
        <v>1</v>
      </c>
      <c r="N194" s="234" t="s">
        <v>43</v>
      </c>
      <c r="O194" s="70"/>
      <c r="P194" s="210">
        <f t="shared" si="26"/>
        <v>0</v>
      </c>
      <c r="Q194" s="210">
        <v>7.1000000000000002E-4</v>
      </c>
      <c r="R194" s="210">
        <f t="shared" si="27"/>
        <v>2.8400000000000001E-3</v>
      </c>
      <c r="S194" s="210">
        <v>0</v>
      </c>
      <c r="T194" s="211">
        <f t="shared" si="28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212" t="s">
        <v>179</v>
      </c>
      <c r="AT194" s="212" t="s">
        <v>184</v>
      </c>
      <c r="AU194" s="212" t="s">
        <v>88</v>
      </c>
      <c r="AY194" s="15" t="s">
        <v>145</v>
      </c>
      <c r="BE194" s="107">
        <f t="shared" si="29"/>
        <v>0</v>
      </c>
      <c r="BF194" s="107">
        <f t="shared" si="30"/>
        <v>0</v>
      </c>
      <c r="BG194" s="107">
        <f t="shared" si="31"/>
        <v>0</v>
      </c>
      <c r="BH194" s="107">
        <f t="shared" si="32"/>
        <v>0</v>
      </c>
      <c r="BI194" s="107">
        <f t="shared" si="33"/>
        <v>0</v>
      </c>
      <c r="BJ194" s="15" t="s">
        <v>86</v>
      </c>
      <c r="BK194" s="107">
        <f t="shared" si="34"/>
        <v>0</v>
      </c>
      <c r="BL194" s="15" t="s">
        <v>151</v>
      </c>
      <c r="BM194" s="212" t="s">
        <v>313</v>
      </c>
    </row>
    <row r="195" spans="1:65" s="13" customFormat="1">
      <c r="B195" s="213"/>
      <c r="C195" s="214"/>
      <c r="D195" s="215" t="s">
        <v>177</v>
      </c>
      <c r="E195" s="214"/>
      <c r="F195" s="216" t="s">
        <v>314</v>
      </c>
      <c r="G195" s="214"/>
      <c r="H195" s="217">
        <v>4</v>
      </c>
      <c r="I195" s="218"/>
      <c r="J195" s="214"/>
      <c r="K195" s="214"/>
      <c r="L195" s="219"/>
      <c r="M195" s="220"/>
      <c r="N195" s="221"/>
      <c r="O195" s="221"/>
      <c r="P195" s="221"/>
      <c r="Q195" s="221"/>
      <c r="R195" s="221"/>
      <c r="S195" s="221"/>
      <c r="T195" s="222"/>
      <c r="AT195" s="223" t="s">
        <v>177</v>
      </c>
      <c r="AU195" s="223" t="s">
        <v>88</v>
      </c>
      <c r="AV195" s="13" t="s">
        <v>88</v>
      </c>
      <c r="AW195" s="13" t="s">
        <v>4</v>
      </c>
      <c r="AX195" s="13" t="s">
        <v>86</v>
      </c>
      <c r="AY195" s="223" t="s">
        <v>145</v>
      </c>
    </row>
    <row r="196" spans="1:65" s="2" customFormat="1" ht="24.2" customHeight="1">
      <c r="A196" s="33"/>
      <c r="B196" s="34"/>
      <c r="C196" s="200" t="s">
        <v>315</v>
      </c>
      <c r="D196" s="200" t="s">
        <v>147</v>
      </c>
      <c r="E196" s="201" t="s">
        <v>316</v>
      </c>
      <c r="F196" s="202" t="s">
        <v>317</v>
      </c>
      <c r="G196" s="203" t="s">
        <v>150</v>
      </c>
      <c r="H196" s="204">
        <v>11.07</v>
      </c>
      <c r="I196" s="205"/>
      <c r="J196" s="206">
        <f>ROUND(I196*H196,2)</f>
        <v>0</v>
      </c>
      <c r="K196" s="207"/>
      <c r="L196" s="36"/>
      <c r="M196" s="208" t="s">
        <v>1</v>
      </c>
      <c r="N196" s="209" t="s">
        <v>43</v>
      </c>
      <c r="O196" s="70"/>
      <c r="P196" s="210">
        <f>O196*H196</f>
        <v>0</v>
      </c>
      <c r="Q196" s="210">
        <v>0</v>
      </c>
      <c r="R196" s="210">
        <f>Q196*H196</f>
        <v>0</v>
      </c>
      <c r="S196" s="210">
        <v>0</v>
      </c>
      <c r="T196" s="211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212" t="s">
        <v>151</v>
      </c>
      <c r="AT196" s="212" t="s">
        <v>147</v>
      </c>
      <c r="AU196" s="212" t="s">
        <v>88</v>
      </c>
      <c r="AY196" s="15" t="s">
        <v>145</v>
      </c>
      <c r="BE196" s="107">
        <f>IF(N196="základní",J196,0)</f>
        <v>0</v>
      </c>
      <c r="BF196" s="107">
        <f>IF(N196="snížená",J196,0)</f>
        <v>0</v>
      </c>
      <c r="BG196" s="107">
        <f>IF(N196="zákl. přenesená",J196,0)</f>
        <v>0</v>
      </c>
      <c r="BH196" s="107">
        <f>IF(N196="sníž. přenesená",J196,0)</f>
        <v>0</v>
      </c>
      <c r="BI196" s="107">
        <f>IF(N196="nulová",J196,0)</f>
        <v>0</v>
      </c>
      <c r="BJ196" s="15" t="s">
        <v>86</v>
      </c>
      <c r="BK196" s="107">
        <f>ROUND(I196*H196,2)</f>
        <v>0</v>
      </c>
      <c r="BL196" s="15" t="s">
        <v>151</v>
      </c>
      <c r="BM196" s="212" t="s">
        <v>318</v>
      </c>
    </row>
    <row r="197" spans="1:65" s="13" customFormat="1">
      <c r="B197" s="213"/>
      <c r="C197" s="214"/>
      <c r="D197" s="215" t="s">
        <v>177</v>
      </c>
      <c r="E197" s="235" t="s">
        <v>1</v>
      </c>
      <c r="F197" s="216" t="s">
        <v>319</v>
      </c>
      <c r="G197" s="214"/>
      <c r="H197" s="217">
        <v>11.07</v>
      </c>
      <c r="I197" s="218"/>
      <c r="J197" s="214"/>
      <c r="K197" s="214"/>
      <c r="L197" s="219"/>
      <c r="M197" s="220"/>
      <c r="N197" s="221"/>
      <c r="O197" s="221"/>
      <c r="P197" s="221"/>
      <c r="Q197" s="221"/>
      <c r="R197" s="221"/>
      <c r="S197" s="221"/>
      <c r="T197" s="222"/>
      <c r="AT197" s="223" t="s">
        <v>177</v>
      </c>
      <c r="AU197" s="223" t="s">
        <v>88</v>
      </c>
      <c r="AV197" s="13" t="s">
        <v>88</v>
      </c>
      <c r="AW197" s="13" t="s">
        <v>32</v>
      </c>
      <c r="AX197" s="13" t="s">
        <v>86</v>
      </c>
      <c r="AY197" s="223" t="s">
        <v>145</v>
      </c>
    </row>
    <row r="198" spans="1:65" s="2" customFormat="1" ht="37.9" customHeight="1">
      <c r="A198" s="33"/>
      <c r="B198" s="34"/>
      <c r="C198" s="200" t="s">
        <v>320</v>
      </c>
      <c r="D198" s="200" t="s">
        <v>147</v>
      </c>
      <c r="E198" s="201" t="s">
        <v>321</v>
      </c>
      <c r="F198" s="202" t="s">
        <v>322</v>
      </c>
      <c r="G198" s="203" t="s">
        <v>155</v>
      </c>
      <c r="H198" s="204">
        <v>9.6300000000000008</v>
      </c>
      <c r="I198" s="205"/>
      <c r="J198" s="206">
        <f>ROUND(I198*H198,2)</f>
        <v>0</v>
      </c>
      <c r="K198" s="207"/>
      <c r="L198" s="36"/>
      <c r="M198" s="208" t="s">
        <v>1</v>
      </c>
      <c r="N198" s="209" t="s">
        <v>43</v>
      </c>
      <c r="O198" s="70"/>
      <c r="P198" s="210">
        <f>O198*H198</f>
        <v>0</v>
      </c>
      <c r="Q198" s="210">
        <v>0</v>
      </c>
      <c r="R198" s="210">
        <f>Q198*H198</f>
        <v>0</v>
      </c>
      <c r="S198" s="210">
        <v>2.2000000000000002</v>
      </c>
      <c r="T198" s="211">
        <f>S198*H198</f>
        <v>21.186000000000003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212" t="s">
        <v>151</v>
      </c>
      <c r="AT198" s="212" t="s">
        <v>147</v>
      </c>
      <c r="AU198" s="212" t="s">
        <v>88</v>
      </c>
      <c r="AY198" s="15" t="s">
        <v>145</v>
      </c>
      <c r="BE198" s="107">
        <f>IF(N198="základní",J198,0)</f>
        <v>0</v>
      </c>
      <c r="BF198" s="107">
        <f>IF(N198="snížená",J198,0)</f>
        <v>0</v>
      </c>
      <c r="BG198" s="107">
        <f>IF(N198="zákl. přenesená",J198,0)</f>
        <v>0</v>
      </c>
      <c r="BH198" s="107">
        <f>IF(N198="sníž. přenesená",J198,0)</f>
        <v>0</v>
      </c>
      <c r="BI198" s="107">
        <f>IF(N198="nulová",J198,0)</f>
        <v>0</v>
      </c>
      <c r="BJ198" s="15" t="s">
        <v>86</v>
      </c>
      <c r="BK198" s="107">
        <f>ROUND(I198*H198,2)</f>
        <v>0</v>
      </c>
      <c r="BL198" s="15" t="s">
        <v>151</v>
      </c>
      <c r="BM198" s="212" t="s">
        <v>323</v>
      </c>
    </row>
    <row r="199" spans="1:65" s="2" customFormat="1" ht="33" customHeight="1">
      <c r="A199" s="33"/>
      <c r="B199" s="34"/>
      <c r="C199" s="200" t="s">
        <v>324</v>
      </c>
      <c r="D199" s="200" t="s">
        <v>147</v>
      </c>
      <c r="E199" s="201" t="s">
        <v>325</v>
      </c>
      <c r="F199" s="202" t="s">
        <v>326</v>
      </c>
      <c r="G199" s="203" t="s">
        <v>155</v>
      </c>
      <c r="H199" s="204">
        <v>9.6300000000000008</v>
      </c>
      <c r="I199" s="205"/>
      <c r="J199" s="206">
        <f>ROUND(I199*H199,2)</f>
        <v>0</v>
      </c>
      <c r="K199" s="207"/>
      <c r="L199" s="36"/>
      <c r="M199" s="208" t="s">
        <v>1</v>
      </c>
      <c r="N199" s="209" t="s">
        <v>43</v>
      </c>
      <c r="O199" s="70"/>
      <c r="P199" s="210">
        <f>O199*H199</f>
        <v>0</v>
      </c>
      <c r="Q199" s="210">
        <v>0</v>
      </c>
      <c r="R199" s="210">
        <f>Q199*H199</f>
        <v>0</v>
      </c>
      <c r="S199" s="210">
        <v>4.3999999999999997E-2</v>
      </c>
      <c r="T199" s="211">
        <f>S199*H199</f>
        <v>0.42371999999999999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212" t="s">
        <v>151</v>
      </c>
      <c r="AT199" s="212" t="s">
        <v>147</v>
      </c>
      <c r="AU199" s="212" t="s">
        <v>88</v>
      </c>
      <c r="AY199" s="15" t="s">
        <v>145</v>
      </c>
      <c r="BE199" s="107">
        <f>IF(N199="základní",J199,0)</f>
        <v>0</v>
      </c>
      <c r="BF199" s="107">
        <f>IF(N199="snížená",J199,0)</f>
        <v>0</v>
      </c>
      <c r="BG199" s="107">
        <f>IF(N199="zákl. přenesená",J199,0)</f>
        <v>0</v>
      </c>
      <c r="BH199" s="107">
        <f>IF(N199="sníž. přenesená",J199,0)</f>
        <v>0</v>
      </c>
      <c r="BI199" s="107">
        <f>IF(N199="nulová",J199,0)</f>
        <v>0</v>
      </c>
      <c r="BJ199" s="15" t="s">
        <v>86</v>
      </c>
      <c r="BK199" s="107">
        <f>ROUND(I199*H199,2)</f>
        <v>0</v>
      </c>
      <c r="BL199" s="15" t="s">
        <v>151</v>
      </c>
      <c r="BM199" s="212" t="s">
        <v>327</v>
      </c>
    </row>
    <row r="200" spans="1:65" s="2" customFormat="1" ht="21.75" customHeight="1">
      <c r="A200" s="33"/>
      <c r="B200" s="34"/>
      <c r="C200" s="200" t="s">
        <v>328</v>
      </c>
      <c r="D200" s="200" t="s">
        <v>147</v>
      </c>
      <c r="E200" s="201" t="s">
        <v>329</v>
      </c>
      <c r="F200" s="202" t="s">
        <v>330</v>
      </c>
      <c r="G200" s="203" t="s">
        <v>155</v>
      </c>
      <c r="H200" s="204">
        <v>1E-3</v>
      </c>
      <c r="I200" s="205"/>
      <c r="J200" s="206">
        <f>ROUND(I200*H200,2)</f>
        <v>0</v>
      </c>
      <c r="K200" s="207"/>
      <c r="L200" s="36"/>
      <c r="M200" s="208" t="s">
        <v>1</v>
      </c>
      <c r="N200" s="209" t="s">
        <v>43</v>
      </c>
      <c r="O200" s="70"/>
      <c r="P200" s="210">
        <f>O200*H200</f>
        <v>0</v>
      </c>
      <c r="Q200" s="210">
        <v>2</v>
      </c>
      <c r="R200" s="210">
        <f>Q200*H200</f>
        <v>2E-3</v>
      </c>
      <c r="S200" s="210">
        <v>0</v>
      </c>
      <c r="T200" s="211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212" t="s">
        <v>151</v>
      </c>
      <c r="AT200" s="212" t="s">
        <v>147</v>
      </c>
      <c r="AU200" s="212" t="s">
        <v>88</v>
      </c>
      <c r="AY200" s="15" t="s">
        <v>145</v>
      </c>
      <c r="BE200" s="107">
        <f>IF(N200="základní",J200,0)</f>
        <v>0</v>
      </c>
      <c r="BF200" s="107">
        <f>IF(N200="snížená",J200,0)</f>
        <v>0</v>
      </c>
      <c r="BG200" s="107">
        <f>IF(N200="zákl. přenesená",J200,0)</f>
        <v>0</v>
      </c>
      <c r="BH200" s="107">
        <f>IF(N200="sníž. přenesená",J200,0)</f>
        <v>0</v>
      </c>
      <c r="BI200" s="107">
        <f>IF(N200="nulová",J200,0)</f>
        <v>0</v>
      </c>
      <c r="BJ200" s="15" t="s">
        <v>86</v>
      </c>
      <c r="BK200" s="107">
        <f>ROUND(I200*H200,2)</f>
        <v>0</v>
      </c>
      <c r="BL200" s="15" t="s">
        <v>151</v>
      </c>
      <c r="BM200" s="212" t="s">
        <v>331</v>
      </c>
    </row>
    <row r="201" spans="1:65" s="2" customFormat="1" ht="16.5" customHeight="1">
      <c r="A201" s="33"/>
      <c r="B201" s="34"/>
      <c r="C201" s="200" t="s">
        <v>332</v>
      </c>
      <c r="D201" s="200" t="s">
        <v>147</v>
      </c>
      <c r="E201" s="201" t="s">
        <v>333</v>
      </c>
      <c r="F201" s="202" t="s">
        <v>334</v>
      </c>
      <c r="G201" s="203" t="s">
        <v>192</v>
      </c>
      <c r="H201" s="204">
        <v>0.5</v>
      </c>
      <c r="I201" s="205"/>
      <c r="J201" s="206">
        <f>ROUND(I201*H201,2)</f>
        <v>0</v>
      </c>
      <c r="K201" s="207"/>
      <c r="L201" s="36"/>
      <c r="M201" s="208" t="s">
        <v>1</v>
      </c>
      <c r="N201" s="209" t="s">
        <v>43</v>
      </c>
      <c r="O201" s="70"/>
      <c r="P201" s="210">
        <f>O201*H201</f>
        <v>0</v>
      </c>
      <c r="Q201" s="210">
        <v>2.64E-3</v>
      </c>
      <c r="R201" s="210">
        <f>Q201*H201</f>
        <v>1.32E-3</v>
      </c>
      <c r="S201" s="210">
        <v>0</v>
      </c>
      <c r="T201" s="211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212" t="s">
        <v>151</v>
      </c>
      <c r="AT201" s="212" t="s">
        <v>147</v>
      </c>
      <c r="AU201" s="212" t="s">
        <v>88</v>
      </c>
      <c r="AY201" s="15" t="s">
        <v>145</v>
      </c>
      <c r="BE201" s="107">
        <f>IF(N201="základní",J201,0)</f>
        <v>0</v>
      </c>
      <c r="BF201" s="107">
        <f>IF(N201="snížená",J201,0)</f>
        <v>0</v>
      </c>
      <c r="BG201" s="107">
        <f>IF(N201="zákl. přenesená",J201,0)</f>
        <v>0</v>
      </c>
      <c r="BH201" s="107">
        <f>IF(N201="sníž. přenesená",J201,0)</f>
        <v>0</v>
      </c>
      <c r="BI201" s="107">
        <f>IF(N201="nulová",J201,0)</f>
        <v>0</v>
      </c>
      <c r="BJ201" s="15" t="s">
        <v>86</v>
      </c>
      <c r="BK201" s="107">
        <f>ROUND(I201*H201,2)</f>
        <v>0</v>
      </c>
      <c r="BL201" s="15" t="s">
        <v>151</v>
      </c>
      <c r="BM201" s="212" t="s">
        <v>335</v>
      </c>
    </row>
    <row r="202" spans="1:65" s="2" customFormat="1" ht="16.5" customHeight="1">
      <c r="A202" s="33"/>
      <c r="B202" s="34"/>
      <c r="C202" s="200" t="s">
        <v>336</v>
      </c>
      <c r="D202" s="200" t="s">
        <v>147</v>
      </c>
      <c r="E202" s="201" t="s">
        <v>337</v>
      </c>
      <c r="F202" s="202" t="s">
        <v>338</v>
      </c>
      <c r="G202" s="203" t="s">
        <v>192</v>
      </c>
      <c r="H202" s="204">
        <v>0.5</v>
      </c>
      <c r="I202" s="205"/>
      <c r="J202" s="206">
        <f>ROUND(I202*H202,2)</f>
        <v>0</v>
      </c>
      <c r="K202" s="207"/>
      <c r="L202" s="36"/>
      <c r="M202" s="208" t="s">
        <v>1</v>
      </c>
      <c r="N202" s="209" t="s">
        <v>43</v>
      </c>
      <c r="O202" s="70"/>
      <c r="P202" s="210">
        <f>O202*H202</f>
        <v>0</v>
      </c>
      <c r="Q202" s="210">
        <v>0</v>
      </c>
      <c r="R202" s="210">
        <f>Q202*H202</f>
        <v>0</v>
      </c>
      <c r="S202" s="210">
        <v>0</v>
      </c>
      <c r="T202" s="211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212" t="s">
        <v>151</v>
      </c>
      <c r="AT202" s="212" t="s">
        <v>147</v>
      </c>
      <c r="AU202" s="212" t="s">
        <v>88</v>
      </c>
      <c r="AY202" s="15" t="s">
        <v>145</v>
      </c>
      <c r="BE202" s="107">
        <f>IF(N202="základní",J202,0)</f>
        <v>0</v>
      </c>
      <c r="BF202" s="107">
        <f>IF(N202="snížená",J202,0)</f>
        <v>0</v>
      </c>
      <c r="BG202" s="107">
        <f>IF(N202="zákl. přenesená",J202,0)</f>
        <v>0</v>
      </c>
      <c r="BH202" s="107">
        <f>IF(N202="sníž. přenesená",J202,0)</f>
        <v>0</v>
      </c>
      <c r="BI202" s="107">
        <f>IF(N202="nulová",J202,0)</f>
        <v>0</v>
      </c>
      <c r="BJ202" s="15" t="s">
        <v>86</v>
      </c>
      <c r="BK202" s="107">
        <f>ROUND(I202*H202,2)</f>
        <v>0</v>
      </c>
      <c r="BL202" s="15" t="s">
        <v>151</v>
      </c>
      <c r="BM202" s="212" t="s">
        <v>339</v>
      </c>
    </row>
    <row r="203" spans="1:65" s="12" customFormat="1" ht="22.9" customHeight="1">
      <c r="B203" s="184"/>
      <c r="C203" s="185"/>
      <c r="D203" s="186" t="s">
        <v>77</v>
      </c>
      <c r="E203" s="198" t="s">
        <v>340</v>
      </c>
      <c r="F203" s="198" t="s">
        <v>341</v>
      </c>
      <c r="G203" s="185"/>
      <c r="H203" s="185"/>
      <c r="I203" s="188"/>
      <c r="J203" s="199">
        <f>BK203</f>
        <v>0</v>
      </c>
      <c r="K203" s="185"/>
      <c r="L203" s="190"/>
      <c r="M203" s="191"/>
      <c r="N203" s="192"/>
      <c r="O203" s="192"/>
      <c r="P203" s="193">
        <f>SUM(P204:P209)</f>
        <v>0</v>
      </c>
      <c r="Q203" s="192"/>
      <c r="R203" s="193">
        <f>SUM(R204:R209)</f>
        <v>0</v>
      </c>
      <c r="S203" s="192"/>
      <c r="T203" s="194">
        <f>SUM(T204:T209)</f>
        <v>0</v>
      </c>
      <c r="AR203" s="195" t="s">
        <v>86</v>
      </c>
      <c r="AT203" s="196" t="s">
        <v>77</v>
      </c>
      <c r="AU203" s="196" t="s">
        <v>86</v>
      </c>
      <c r="AY203" s="195" t="s">
        <v>145</v>
      </c>
      <c r="BK203" s="197">
        <f>SUM(BK204:BK209)</f>
        <v>0</v>
      </c>
    </row>
    <row r="204" spans="1:65" s="2" customFormat="1" ht="24.2" customHeight="1">
      <c r="A204" s="33"/>
      <c r="B204" s="34"/>
      <c r="C204" s="200" t="s">
        <v>342</v>
      </c>
      <c r="D204" s="200" t="s">
        <v>147</v>
      </c>
      <c r="E204" s="201" t="s">
        <v>343</v>
      </c>
      <c r="F204" s="202" t="s">
        <v>344</v>
      </c>
      <c r="G204" s="203" t="s">
        <v>175</v>
      </c>
      <c r="H204" s="204">
        <v>22.870999999999999</v>
      </c>
      <c r="I204" s="205"/>
      <c r="J204" s="206">
        <f>ROUND(I204*H204,2)</f>
        <v>0</v>
      </c>
      <c r="K204" s="207"/>
      <c r="L204" s="36"/>
      <c r="M204" s="208" t="s">
        <v>1</v>
      </c>
      <c r="N204" s="209" t="s">
        <v>43</v>
      </c>
      <c r="O204" s="70"/>
      <c r="P204" s="210">
        <f>O204*H204</f>
        <v>0</v>
      </c>
      <c r="Q204" s="210">
        <v>0</v>
      </c>
      <c r="R204" s="210">
        <f>Q204*H204</f>
        <v>0</v>
      </c>
      <c r="S204" s="210">
        <v>0</v>
      </c>
      <c r="T204" s="211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212" t="s">
        <v>151</v>
      </c>
      <c r="AT204" s="212" t="s">
        <v>147</v>
      </c>
      <c r="AU204" s="212" t="s">
        <v>88</v>
      </c>
      <c r="AY204" s="15" t="s">
        <v>145</v>
      </c>
      <c r="BE204" s="107">
        <f>IF(N204="základní",J204,0)</f>
        <v>0</v>
      </c>
      <c r="BF204" s="107">
        <f>IF(N204="snížená",J204,0)</f>
        <v>0</v>
      </c>
      <c r="BG204" s="107">
        <f>IF(N204="zákl. přenesená",J204,0)</f>
        <v>0</v>
      </c>
      <c r="BH204" s="107">
        <f>IF(N204="sníž. přenesená",J204,0)</f>
        <v>0</v>
      </c>
      <c r="BI204" s="107">
        <f>IF(N204="nulová",J204,0)</f>
        <v>0</v>
      </c>
      <c r="BJ204" s="15" t="s">
        <v>86</v>
      </c>
      <c r="BK204" s="107">
        <f>ROUND(I204*H204,2)</f>
        <v>0</v>
      </c>
      <c r="BL204" s="15" t="s">
        <v>151</v>
      </c>
      <c r="BM204" s="212" t="s">
        <v>345</v>
      </c>
    </row>
    <row r="205" spans="1:65" s="2" customFormat="1" ht="24.2" customHeight="1">
      <c r="A205" s="33"/>
      <c r="B205" s="34"/>
      <c r="C205" s="200" t="s">
        <v>346</v>
      </c>
      <c r="D205" s="200" t="s">
        <v>147</v>
      </c>
      <c r="E205" s="201" t="s">
        <v>347</v>
      </c>
      <c r="F205" s="202" t="s">
        <v>348</v>
      </c>
      <c r="G205" s="203" t="s">
        <v>175</v>
      </c>
      <c r="H205" s="204">
        <v>22.870999999999999</v>
      </c>
      <c r="I205" s="205"/>
      <c r="J205" s="206">
        <f>ROUND(I205*H205,2)</f>
        <v>0</v>
      </c>
      <c r="K205" s="207"/>
      <c r="L205" s="36"/>
      <c r="M205" s="208" t="s">
        <v>1</v>
      </c>
      <c r="N205" s="209" t="s">
        <v>43</v>
      </c>
      <c r="O205" s="70"/>
      <c r="P205" s="210">
        <f>O205*H205</f>
        <v>0</v>
      </c>
      <c r="Q205" s="210">
        <v>0</v>
      </c>
      <c r="R205" s="210">
        <f>Q205*H205</f>
        <v>0</v>
      </c>
      <c r="S205" s="210">
        <v>0</v>
      </c>
      <c r="T205" s="211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212" t="s">
        <v>151</v>
      </c>
      <c r="AT205" s="212" t="s">
        <v>147</v>
      </c>
      <c r="AU205" s="212" t="s">
        <v>88</v>
      </c>
      <c r="AY205" s="15" t="s">
        <v>145</v>
      </c>
      <c r="BE205" s="107">
        <f>IF(N205="základní",J205,0)</f>
        <v>0</v>
      </c>
      <c r="BF205" s="107">
        <f>IF(N205="snížená",J205,0)</f>
        <v>0</v>
      </c>
      <c r="BG205" s="107">
        <f>IF(N205="zákl. přenesená",J205,0)</f>
        <v>0</v>
      </c>
      <c r="BH205" s="107">
        <f>IF(N205="sníž. přenesená",J205,0)</f>
        <v>0</v>
      </c>
      <c r="BI205" s="107">
        <f>IF(N205="nulová",J205,0)</f>
        <v>0</v>
      </c>
      <c r="BJ205" s="15" t="s">
        <v>86</v>
      </c>
      <c r="BK205" s="107">
        <f>ROUND(I205*H205,2)</f>
        <v>0</v>
      </c>
      <c r="BL205" s="15" t="s">
        <v>151</v>
      </c>
      <c r="BM205" s="212" t="s">
        <v>349</v>
      </c>
    </row>
    <row r="206" spans="1:65" s="2" customFormat="1" ht="24.2" customHeight="1">
      <c r="A206" s="33"/>
      <c r="B206" s="34"/>
      <c r="C206" s="200" t="s">
        <v>350</v>
      </c>
      <c r="D206" s="200" t="s">
        <v>147</v>
      </c>
      <c r="E206" s="201" t="s">
        <v>351</v>
      </c>
      <c r="F206" s="202" t="s">
        <v>352</v>
      </c>
      <c r="G206" s="203" t="s">
        <v>175</v>
      </c>
      <c r="H206" s="204">
        <v>205.839</v>
      </c>
      <c r="I206" s="205"/>
      <c r="J206" s="206">
        <f>ROUND(I206*H206,2)</f>
        <v>0</v>
      </c>
      <c r="K206" s="207"/>
      <c r="L206" s="36"/>
      <c r="M206" s="208" t="s">
        <v>1</v>
      </c>
      <c r="N206" s="209" t="s">
        <v>43</v>
      </c>
      <c r="O206" s="70"/>
      <c r="P206" s="210">
        <f>O206*H206</f>
        <v>0</v>
      </c>
      <c r="Q206" s="210">
        <v>0</v>
      </c>
      <c r="R206" s="210">
        <f>Q206*H206</f>
        <v>0</v>
      </c>
      <c r="S206" s="210">
        <v>0</v>
      </c>
      <c r="T206" s="211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212" t="s">
        <v>151</v>
      </c>
      <c r="AT206" s="212" t="s">
        <v>147</v>
      </c>
      <c r="AU206" s="212" t="s">
        <v>88</v>
      </c>
      <c r="AY206" s="15" t="s">
        <v>145</v>
      </c>
      <c r="BE206" s="107">
        <f>IF(N206="základní",J206,0)</f>
        <v>0</v>
      </c>
      <c r="BF206" s="107">
        <f>IF(N206="snížená",J206,0)</f>
        <v>0</v>
      </c>
      <c r="BG206" s="107">
        <f>IF(N206="zákl. přenesená",J206,0)</f>
        <v>0</v>
      </c>
      <c r="BH206" s="107">
        <f>IF(N206="sníž. přenesená",J206,0)</f>
        <v>0</v>
      </c>
      <c r="BI206" s="107">
        <f>IF(N206="nulová",J206,0)</f>
        <v>0</v>
      </c>
      <c r="BJ206" s="15" t="s">
        <v>86</v>
      </c>
      <c r="BK206" s="107">
        <f>ROUND(I206*H206,2)</f>
        <v>0</v>
      </c>
      <c r="BL206" s="15" t="s">
        <v>151</v>
      </c>
      <c r="BM206" s="212" t="s">
        <v>353</v>
      </c>
    </row>
    <row r="207" spans="1:65" s="13" customFormat="1">
      <c r="B207" s="213"/>
      <c r="C207" s="214"/>
      <c r="D207" s="215" t="s">
        <v>177</v>
      </c>
      <c r="E207" s="214"/>
      <c r="F207" s="216" t="s">
        <v>354</v>
      </c>
      <c r="G207" s="214"/>
      <c r="H207" s="217">
        <v>205.839</v>
      </c>
      <c r="I207" s="218"/>
      <c r="J207" s="214"/>
      <c r="K207" s="214"/>
      <c r="L207" s="219"/>
      <c r="M207" s="220"/>
      <c r="N207" s="221"/>
      <c r="O207" s="221"/>
      <c r="P207" s="221"/>
      <c r="Q207" s="221"/>
      <c r="R207" s="221"/>
      <c r="S207" s="221"/>
      <c r="T207" s="222"/>
      <c r="AT207" s="223" t="s">
        <v>177</v>
      </c>
      <c r="AU207" s="223" t="s">
        <v>88</v>
      </c>
      <c r="AV207" s="13" t="s">
        <v>88</v>
      </c>
      <c r="AW207" s="13" t="s">
        <v>4</v>
      </c>
      <c r="AX207" s="13" t="s">
        <v>86</v>
      </c>
      <c r="AY207" s="223" t="s">
        <v>145</v>
      </c>
    </row>
    <row r="208" spans="1:65" s="2" customFormat="1" ht="33" customHeight="1">
      <c r="A208" s="33"/>
      <c r="B208" s="34"/>
      <c r="C208" s="200" t="s">
        <v>355</v>
      </c>
      <c r="D208" s="200" t="s">
        <v>147</v>
      </c>
      <c r="E208" s="201" t="s">
        <v>356</v>
      </c>
      <c r="F208" s="202" t="s">
        <v>357</v>
      </c>
      <c r="G208" s="203" t="s">
        <v>175</v>
      </c>
      <c r="H208" s="204">
        <v>22.710999999999999</v>
      </c>
      <c r="I208" s="205"/>
      <c r="J208" s="206">
        <f>ROUND(I208*H208,2)</f>
        <v>0</v>
      </c>
      <c r="K208" s="207"/>
      <c r="L208" s="36"/>
      <c r="M208" s="208" t="s">
        <v>1</v>
      </c>
      <c r="N208" s="209" t="s">
        <v>43</v>
      </c>
      <c r="O208" s="70"/>
      <c r="P208" s="210">
        <f>O208*H208</f>
        <v>0</v>
      </c>
      <c r="Q208" s="210">
        <v>0</v>
      </c>
      <c r="R208" s="210">
        <f>Q208*H208</f>
        <v>0</v>
      </c>
      <c r="S208" s="210">
        <v>0</v>
      </c>
      <c r="T208" s="211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212" t="s">
        <v>151</v>
      </c>
      <c r="AT208" s="212" t="s">
        <v>147</v>
      </c>
      <c r="AU208" s="212" t="s">
        <v>88</v>
      </c>
      <c r="AY208" s="15" t="s">
        <v>145</v>
      </c>
      <c r="BE208" s="107">
        <f>IF(N208="základní",J208,0)</f>
        <v>0</v>
      </c>
      <c r="BF208" s="107">
        <f>IF(N208="snížená",J208,0)</f>
        <v>0</v>
      </c>
      <c r="BG208" s="107">
        <f>IF(N208="zákl. přenesená",J208,0)</f>
        <v>0</v>
      </c>
      <c r="BH208" s="107">
        <f>IF(N208="sníž. přenesená",J208,0)</f>
        <v>0</v>
      </c>
      <c r="BI208" s="107">
        <f>IF(N208="nulová",J208,0)</f>
        <v>0</v>
      </c>
      <c r="BJ208" s="15" t="s">
        <v>86</v>
      </c>
      <c r="BK208" s="107">
        <f>ROUND(I208*H208,2)</f>
        <v>0</v>
      </c>
      <c r="BL208" s="15" t="s">
        <v>151</v>
      </c>
      <c r="BM208" s="212" t="s">
        <v>358</v>
      </c>
    </row>
    <row r="209" spans="1:65" s="2" customFormat="1" ht="37.9" customHeight="1">
      <c r="A209" s="33"/>
      <c r="B209" s="34"/>
      <c r="C209" s="200" t="s">
        <v>359</v>
      </c>
      <c r="D209" s="200" t="s">
        <v>147</v>
      </c>
      <c r="E209" s="201" t="s">
        <v>360</v>
      </c>
      <c r="F209" s="202" t="s">
        <v>361</v>
      </c>
      <c r="G209" s="203" t="s">
        <v>175</v>
      </c>
      <c r="H209" s="204">
        <v>0.16</v>
      </c>
      <c r="I209" s="205"/>
      <c r="J209" s="206">
        <f>ROUND(I209*H209,2)</f>
        <v>0</v>
      </c>
      <c r="K209" s="207"/>
      <c r="L209" s="36"/>
      <c r="M209" s="208" t="s">
        <v>1</v>
      </c>
      <c r="N209" s="209" t="s">
        <v>43</v>
      </c>
      <c r="O209" s="70"/>
      <c r="P209" s="210">
        <f>O209*H209</f>
        <v>0</v>
      </c>
      <c r="Q209" s="210">
        <v>0</v>
      </c>
      <c r="R209" s="210">
        <f>Q209*H209</f>
        <v>0</v>
      </c>
      <c r="S209" s="210">
        <v>0</v>
      </c>
      <c r="T209" s="211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212" t="s">
        <v>151</v>
      </c>
      <c r="AT209" s="212" t="s">
        <v>147</v>
      </c>
      <c r="AU209" s="212" t="s">
        <v>88</v>
      </c>
      <c r="AY209" s="15" t="s">
        <v>145</v>
      </c>
      <c r="BE209" s="107">
        <f>IF(N209="základní",J209,0)</f>
        <v>0</v>
      </c>
      <c r="BF209" s="107">
        <f>IF(N209="snížená",J209,0)</f>
        <v>0</v>
      </c>
      <c r="BG209" s="107">
        <f>IF(N209="zákl. přenesená",J209,0)</f>
        <v>0</v>
      </c>
      <c r="BH209" s="107">
        <f>IF(N209="sníž. přenesená",J209,0)</f>
        <v>0</v>
      </c>
      <c r="BI209" s="107">
        <f>IF(N209="nulová",J209,0)</f>
        <v>0</v>
      </c>
      <c r="BJ209" s="15" t="s">
        <v>86</v>
      </c>
      <c r="BK209" s="107">
        <f>ROUND(I209*H209,2)</f>
        <v>0</v>
      </c>
      <c r="BL209" s="15" t="s">
        <v>151</v>
      </c>
      <c r="BM209" s="212" t="s">
        <v>362</v>
      </c>
    </row>
    <row r="210" spans="1:65" s="12" customFormat="1" ht="22.9" customHeight="1">
      <c r="B210" s="184"/>
      <c r="C210" s="185"/>
      <c r="D210" s="186" t="s">
        <v>77</v>
      </c>
      <c r="E210" s="198" t="s">
        <v>363</v>
      </c>
      <c r="F210" s="198" t="s">
        <v>364</v>
      </c>
      <c r="G210" s="185"/>
      <c r="H210" s="185"/>
      <c r="I210" s="188"/>
      <c r="J210" s="199">
        <f>BK210</f>
        <v>0</v>
      </c>
      <c r="K210" s="185"/>
      <c r="L210" s="190"/>
      <c r="M210" s="191"/>
      <c r="N210" s="192"/>
      <c r="O210" s="192"/>
      <c r="P210" s="193">
        <f>P211</f>
        <v>0</v>
      </c>
      <c r="Q210" s="192"/>
      <c r="R210" s="193">
        <f>R211</f>
        <v>0</v>
      </c>
      <c r="S210" s="192"/>
      <c r="T210" s="194">
        <f>T211</f>
        <v>0</v>
      </c>
      <c r="AR210" s="195" t="s">
        <v>86</v>
      </c>
      <c r="AT210" s="196" t="s">
        <v>77</v>
      </c>
      <c r="AU210" s="196" t="s">
        <v>86</v>
      </c>
      <c r="AY210" s="195" t="s">
        <v>145</v>
      </c>
      <c r="BK210" s="197">
        <f>BK211</f>
        <v>0</v>
      </c>
    </row>
    <row r="211" spans="1:65" s="2" customFormat="1" ht="16.5" customHeight="1">
      <c r="A211" s="33"/>
      <c r="B211" s="34"/>
      <c r="C211" s="200" t="s">
        <v>365</v>
      </c>
      <c r="D211" s="200" t="s">
        <v>147</v>
      </c>
      <c r="E211" s="201" t="s">
        <v>366</v>
      </c>
      <c r="F211" s="202" t="s">
        <v>364</v>
      </c>
      <c r="G211" s="203" t="s">
        <v>175</v>
      </c>
      <c r="H211" s="204">
        <v>109.673</v>
      </c>
      <c r="I211" s="205"/>
      <c r="J211" s="206">
        <f>ROUND(I211*H211,2)</f>
        <v>0</v>
      </c>
      <c r="K211" s="207"/>
      <c r="L211" s="36"/>
      <c r="M211" s="208" t="s">
        <v>1</v>
      </c>
      <c r="N211" s="209" t="s">
        <v>43</v>
      </c>
      <c r="O211" s="70"/>
      <c r="P211" s="210">
        <f>O211*H211</f>
        <v>0</v>
      </c>
      <c r="Q211" s="210">
        <v>0</v>
      </c>
      <c r="R211" s="210">
        <f>Q211*H211</f>
        <v>0</v>
      </c>
      <c r="S211" s="210">
        <v>0</v>
      </c>
      <c r="T211" s="211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212" t="s">
        <v>151</v>
      </c>
      <c r="AT211" s="212" t="s">
        <v>147</v>
      </c>
      <c r="AU211" s="212" t="s">
        <v>88</v>
      </c>
      <c r="AY211" s="15" t="s">
        <v>145</v>
      </c>
      <c r="BE211" s="107">
        <f>IF(N211="základní",J211,0)</f>
        <v>0</v>
      </c>
      <c r="BF211" s="107">
        <f>IF(N211="snížená",J211,0)</f>
        <v>0</v>
      </c>
      <c r="BG211" s="107">
        <f>IF(N211="zákl. přenesená",J211,0)</f>
        <v>0</v>
      </c>
      <c r="BH211" s="107">
        <f>IF(N211="sníž. přenesená",J211,0)</f>
        <v>0</v>
      </c>
      <c r="BI211" s="107">
        <f>IF(N211="nulová",J211,0)</f>
        <v>0</v>
      </c>
      <c r="BJ211" s="15" t="s">
        <v>86</v>
      </c>
      <c r="BK211" s="107">
        <f>ROUND(I211*H211,2)</f>
        <v>0</v>
      </c>
      <c r="BL211" s="15" t="s">
        <v>151</v>
      </c>
      <c r="BM211" s="212" t="s">
        <v>367</v>
      </c>
    </row>
    <row r="212" spans="1:65" s="12" customFormat="1" ht="25.9" customHeight="1">
      <c r="B212" s="184"/>
      <c r="C212" s="185"/>
      <c r="D212" s="186" t="s">
        <v>77</v>
      </c>
      <c r="E212" s="187" t="s">
        <v>368</v>
      </c>
      <c r="F212" s="187" t="s">
        <v>369</v>
      </c>
      <c r="G212" s="185"/>
      <c r="H212" s="185"/>
      <c r="I212" s="188"/>
      <c r="J212" s="189">
        <f>BK212</f>
        <v>0</v>
      </c>
      <c r="K212" s="185"/>
      <c r="L212" s="190"/>
      <c r="M212" s="191"/>
      <c r="N212" s="192"/>
      <c r="O212" s="192"/>
      <c r="P212" s="193">
        <f>P213+P216+P254+P263+P270+P274</f>
        <v>0</v>
      </c>
      <c r="Q212" s="192"/>
      <c r="R212" s="193">
        <f>R213+R216+R254+R263+R270+R274</f>
        <v>4.4688975999999991</v>
      </c>
      <c r="S212" s="192"/>
      <c r="T212" s="194">
        <f>T213+T216+T254+T263+T270+T274</f>
        <v>0.79759999999999998</v>
      </c>
      <c r="AR212" s="195" t="s">
        <v>88</v>
      </c>
      <c r="AT212" s="196" t="s">
        <v>77</v>
      </c>
      <c r="AU212" s="196" t="s">
        <v>78</v>
      </c>
      <c r="AY212" s="195" t="s">
        <v>145</v>
      </c>
      <c r="BK212" s="197">
        <f>BK213+BK216+BK254+BK263+BK270+BK274</f>
        <v>0</v>
      </c>
    </row>
    <row r="213" spans="1:65" s="12" customFormat="1" ht="22.9" customHeight="1">
      <c r="B213" s="184"/>
      <c r="C213" s="185"/>
      <c r="D213" s="186" t="s">
        <v>77</v>
      </c>
      <c r="E213" s="198" t="s">
        <v>370</v>
      </c>
      <c r="F213" s="198" t="s">
        <v>371</v>
      </c>
      <c r="G213" s="185"/>
      <c r="H213" s="185"/>
      <c r="I213" s="188"/>
      <c r="J213" s="199">
        <f>BK213</f>
        <v>0</v>
      </c>
      <c r="K213" s="185"/>
      <c r="L213" s="190"/>
      <c r="M213" s="191"/>
      <c r="N213" s="192"/>
      <c r="O213" s="192"/>
      <c r="P213" s="193">
        <f>SUM(P214:P215)</f>
        <v>0</v>
      </c>
      <c r="Q213" s="192"/>
      <c r="R213" s="193">
        <f>SUM(R214:R215)</f>
        <v>5.28E-3</v>
      </c>
      <c r="S213" s="192"/>
      <c r="T213" s="194">
        <f>SUM(T214:T215)</f>
        <v>0</v>
      </c>
      <c r="AR213" s="195" t="s">
        <v>88</v>
      </c>
      <c r="AT213" s="196" t="s">
        <v>77</v>
      </c>
      <c r="AU213" s="196" t="s">
        <v>86</v>
      </c>
      <c r="AY213" s="195" t="s">
        <v>145</v>
      </c>
      <c r="BK213" s="197">
        <f>SUM(BK214:BK215)</f>
        <v>0</v>
      </c>
    </row>
    <row r="214" spans="1:65" s="2" customFormat="1" ht="66.75" customHeight="1">
      <c r="A214" s="33"/>
      <c r="B214" s="34"/>
      <c r="C214" s="200" t="s">
        <v>372</v>
      </c>
      <c r="D214" s="200" t="s">
        <v>147</v>
      </c>
      <c r="E214" s="201" t="s">
        <v>373</v>
      </c>
      <c r="F214" s="202" t="s">
        <v>374</v>
      </c>
      <c r="G214" s="203" t="s">
        <v>150</v>
      </c>
      <c r="H214" s="204">
        <v>12</v>
      </c>
      <c r="I214" s="205"/>
      <c r="J214" s="206">
        <f>ROUND(I214*H214,2)</f>
        <v>0</v>
      </c>
      <c r="K214" s="207"/>
      <c r="L214" s="36"/>
      <c r="M214" s="208" t="s">
        <v>1</v>
      </c>
      <c r="N214" s="209" t="s">
        <v>43</v>
      </c>
      <c r="O214" s="70"/>
      <c r="P214" s="210">
        <f>O214*H214</f>
        <v>0</v>
      </c>
      <c r="Q214" s="210">
        <v>4.4000000000000002E-4</v>
      </c>
      <c r="R214" s="210">
        <f>Q214*H214</f>
        <v>5.28E-3</v>
      </c>
      <c r="S214" s="210">
        <v>0</v>
      </c>
      <c r="T214" s="211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212" t="s">
        <v>216</v>
      </c>
      <c r="AT214" s="212" t="s">
        <v>147</v>
      </c>
      <c r="AU214" s="212" t="s">
        <v>88</v>
      </c>
      <c r="AY214" s="15" t="s">
        <v>145</v>
      </c>
      <c r="BE214" s="107">
        <f>IF(N214="základní",J214,0)</f>
        <v>0</v>
      </c>
      <c r="BF214" s="107">
        <f>IF(N214="snížená",J214,0)</f>
        <v>0</v>
      </c>
      <c r="BG214" s="107">
        <f>IF(N214="zákl. přenesená",J214,0)</f>
        <v>0</v>
      </c>
      <c r="BH214" s="107">
        <f>IF(N214="sníž. přenesená",J214,0)</f>
        <v>0</v>
      </c>
      <c r="BI214" s="107">
        <f>IF(N214="nulová",J214,0)</f>
        <v>0</v>
      </c>
      <c r="BJ214" s="15" t="s">
        <v>86</v>
      </c>
      <c r="BK214" s="107">
        <f>ROUND(I214*H214,2)</f>
        <v>0</v>
      </c>
      <c r="BL214" s="15" t="s">
        <v>216</v>
      </c>
      <c r="BM214" s="212" t="s">
        <v>375</v>
      </c>
    </row>
    <row r="215" spans="1:65" s="2" customFormat="1" ht="21.75" customHeight="1">
      <c r="A215" s="33"/>
      <c r="B215" s="34"/>
      <c r="C215" s="200" t="s">
        <v>376</v>
      </c>
      <c r="D215" s="200" t="s">
        <v>147</v>
      </c>
      <c r="E215" s="201" t="s">
        <v>377</v>
      </c>
      <c r="F215" s="202" t="s">
        <v>378</v>
      </c>
      <c r="G215" s="203" t="s">
        <v>175</v>
      </c>
      <c r="H215" s="204">
        <v>5.0000000000000001E-3</v>
      </c>
      <c r="I215" s="205"/>
      <c r="J215" s="206">
        <f>ROUND(I215*H215,2)</f>
        <v>0</v>
      </c>
      <c r="K215" s="207"/>
      <c r="L215" s="36"/>
      <c r="M215" s="208" t="s">
        <v>1</v>
      </c>
      <c r="N215" s="209" t="s">
        <v>43</v>
      </c>
      <c r="O215" s="70"/>
      <c r="P215" s="210">
        <f>O215*H215</f>
        <v>0</v>
      </c>
      <c r="Q215" s="210">
        <v>0</v>
      </c>
      <c r="R215" s="210">
        <f>Q215*H215</f>
        <v>0</v>
      </c>
      <c r="S215" s="210">
        <v>0</v>
      </c>
      <c r="T215" s="211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212" t="s">
        <v>216</v>
      </c>
      <c r="AT215" s="212" t="s">
        <v>147</v>
      </c>
      <c r="AU215" s="212" t="s">
        <v>88</v>
      </c>
      <c r="AY215" s="15" t="s">
        <v>145</v>
      </c>
      <c r="BE215" s="107">
        <f>IF(N215="základní",J215,0)</f>
        <v>0</v>
      </c>
      <c r="BF215" s="107">
        <f>IF(N215="snížená",J215,0)</f>
        <v>0</v>
      </c>
      <c r="BG215" s="107">
        <f>IF(N215="zákl. přenesená",J215,0)</f>
        <v>0</v>
      </c>
      <c r="BH215" s="107">
        <f>IF(N215="sníž. přenesená",J215,0)</f>
        <v>0</v>
      </c>
      <c r="BI215" s="107">
        <f>IF(N215="nulová",J215,0)</f>
        <v>0</v>
      </c>
      <c r="BJ215" s="15" t="s">
        <v>86</v>
      </c>
      <c r="BK215" s="107">
        <f>ROUND(I215*H215,2)</f>
        <v>0</v>
      </c>
      <c r="BL215" s="15" t="s">
        <v>216</v>
      </c>
      <c r="BM215" s="212" t="s">
        <v>379</v>
      </c>
    </row>
    <row r="216" spans="1:65" s="12" customFormat="1" ht="22.9" customHeight="1">
      <c r="B216" s="184"/>
      <c r="C216" s="185"/>
      <c r="D216" s="186" t="s">
        <v>77</v>
      </c>
      <c r="E216" s="198" t="s">
        <v>380</v>
      </c>
      <c r="F216" s="198" t="s">
        <v>381</v>
      </c>
      <c r="G216" s="185"/>
      <c r="H216" s="185"/>
      <c r="I216" s="188"/>
      <c r="J216" s="199">
        <f>BK216</f>
        <v>0</v>
      </c>
      <c r="K216" s="185"/>
      <c r="L216" s="190"/>
      <c r="M216" s="191"/>
      <c r="N216" s="192"/>
      <c r="O216" s="192"/>
      <c r="P216" s="193">
        <f>SUM(P217:P253)</f>
        <v>0</v>
      </c>
      <c r="Q216" s="192"/>
      <c r="R216" s="193">
        <f>SUM(R217:R253)</f>
        <v>1.7053999999999998</v>
      </c>
      <c r="S216" s="192"/>
      <c r="T216" s="194">
        <f>SUM(T217:T253)</f>
        <v>0</v>
      </c>
      <c r="AR216" s="195" t="s">
        <v>88</v>
      </c>
      <c r="AT216" s="196" t="s">
        <v>77</v>
      </c>
      <c r="AU216" s="196" t="s">
        <v>86</v>
      </c>
      <c r="AY216" s="195" t="s">
        <v>145</v>
      </c>
      <c r="BK216" s="197">
        <f>SUM(BK217:BK253)</f>
        <v>0</v>
      </c>
    </row>
    <row r="217" spans="1:65" s="2" customFormat="1" ht="16.5" customHeight="1">
      <c r="A217" s="33"/>
      <c r="B217" s="34"/>
      <c r="C217" s="224" t="s">
        <v>382</v>
      </c>
      <c r="D217" s="224" t="s">
        <v>184</v>
      </c>
      <c r="E217" s="225" t="s">
        <v>383</v>
      </c>
      <c r="F217" s="226" t="s">
        <v>384</v>
      </c>
      <c r="G217" s="227" t="s">
        <v>292</v>
      </c>
      <c r="H217" s="228">
        <v>1</v>
      </c>
      <c r="I217" s="229"/>
      <c r="J217" s="230">
        <f t="shared" ref="J217:J253" si="35">ROUND(I217*H217,2)</f>
        <v>0</v>
      </c>
      <c r="K217" s="231"/>
      <c r="L217" s="232"/>
      <c r="M217" s="233" t="s">
        <v>1</v>
      </c>
      <c r="N217" s="234" t="s">
        <v>43</v>
      </c>
      <c r="O217" s="70"/>
      <c r="P217" s="210">
        <f t="shared" ref="P217:P253" si="36">O217*H217</f>
        <v>0</v>
      </c>
      <c r="Q217" s="210">
        <v>5.0000000000000001E-3</v>
      </c>
      <c r="R217" s="210">
        <f t="shared" ref="R217:R253" si="37">Q217*H217</f>
        <v>5.0000000000000001E-3</v>
      </c>
      <c r="S217" s="210">
        <v>0</v>
      </c>
      <c r="T217" s="211">
        <f t="shared" ref="T217:T253" si="38"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212" t="s">
        <v>285</v>
      </c>
      <c r="AT217" s="212" t="s">
        <v>184</v>
      </c>
      <c r="AU217" s="212" t="s">
        <v>88</v>
      </c>
      <c r="AY217" s="15" t="s">
        <v>145</v>
      </c>
      <c r="BE217" s="107">
        <f t="shared" ref="BE217:BE253" si="39">IF(N217="základní",J217,0)</f>
        <v>0</v>
      </c>
      <c r="BF217" s="107">
        <f t="shared" ref="BF217:BF253" si="40">IF(N217="snížená",J217,0)</f>
        <v>0</v>
      </c>
      <c r="BG217" s="107">
        <f t="shared" ref="BG217:BG253" si="41">IF(N217="zákl. přenesená",J217,0)</f>
        <v>0</v>
      </c>
      <c r="BH217" s="107">
        <f t="shared" ref="BH217:BH253" si="42">IF(N217="sníž. přenesená",J217,0)</f>
        <v>0</v>
      </c>
      <c r="BI217" s="107">
        <f t="shared" ref="BI217:BI253" si="43">IF(N217="nulová",J217,0)</f>
        <v>0</v>
      </c>
      <c r="BJ217" s="15" t="s">
        <v>86</v>
      </c>
      <c r="BK217" s="107">
        <f t="shared" ref="BK217:BK253" si="44">ROUND(I217*H217,2)</f>
        <v>0</v>
      </c>
      <c r="BL217" s="15" t="s">
        <v>216</v>
      </c>
      <c r="BM217" s="212" t="s">
        <v>385</v>
      </c>
    </row>
    <row r="218" spans="1:65" s="2" customFormat="1" ht="16.5" customHeight="1">
      <c r="A218" s="33"/>
      <c r="B218" s="34"/>
      <c r="C218" s="224" t="s">
        <v>386</v>
      </c>
      <c r="D218" s="224" t="s">
        <v>184</v>
      </c>
      <c r="E218" s="225" t="s">
        <v>387</v>
      </c>
      <c r="F218" s="226" t="s">
        <v>388</v>
      </c>
      <c r="G218" s="227" t="s">
        <v>292</v>
      </c>
      <c r="H218" s="228">
        <v>1</v>
      </c>
      <c r="I218" s="229"/>
      <c r="J218" s="230">
        <f t="shared" si="35"/>
        <v>0</v>
      </c>
      <c r="K218" s="231"/>
      <c r="L218" s="232"/>
      <c r="M218" s="233" t="s">
        <v>1</v>
      </c>
      <c r="N218" s="234" t="s">
        <v>43</v>
      </c>
      <c r="O218" s="70"/>
      <c r="P218" s="210">
        <f t="shared" si="36"/>
        <v>0</v>
      </c>
      <c r="Q218" s="210">
        <v>5.0000000000000001E-3</v>
      </c>
      <c r="R218" s="210">
        <f t="shared" si="37"/>
        <v>5.0000000000000001E-3</v>
      </c>
      <c r="S218" s="210">
        <v>0</v>
      </c>
      <c r="T218" s="211">
        <f t="shared" si="38"/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212" t="s">
        <v>285</v>
      </c>
      <c r="AT218" s="212" t="s">
        <v>184</v>
      </c>
      <c r="AU218" s="212" t="s">
        <v>88</v>
      </c>
      <c r="AY218" s="15" t="s">
        <v>145</v>
      </c>
      <c r="BE218" s="107">
        <f t="shared" si="39"/>
        <v>0</v>
      </c>
      <c r="BF218" s="107">
        <f t="shared" si="40"/>
        <v>0</v>
      </c>
      <c r="BG218" s="107">
        <f t="shared" si="41"/>
        <v>0</v>
      </c>
      <c r="BH218" s="107">
        <f t="shared" si="42"/>
        <v>0</v>
      </c>
      <c r="BI218" s="107">
        <f t="shared" si="43"/>
        <v>0</v>
      </c>
      <c r="BJ218" s="15" t="s">
        <v>86</v>
      </c>
      <c r="BK218" s="107">
        <f t="shared" si="44"/>
        <v>0</v>
      </c>
      <c r="BL218" s="15" t="s">
        <v>216</v>
      </c>
      <c r="BM218" s="212" t="s">
        <v>389</v>
      </c>
    </row>
    <row r="219" spans="1:65" s="2" customFormat="1" ht="16.5" customHeight="1">
      <c r="A219" s="33"/>
      <c r="B219" s="34"/>
      <c r="C219" s="224" t="s">
        <v>390</v>
      </c>
      <c r="D219" s="224" t="s">
        <v>184</v>
      </c>
      <c r="E219" s="225" t="s">
        <v>391</v>
      </c>
      <c r="F219" s="226" t="s">
        <v>392</v>
      </c>
      <c r="G219" s="227" t="s">
        <v>292</v>
      </c>
      <c r="H219" s="228">
        <v>2</v>
      </c>
      <c r="I219" s="229"/>
      <c r="J219" s="230">
        <f t="shared" si="35"/>
        <v>0</v>
      </c>
      <c r="K219" s="231"/>
      <c r="L219" s="232"/>
      <c r="M219" s="233" t="s">
        <v>1</v>
      </c>
      <c r="N219" s="234" t="s">
        <v>43</v>
      </c>
      <c r="O219" s="70"/>
      <c r="P219" s="210">
        <f t="shared" si="36"/>
        <v>0</v>
      </c>
      <c r="Q219" s="210">
        <v>5.0000000000000001E-3</v>
      </c>
      <c r="R219" s="210">
        <f t="shared" si="37"/>
        <v>0.01</v>
      </c>
      <c r="S219" s="210">
        <v>0</v>
      </c>
      <c r="T219" s="211">
        <f t="shared" si="38"/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212" t="s">
        <v>285</v>
      </c>
      <c r="AT219" s="212" t="s">
        <v>184</v>
      </c>
      <c r="AU219" s="212" t="s">
        <v>88</v>
      </c>
      <c r="AY219" s="15" t="s">
        <v>145</v>
      </c>
      <c r="BE219" s="107">
        <f t="shared" si="39"/>
        <v>0</v>
      </c>
      <c r="BF219" s="107">
        <f t="shared" si="40"/>
        <v>0</v>
      </c>
      <c r="BG219" s="107">
        <f t="shared" si="41"/>
        <v>0</v>
      </c>
      <c r="BH219" s="107">
        <f t="shared" si="42"/>
        <v>0</v>
      </c>
      <c r="BI219" s="107">
        <f t="shared" si="43"/>
        <v>0</v>
      </c>
      <c r="BJ219" s="15" t="s">
        <v>86</v>
      </c>
      <c r="BK219" s="107">
        <f t="shared" si="44"/>
        <v>0</v>
      </c>
      <c r="BL219" s="15" t="s">
        <v>216</v>
      </c>
      <c r="BM219" s="212" t="s">
        <v>393</v>
      </c>
    </row>
    <row r="220" spans="1:65" s="2" customFormat="1" ht="16.5" customHeight="1">
      <c r="A220" s="33"/>
      <c r="B220" s="34"/>
      <c r="C220" s="224" t="s">
        <v>394</v>
      </c>
      <c r="D220" s="224" t="s">
        <v>184</v>
      </c>
      <c r="E220" s="225" t="s">
        <v>395</v>
      </c>
      <c r="F220" s="226" t="s">
        <v>396</v>
      </c>
      <c r="G220" s="227" t="s">
        <v>292</v>
      </c>
      <c r="H220" s="228">
        <v>1</v>
      </c>
      <c r="I220" s="229"/>
      <c r="J220" s="230">
        <f t="shared" si="35"/>
        <v>0</v>
      </c>
      <c r="K220" s="231"/>
      <c r="L220" s="232"/>
      <c r="M220" s="233" t="s">
        <v>1</v>
      </c>
      <c r="N220" s="234" t="s">
        <v>43</v>
      </c>
      <c r="O220" s="70"/>
      <c r="P220" s="210">
        <f t="shared" si="36"/>
        <v>0</v>
      </c>
      <c r="Q220" s="210">
        <v>5.0000000000000001E-3</v>
      </c>
      <c r="R220" s="210">
        <f t="shared" si="37"/>
        <v>5.0000000000000001E-3</v>
      </c>
      <c r="S220" s="210">
        <v>0</v>
      </c>
      <c r="T220" s="211">
        <f t="shared" si="38"/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212" t="s">
        <v>285</v>
      </c>
      <c r="AT220" s="212" t="s">
        <v>184</v>
      </c>
      <c r="AU220" s="212" t="s">
        <v>88</v>
      </c>
      <c r="AY220" s="15" t="s">
        <v>145</v>
      </c>
      <c r="BE220" s="107">
        <f t="shared" si="39"/>
        <v>0</v>
      </c>
      <c r="BF220" s="107">
        <f t="shared" si="40"/>
        <v>0</v>
      </c>
      <c r="BG220" s="107">
        <f t="shared" si="41"/>
        <v>0</v>
      </c>
      <c r="BH220" s="107">
        <f t="shared" si="42"/>
        <v>0</v>
      </c>
      <c r="BI220" s="107">
        <f t="shared" si="43"/>
        <v>0</v>
      </c>
      <c r="BJ220" s="15" t="s">
        <v>86</v>
      </c>
      <c r="BK220" s="107">
        <f t="shared" si="44"/>
        <v>0</v>
      </c>
      <c r="BL220" s="15" t="s">
        <v>216</v>
      </c>
      <c r="BM220" s="212" t="s">
        <v>397</v>
      </c>
    </row>
    <row r="221" spans="1:65" s="2" customFormat="1" ht="16.5" customHeight="1">
      <c r="A221" s="33"/>
      <c r="B221" s="34"/>
      <c r="C221" s="224" t="s">
        <v>398</v>
      </c>
      <c r="D221" s="224" t="s">
        <v>184</v>
      </c>
      <c r="E221" s="225" t="s">
        <v>399</v>
      </c>
      <c r="F221" s="226" t="s">
        <v>400</v>
      </c>
      <c r="G221" s="227" t="s">
        <v>292</v>
      </c>
      <c r="H221" s="228">
        <v>1</v>
      </c>
      <c r="I221" s="229"/>
      <c r="J221" s="230">
        <f t="shared" si="35"/>
        <v>0</v>
      </c>
      <c r="K221" s="231"/>
      <c r="L221" s="232"/>
      <c r="M221" s="233" t="s">
        <v>1</v>
      </c>
      <c r="N221" s="234" t="s">
        <v>43</v>
      </c>
      <c r="O221" s="70"/>
      <c r="P221" s="210">
        <f t="shared" si="36"/>
        <v>0</v>
      </c>
      <c r="Q221" s="210">
        <v>5.0000000000000001E-3</v>
      </c>
      <c r="R221" s="210">
        <f t="shared" si="37"/>
        <v>5.0000000000000001E-3</v>
      </c>
      <c r="S221" s="210">
        <v>0</v>
      </c>
      <c r="T221" s="211">
        <f t="shared" si="38"/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212" t="s">
        <v>285</v>
      </c>
      <c r="AT221" s="212" t="s">
        <v>184</v>
      </c>
      <c r="AU221" s="212" t="s">
        <v>88</v>
      </c>
      <c r="AY221" s="15" t="s">
        <v>145</v>
      </c>
      <c r="BE221" s="107">
        <f t="shared" si="39"/>
        <v>0</v>
      </c>
      <c r="BF221" s="107">
        <f t="shared" si="40"/>
        <v>0</v>
      </c>
      <c r="BG221" s="107">
        <f t="shared" si="41"/>
        <v>0</v>
      </c>
      <c r="BH221" s="107">
        <f t="shared" si="42"/>
        <v>0</v>
      </c>
      <c r="BI221" s="107">
        <f t="shared" si="43"/>
        <v>0</v>
      </c>
      <c r="BJ221" s="15" t="s">
        <v>86</v>
      </c>
      <c r="BK221" s="107">
        <f t="shared" si="44"/>
        <v>0</v>
      </c>
      <c r="BL221" s="15" t="s">
        <v>216</v>
      </c>
      <c r="BM221" s="212" t="s">
        <v>401</v>
      </c>
    </row>
    <row r="222" spans="1:65" s="2" customFormat="1" ht="16.5" customHeight="1">
      <c r="A222" s="33"/>
      <c r="B222" s="34"/>
      <c r="C222" s="224" t="s">
        <v>402</v>
      </c>
      <c r="D222" s="224" t="s">
        <v>184</v>
      </c>
      <c r="E222" s="225" t="s">
        <v>403</v>
      </c>
      <c r="F222" s="226" t="s">
        <v>404</v>
      </c>
      <c r="G222" s="227" t="s">
        <v>292</v>
      </c>
      <c r="H222" s="228">
        <v>1</v>
      </c>
      <c r="I222" s="229"/>
      <c r="J222" s="230">
        <f t="shared" si="35"/>
        <v>0</v>
      </c>
      <c r="K222" s="231"/>
      <c r="L222" s="232"/>
      <c r="M222" s="233" t="s">
        <v>1</v>
      </c>
      <c r="N222" s="234" t="s">
        <v>43</v>
      </c>
      <c r="O222" s="70"/>
      <c r="P222" s="210">
        <f t="shared" si="36"/>
        <v>0</v>
      </c>
      <c r="Q222" s="210">
        <v>5.0000000000000001E-3</v>
      </c>
      <c r="R222" s="210">
        <f t="shared" si="37"/>
        <v>5.0000000000000001E-3</v>
      </c>
      <c r="S222" s="210">
        <v>0</v>
      </c>
      <c r="T222" s="211">
        <f t="shared" si="38"/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212" t="s">
        <v>285</v>
      </c>
      <c r="AT222" s="212" t="s">
        <v>184</v>
      </c>
      <c r="AU222" s="212" t="s">
        <v>88</v>
      </c>
      <c r="AY222" s="15" t="s">
        <v>145</v>
      </c>
      <c r="BE222" s="107">
        <f t="shared" si="39"/>
        <v>0</v>
      </c>
      <c r="BF222" s="107">
        <f t="shared" si="40"/>
        <v>0</v>
      </c>
      <c r="BG222" s="107">
        <f t="shared" si="41"/>
        <v>0</v>
      </c>
      <c r="BH222" s="107">
        <f t="shared" si="42"/>
        <v>0</v>
      </c>
      <c r="BI222" s="107">
        <f t="shared" si="43"/>
        <v>0</v>
      </c>
      <c r="BJ222" s="15" t="s">
        <v>86</v>
      </c>
      <c r="BK222" s="107">
        <f t="shared" si="44"/>
        <v>0</v>
      </c>
      <c r="BL222" s="15" t="s">
        <v>216</v>
      </c>
      <c r="BM222" s="212" t="s">
        <v>405</v>
      </c>
    </row>
    <row r="223" spans="1:65" s="2" customFormat="1" ht="16.5" customHeight="1">
      <c r="A223" s="33"/>
      <c r="B223" s="34"/>
      <c r="C223" s="224" t="s">
        <v>406</v>
      </c>
      <c r="D223" s="224" t="s">
        <v>184</v>
      </c>
      <c r="E223" s="225" t="s">
        <v>407</v>
      </c>
      <c r="F223" s="226" t="s">
        <v>408</v>
      </c>
      <c r="G223" s="227" t="s">
        <v>292</v>
      </c>
      <c r="H223" s="228">
        <v>1</v>
      </c>
      <c r="I223" s="229"/>
      <c r="J223" s="230">
        <f t="shared" si="35"/>
        <v>0</v>
      </c>
      <c r="K223" s="231"/>
      <c r="L223" s="232"/>
      <c r="M223" s="233" t="s">
        <v>1</v>
      </c>
      <c r="N223" s="234" t="s">
        <v>43</v>
      </c>
      <c r="O223" s="70"/>
      <c r="P223" s="210">
        <f t="shared" si="36"/>
        <v>0</v>
      </c>
      <c r="Q223" s="210">
        <v>5.0000000000000001E-3</v>
      </c>
      <c r="R223" s="210">
        <f t="shared" si="37"/>
        <v>5.0000000000000001E-3</v>
      </c>
      <c r="S223" s="210">
        <v>0</v>
      </c>
      <c r="T223" s="211">
        <f t="shared" si="38"/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212" t="s">
        <v>285</v>
      </c>
      <c r="AT223" s="212" t="s">
        <v>184</v>
      </c>
      <c r="AU223" s="212" t="s">
        <v>88</v>
      </c>
      <c r="AY223" s="15" t="s">
        <v>145</v>
      </c>
      <c r="BE223" s="107">
        <f t="shared" si="39"/>
        <v>0</v>
      </c>
      <c r="BF223" s="107">
        <f t="shared" si="40"/>
        <v>0</v>
      </c>
      <c r="BG223" s="107">
        <f t="shared" si="41"/>
        <v>0</v>
      </c>
      <c r="BH223" s="107">
        <f t="shared" si="42"/>
        <v>0</v>
      </c>
      <c r="BI223" s="107">
        <f t="shared" si="43"/>
        <v>0</v>
      </c>
      <c r="BJ223" s="15" t="s">
        <v>86</v>
      </c>
      <c r="BK223" s="107">
        <f t="shared" si="44"/>
        <v>0</v>
      </c>
      <c r="BL223" s="15" t="s">
        <v>216</v>
      </c>
      <c r="BM223" s="212" t="s">
        <v>409</v>
      </c>
    </row>
    <row r="224" spans="1:65" s="2" customFormat="1" ht="21.75" customHeight="1">
      <c r="A224" s="33"/>
      <c r="B224" s="34"/>
      <c r="C224" s="224" t="s">
        <v>410</v>
      </c>
      <c r="D224" s="224" t="s">
        <v>184</v>
      </c>
      <c r="E224" s="225" t="s">
        <v>411</v>
      </c>
      <c r="F224" s="226" t="s">
        <v>412</v>
      </c>
      <c r="G224" s="227" t="s">
        <v>292</v>
      </c>
      <c r="H224" s="228">
        <v>2</v>
      </c>
      <c r="I224" s="229"/>
      <c r="J224" s="230">
        <f t="shared" si="35"/>
        <v>0</v>
      </c>
      <c r="K224" s="231"/>
      <c r="L224" s="232"/>
      <c r="M224" s="233" t="s">
        <v>1</v>
      </c>
      <c r="N224" s="234" t="s">
        <v>43</v>
      </c>
      <c r="O224" s="70"/>
      <c r="P224" s="210">
        <f t="shared" si="36"/>
        <v>0</v>
      </c>
      <c r="Q224" s="210">
        <v>5.0000000000000001E-3</v>
      </c>
      <c r="R224" s="210">
        <f t="shared" si="37"/>
        <v>0.01</v>
      </c>
      <c r="S224" s="210">
        <v>0</v>
      </c>
      <c r="T224" s="211">
        <f t="shared" si="38"/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212" t="s">
        <v>285</v>
      </c>
      <c r="AT224" s="212" t="s">
        <v>184</v>
      </c>
      <c r="AU224" s="212" t="s">
        <v>88</v>
      </c>
      <c r="AY224" s="15" t="s">
        <v>145</v>
      </c>
      <c r="BE224" s="107">
        <f t="shared" si="39"/>
        <v>0</v>
      </c>
      <c r="BF224" s="107">
        <f t="shared" si="40"/>
        <v>0</v>
      </c>
      <c r="BG224" s="107">
        <f t="shared" si="41"/>
        <v>0</v>
      </c>
      <c r="BH224" s="107">
        <f t="shared" si="42"/>
        <v>0</v>
      </c>
      <c r="BI224" s="107">
        <f t="shared" si="43"/>
        <v>0</v>
      </c>
      <c r="BJ224" s="15" t="s">
        <v>86</v>
      </c>
      <c r="BK224" s="107">
        <f t="shared" si="44"/>
        <v>0</v>
      </c>
      <c r="BL224" s="15" t="s">
        <v>216</v>
      </c>
      <c r="BM224" s="212" t="s">
        <v>413</v>
      </c>
    </row>
    <row r="225" spans="1:65" s="2" customFormat="1" ht="16.5" customHeight="1">
      <c r="A225" s="33"/>
      <c r="B225" s="34"/>
      <c r="C225" s="224" t="s">
        <v>414</v>
      </c>
      <c r="D225" s="224" t="s">
        <v>184</v>
      </c>
      <c r="E225" s="225" t="s">
        <v>415</v>
      </c>
      <c r="F225" s="226" t="s">
        <v>416</v>
      </c>
      <c r="G225" s="227" t="s">
        <v>292</v>
      </c>
      <c r="H225" s="228">
        <v>4</v>
      </c>
      <c r="I225" s="229"/>
      <c r="J225" s="230">
        <f t="shared" si="35"/>
        <v>0</v>
      </c>
      <c r="K225" s="231"/>
      <c r="L225" s="232"/>
      <c r="M225" s="233" t="s">
        <v>1</v>
      </c>
      <c r="N225" s="234" t="s">
        <v>43</v>
      </c>
      <c r="O225" s="70"/>
      <c r="P225" s="210">
        <f t="shared" si="36"/>
        <v>0</v>
      </c>
      <c r="Q225" s="210">
        <v>5.0000000000000001E-3</v>
      </c>
      <c r="R225" s="210">
        <f t="shared" si="37"/>
        <v>0.02</v>
      </c>
      <c r="S225" s="210">
        <v>0</v>
      </c>
      <c r="T225" s="211">
        <f t="shared" si="38"/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212" t="s">
        <v>285</v>
      </c>
      <c r="AT225" s="212" t="s">
        <v>184</v>
      </c>
      <c r="AU225" s="212" t="s">
        <v>88</v>
      </c>
      <c r="AY225" s="15" t="s">
        <v>145</v>
      </c>
      <c r="BE225" s="107">
        <f t="shared" si="39"/>
        <v>0</v>
      </c>
      <c r="BF225" s="107">
        <f t="shared" si="40"/>
        <v>0</v>
      </c>
      <c r="BG225" s="107">
        <f t="shared" si="41"/>
        <v>0</v>
      </c>
      <c r="BH225" s="107">
        <f t="shared" si="42"/>
        <v>0</v>
      </c>
      <c r="BI225" s="107">
        <f t="shared" si="43"/>
        <v>0</v>
      </c>
      <c r="BJ225" s="15" t="s">
        <v>86</v>
      </c>
      <c r="BK225" s="107">
        <f t="shared" si="44"/>
        <v>0</v>
      </c>
      <c r="BL225" s="15" t="s">
        <v>216</v>
      </c>
      <c r="BM225" s="212" t="s">
        <v>417</v>
      </c>
    </row>
    <row r="226" spans="1:65" s="2" customFormat="1" ht="21.75" customHeight="1">
      <c r="A226" s="33"/>
      <c r="B226" s="34"/>
      <c r="C226" s="224" t="s">
        <v>418</v>
      </c>
      <c r="D226" s="224" t="s">
        <v>184</v>
      </c>
      <c r="E226" s="225" t="s">
        <v>419</v>
      </c>
      <c r="F226" s="226" t="s">
        <v>420</v>
      </c>
      <c r="G226" s="227" t="s">
        <v>292</v>
      </c>
      <c r="H226" s="228">
        <v>4</v>
      </c>
      <c r="I226" s="229"/>
      <c r="J226" s="230">
        <f t="shared" si="35"/>
        <v>0</v>
      </c>
      <c r="K226" s="231"/>
      <c r="L226" s="232"/>
      <c r="M226" s="233" t="s">
        <v>1</v>
      </c>
      <c r="N226" s="234" t="s">
        <v>43</v>
      </c>
      <c r="O226" s="70"/>
      <c r="P226" s="210">
        <f t="shared" si="36"/>
        <v>0</v>
      </c>
      <c r="Q226" s="210">
        <v>5.0000000000000001E-3</v>
      </c>
      <c r="R226" s="210">
        <f t="shared" si="37"/>
        <v>0.02</v>
      </c>
      <c r="S226" s="210">
        <v>0</v>
      </c>
      <c r="T226" s="211">
        <f t="shared" si="38"/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212" t="s">
        <v>285</v>
      </c>
      <c r="AT226" s="212" t="s">
        <v>184</v>
      </c>
      <c r="AU226" s="212" t="s">
        <v>88</v>
      </c>
      <c r="AY226" s="15" t="s">
        <v>145</v>
      </c>
      <c r="BE226" s="107">
        <f t="shared" si="39"/>
        <v>0</v>
      </c>
      <c r="BF226" s="107">
        <f t="shared" si="40"/>
        <v>0</v>
      </c>
      <c r="BG226" s="107">
        <f t="shared" si="41"/>
        <v>0</v>
      </c>
      <c r="BH226" s="107">
        <f t="shared" si="42"/>
        <v>0</v>
      </c>
      <c r="BI226" s="107">
        <f t="shared" si="43"/>
        <v>0</v>
      </c>
      <c r="BJ226" s="15" t="s">
        <v>86</v>
      </c>
      <c r="BK226" s="107">
        <f t="shared" si="44"/>
        <v>0</v>
      </c>
      <c r="BL226" s="15" t="s">
        <v>216</v>
      </c>
      <c r="BM226" s="212" t="s">
        <v>421</v>
      </c>
    </row>
    <row r="227" spans="1:65" s="2" customFormat="1" ht="16.5" customHeight="1">
      <c r="A227" s="33"/>
      <c r="B227" s="34"/>
      <c r="C227" s="224" t="s">
        <v>422</v>
      </c>
      <c r="D227" s="224" t="s">
        <v>184</v>
      </c>
      <c r="E227" s="225" t="s">
        <v>423</v>
      </c>
      <c r="F227" s="226" t="s">
        <v>424</v>
      </c>
      <c r="G227" s="227" t="s">
        <v>292</v>
      </c>
      <c r="H227" s="228">
        <v>3</v>
      </c>
      <c r="I227" s="229"/>
      <c r="J227" s="230">
        <f t="shared" si="35"/>
        <v>0</v>
      </c>
      <c r="K227" s="231"/>
      <c r="L227" s="232"/>
      <c r="M227" s="233" t="s">
        <v>1</v>
      </c>
      <c r="N227" s="234" t="s">
        <v>43</v>
      </c>
      <c r="O227" s="70"/>
      <c r="P227" s="210">
        <f t="shared" si="36"/>
        <v>0</v>
      </c>
      <c r="Q227" s="210">
        <v>5.0000000000000001E-3</v>
      </c>
      <c r="R227" s="210">
        <f t="shared" si="37"/>
        <v>1.4999999999999999E-2</v>
      </c>
      <c r="S227" s="210">
        <v>0</v>
      </c>
      <c r="T227" s="211">
        <f t="shared" si="38"/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212" t="s">
        <v>285</v>
      </c>
      <c r="AT227" s="212" t="s">
        <v>184</v>
      </c>
      <c r="AU227" s="212" t="s">
        <v>88</v>
      </c>
      <c r="AY227" s="15" t="s">
        <v>145</v>
      </c>
      <c r="BE227" s="107">
        <f t="shared" si="39"/>
        <v>0</v>
      </c>
      <c r="BF227" s="107">
        <f t="shared" si="40"/>
        <v>0</v>
      </c>
      <c r="BG227" s="107">
        <f t="shared" si="41"/>
        <v>0</v>
      </c>
      <c r="BH227" s="107">
        <f t="shared" si="42"/>
        <v>0</v>
      </c>
      <c r="BI227" s="107">
        <f t="shared" si="43"/>
        <v>0</v>
      </c>
      <c r="BJ227" s="15" t="s">
        <v>86</v>
      </c>
      <c r="BK227" s="107">
        <f t="shared" si="44"/>
        <v>0</v>
      </c>
      <c r="BL227" s="15" t="s">
        <v>216</v>
      </c>
      <c r="BM227" s="212" t="s">
        <v>425</v>
      </c>
    </row>
    <row r="228" spans="1:65" s="2" customFormat="1" ht="21.75" customHeight="1">
      <c r="A228" s="33"/>
      <c r="B228" s="34"/>
      <c r="C228" s="224" t="s">
        <v>426</v>
      </c>
      <c r="D228" s="224" t="s">
        <v>184</v>
      </c>
      <c r="E228" s="225" t="s">
        <v>427</v>
      </c>
      <c r="F228" s="226" t="s">
        <v>428</v>
      </c>
      <c r="G228" s="227" t="s">
        <v>292</v>
      </c>
      <c r="H228" s="228">
        <v>2</v>
      </c>
      <c r="I228" s="229"/>
      <c r="J228" s="230">
        <f t="shared" si="35"/>
        <v>0</v>
      </c>
      <c r="K228" s="231"/>
      <c r="L228" s="232"/>
      <c r="M228" s="233" t="s">
        <v>1</v>
      </c>
      <c r="N228" s="234" t="s">
        <v>43</v>
      </c>
      <c r="O228" s="70"/>
      <c r="P228" s="210">
        <f t="shared" si="36"/>
        <v>0</v>
      </c>
      <c r="Q228" s="210">
        <v>5.0000000000000001E-3</v>
      </c>
      <c r="R228" s="210">
        <f t="shared" si="37"/>
        <v>0.01</v>
      </c>
      <c r="S228" s="210">
        <v>0</v>
      </c>
      <c r="T228" s="211">
        <f t="shared" si="38"/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212" t="s">
        <v>285</v>
      </c>
      <c r="AT228" s="212" t="s">
        <v>184</v>
      </c>
      <c r="AU228" s="212" t="s">
        <v>88</v>
      </c>
      <c r="AY228" s="15" t="s">
        <v>145</v>
      </c>
      <c r="BE228" s="107">
        <f t="shared" si="39"/>
        <v>0</v>
      </c>
      <c r="BF228" s="107">
        <f t="shared" si="40"/>
        <v>0</v>
      </c>
      <c r="BG228" s="107">
        <f t="shared" si="41"/>
        <v>0</v>
      </c>
      <c r="BH228" s="107">
        <f t="shared" si="42"/>
        <v>0</v>
      </c>
      <c r="BI228" s="107">
        <f t="shared" si="43"/>
        <v>0</v>
      </c>
      <c r="BJ228" s="15" t="s">
        <v>86</v>
      </c>
      <c r="BK228" s="107">
        <f t="shared" si="44"/>
        <v>0</v>
      </c>
      <c r="BL228" s="15" t="s">
        <v>216</v>
      </c>
      <c r="BM228" s="212" t="s">
        <v>429</v>
      </c>
    </row>
    <row r="229" spans="1:65" s="2" customFormat="1" ht="16.5" customHeight="1">
      <c r="A229" s="33"/>
      <c r="B229" s="34"/>
      <c r="C229" s="224" t="s">
        <v>430</v>
      </c>
      <c r="D229" s="224" t="s">
        <v>184</v>
      </c>
      <c r="E229" s="225" t="s">
        <v>431</v>
      </c>
      <c r="F229" s="226" t="s">
        <v>432</v>
      </c>
      <c r="G229" s="227" t="s">
        <v>292</v>
      </c>
      <c r="H229" s="228">
        <v>1</v>
      </c>
      <c r="I229" s="229"/>
      <c r="J229" s="230">
        <f t="shared" si="35"/>
        <v>0</v>
      </c>
      <c r="K229" s="231"/>
      <c r="L229" s="232"/>
      <c r="M229" s="233" t="s">
        <v>1</v>
      </c>
      <c r="N229" s="234" t="s">
        <v>43</v>
      </c>
      <c r="O229" s="70"/>
      <c r="P229" s="210">
        <f t="shared" si="36"/>
        <v>0</v>
      </c>
      <c r="Q229" s="210">
        <v>5.0000000000000001E-3</v>
      </c>
      <c r="R229" s="210">
        <f t="shared" si="37"/>
        <v>5.0000000000000001E-3</v>
      </c>
      <c r="S229" s="210">
        <v>0</v>
      </c>
      <c r="T229" s="211">
        <f t="shared" si="38"/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212" t="s">
        <v>285</v>
      </c>
      <c r="AT229" s="212" t="s">
        <v>184</v>
      </c>
      <c r="AU229" s="212" t="s">
        <v>88</v>
      </c>
      <c r="AY229" s="15" t="s">
        <v>145</v>
      </c>
      <c r="BE229" s="107">
        <f t="shared" si="39"/>
        <v>0</v>
      </c>
      <c r="BF229" s="107">
        <f t="shared" si="40"/>
        <v>0</v>
      </c>
      <c r="BG229" s="107">
        <f t="shared" si="41"/>
        <v>0</v>
      </c>
      <c r="BH229" s="107">
        <f t="shared" si="42"/>
        <v>0</v>
      </c>
      <c r="BI229" s="107">
        <f t="shared" si="43"/>
        <v>0</v>
      </c>
      <c r="BJ229" s="15" t="s">
        <v>86</v>
      </c>
      <c r="BK229" s="107">
        <f t="shared" si="44"/>
        <v>0</v>
      </c>
      <c r="BL229" s="15" t="s">
        <v>216</v>
      </c>
      <c r="BM229" s="212" t="s">
        <v>433</v>
      </c>
    </row>
    <row r="230" spans="1:65" s="2" customFormat="1" ht="16.5" customHeight="1">
      <c r="A230" s="33"/>
      <c r="B230" s="34"/>
      <c r="C230" s="224" t="s">
        <v>434</v>
      </c>
      <c r="D230" s="224" t="s">
        <v>184</v>
      </c>
      <c r="E230" s="225" t="s">
        <v>435</v>
      </c>
      <c r="F230" s="226" t="s">
        <v>436</v>
      </c>
      <c r="G230" s="227" t="s">
        <v>292</v>
      </c>
      <c r="H230" s="228">
        <v>1</v>
      </c>
      <c r="I230" s="229"/>
      <c r="J230" s="230">
        <f t="shared" si="35"/>
        <v>0</v>
      </c>
      <c r="K230" s="231"/>
      <c r="L230" s="232"/>
      <c r="M230" s="233" t="s">
        <v>1</v>
      </c>
      <c r="N230" s="234" t="s">
        <v>43</v>
      </c>
      <c r="O230" s="70"/>
      <c r="P230" s="210">
        <f t="shared" si="36"/>
        <v>0</v>
      </c>
      <c r="Q230" s="210">
        <v>5.0000000000000001E-3</v>
      </c>
      <c r="R230" s="210">
        <f t="shared" si="37"/>
        <v>5.0000000000000001E-3</v>
      </c>
      <c r="S230" s="210">
        <v>0</v>
      </c>
      <c r="T230" s="211">
        <f t="shared" si="38"/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212" t="s">
        <v>285</v>
      </c>
      <c r="AT230" s="212" t="s">
        <v>184</v>
      </c>
      <c r="AU230" s="212" t="s">
        <v>88</v>
      </c>
      <c r="AY230" s="15" t="s">
        <v>145</v>
      </c>
      <c r="BE230" s="107">
        <f t="shared" si="39"/>
        <v>0</v>
      </c>
      <c r="BF230" s="107">
        <f t="shared" si="40"/>
        <v>0</v>
      </c>
      <c r="BG230" s="107">
        <f t="shared" si="41"/>
        <v>0</v>
      </c>
      <c r="BH230" s="107">
        <f t="shared" si="42"/>
        <v>0</v>
      </c>
      <c r="BI230" s="107">
        <f t="shared" si="43"/>
        <v>0</v>
      </c>
      <c r="BJ230" s="15" t="s">
        <v>86</v>
      </c>
      <c r="BK230" s="107">
        <f t="shared" si="44"/>
        <v>0</v>
      </c>
      <c r="BL230" s="15" t="s">
        <v>216</v>
      </c>
      <c r="BM230" s="212" t="s">
        <v>437</v>
      </c>
    </row>
    <row r="231" spans="1:65" s="2" customFormat="1" ht="16.5" customHeight="1">
      <c r="A231" s="33"/>
      <c r="B231" s="34"/>
      <c r="C231" s="224" t="s">
        <v>438</v>
      </c>
      <c r="D231" s="224" t="s">
        <v>184</v>
      </c>
      <c r="E231" s="225" t="s">
        <v>439</v>
      </c>
      <c r="F231" s="226" t="s">
        <v>440</v>
      </c>
      <c r="G231" s="227" t="s">
        <v>292</v>
      </c>
      <c r="H231" s="228">
        <v>1</v>
      </c>
      <c r="I231" s="229"/>
      <c r="J231" s="230">
        <f t="shared" si="35"/>
        <v>0</v>
      </c>
      <c r="K231" s="231"/>
      <c r="L231" s="232"/>
      <c r="M231" s="233" t="s">
        <v>1</v>
      </c>
      <c r="N231" s="234" t="s">
        <v>43</v>
      </c>
      <c r="O231" s="70"/>
      <c r="P231" s="210">
        <f t="shared" si="36"/>
        <v>0</v>
      </c>
      <c r="Q231" s="210">
        <v>5.0000000000000001E-3</v>
      </c>
      <c r="R231" s="210">
        <f t="shared" si="37"/>
        <v>5.0000000000000001E-3</v>
      </c>
      <c r="S231" s="210">
        <v>0</v>
      </c>
      <c r="T231" s="211">
        <f t="shared" si="38"/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212" t="s">
        <v>285</v>
      </c>
      <c r="AT231" s="212" t="s">
        <v>184</v>
      </c>
      <c r="AU231" s="212" t="s">
        <v>88</v>
      </c>
      <c r="AY231" s="15" t="s">
        <v>145</v>
      </c>
      <c r="BE231" s="107">
        <f t="shared" si="39"/>
        <v>0</v>
      </c>
      <c r="BF231" s="107">
        <f t="shared" si="40"/>
        <v>0</v>
      </c>
      <c r="BG231" s="107">
        <f t="shared" si="41"/>
        <v>0</v>
      </c>
      <c r="BH231" s="107">
        <f t="shared" si="42"/>
        <v>0</v>
      </c>
      <c r="BI231" s="107">
        <f t="shared" si="43"/>
        <v>0</v>
      </c>
      <c r="BJ231" s="15" t="s">
        <v>86</v>
      </c>
      <c r="BK231" s="107">
        <f t="shared" si="44"/>
        <v>0</v>
      </c>
      <c r="BL231" s="15" t="s">
        <v>216</v>
      </c>
      <c r="BM231" s="212" t="s">
        <v>441</v>
      </c>
    </row>
    <row r="232" spans="1:65" s="2" customFormat="1" ht="16.5" customHeight="1">
      <c r="A232" s="33"/>
      <c r="B232" s="34"/>
      <c r="C232" s="224" t="s">
        <v>442</v>
      </c>
      <c r="D232" s="224" t="s">
        <v>184</v>
      </c>
      <c r="E232" s="225" t="s">
        <v>443</v>
      </c>
      <c r="F232" s="226" t="s">
        <v>444</v>
      </c>
      <c r="G232" s="227" t="s">
        <v>292</v>
      </c>
      <c r="H232" s="228">
        <v>1</v>
      </c>
      <c r="I232" s="229"/>
      <c r="J232" s="230">
        <f t="shared" si="35"/>
        <v>0</v>
      </c>
      <c r="K232" s="231"/>
      <c r="L232" s="232"/>
      <c r="M232" s="233" t="s">
        <v>1</v>
      </c>
      <c r="N232" s="234" t="s">
        <v>43</v>
      </c>
      <c r="O232" s="70"/>
      <c r="P232" s="210">
        <f t="shared" si="36"/>
        <v>0</v>
      </c>
      <c r="Q232" s="210">
        <v>5.0000000000000001E-3</v>
      </c>
      <c r="R232" s="210">
        <f t="shared" si="37"/>
        <v>5.0000000000000001E-3</v>
      </c>
      <c r="S232" s="210">
        <v>0</v>
      </c>
      <c r="T232" s="211">
        <f t="shared" si="38"/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212" t="s">
        <v>285</v>
      </c>
      <c r="AT232" s="212" t="s">
        <v>184</v>
      </c>
      <c r="AU232" s="212" t="s">
        <v>88</v>
      </c>
      <c r="AY232" s="15" t="s">
        <v>145</v>
      </c>
      <c r="BE232" s="107">
        <f t="shared" si="39"/>
        <v>0</v>
      </c>
      <c r="BF232" s="107">
        <f t="shared" si="40"/>
        <v>0</v>
      </c>
      <c r="BG232" s="107">
        <f t="shared" si="41"/>
        <v>0</v>
      </c>
      <c r="BH232" s="107">
        <f t="shared" si="42"/>
        <v>0</v>
      </c>
      <c r="BI232" s="107">
        <f t="shared" si="43"/>
        <v>0</v>
      </c>
      <c r="BJ232" s="15" t="s">
        <v>86</v>
      </c>
      <c r="BK232" s="107">
        <f t="shared" si="44"/>
        <v>0</v>
      </c>
      <c r="BL232" s="15" t="s">
        <v>216</v>
      </c>
      <c r="BM232" s="212" t="s">
        <v>445</v>
      </c>
    </row>
    <row r="233" spans="1:65" s="2" customFormat="1" ht="16.5" customHeight="1">
      <c r="A233" s="33"/>
      <c r="B233" s="34"/>
      <c r="C233" s="224" t="s">
        <v>446</v>
      </c>
      <c r="D233" s="224" t="s">
        <v>184</v>
      </c>
      <c r="E233" s="225" t="s">
        <v>447</v>
      </c>
      <c r="F233" s="226" t="s">
        <v>448</v>
      </c>
      <c r="G233" s="227" t="s">
        <v>292</v>
      </c>
      <c r="H233" s="228">
        <v>3</v>
      </c>
      <c r="I233" s="229"/>
      <c r="J233" s="230">
        <f t="shared" si="35"/>
        <v>0</v>
      </c>
      <c r="K233" s="231"/>
      <c r="L233" s="232"/>
      <c r="M233" s="233" t="s">
        <v>1</v>
      </c>
      <c r="N233" s="234" t="s">
        <v>43</v>
      </c>
      <c r="O233" s="70"/>
      <c r="P233" s="210">
        <f t="shared" si="36"/>
        <v>0</v>
      </c>
      <c r="Q233" s="210">
        <v>5.0000000000000001E-3</v>
      </c>
      <c r="R233" s="210">
        <f t="shared" si="37"/>
        <v>1.4999999999999999E-2</v>
      </c>
      <c r="S233" s="210">
        <v>0</v>
      </c>
      <c r="T233" s="211">
        <f t="shared" si="38"/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212" t="s">
        <v>285</v>
      </c>
      <c r="AT233" s="212" t="s">
        <v>184</v>
      </c>
      <c r="AU233" s="212" t="s">
        <v>88</v>
      </c>
      <c r="AY233" s="15" t="s">
        <v>145</v>
      </c>
      <c r="BE233" s="107">
        <f t="shared" si="39"/>
        <v>0</v>
      </c>
      <c r="BF233" s="107">
        <f t="shared" si="40"/>
        <v>0</v>
      </c>
      <c r="BG233" s="107">
        <f t="shared" si="41"/>
        <v>0</v>
      </c>
      <c r="BH233" s="107">
        <f t="shared" si="42"/>
        <v>0</v>
      </c>
      <c r="BI233" s="107">
        <f t="shared" si="43"/>
        <v>0</v>
      </c>
      <c r="BJ233" s="15" t="s">
        <v>86</v>
      </c>
      <c r="BK233" s="107">
        <f t="shared" si="44"/>
        <v>0</v>
      </c>
      <c r="BL233" s="15" t="s">
        <v>216</v>
      </c>
      <c r="BM233" s="212" t="s">
        <v>449</v>
      </c>
    </row>
    <row r="234" spans="1:65" s="2" customFormat="1" ht="16.5" customHeight="1">
      <c r="A234" s="33"/>
      <c r="B234" s="34"/>
      <c r="C234" s="224" t="s">
        <v>450</v>
      </c>
      <c r="D234" s="224" t="s">
        <v>184</v>
      </c>
      <c r="E234" s="225" t="s">
        <v>451</v>
      </c>
      <c r="F234" s="226" t="s">
        <v>452</v>
      </c>
      <c r="G234" s="227" t="s">
        <v>292</v>
      </c>
      <c r="H234" s="228">
        <v>4</v>
      </c>
      <c r="I234" s="229"/>
      <c r="J234" s="230">
        <f t="shared" si="35"/>
        <v>0</v>
      </c>
      <c r="K234" s="231"/>
      <c r="L234" s="232"/>
      <c r="M234" s="233" t="s">
        <v>1</v>
      </c>
      <c r="N234" s="234" t="s">
        <v>43</v>
      </c>
      <c r="O234" s="70"/>
      <c r="P234" s="210">
        <f t="shared" si="36"/>
        <v>0</v>
      </c>
      <c r="Q234" s="210">
        <v>5.0000000000000001E-3</v>
      </c>
      <c r="R234" s="210">
        <f t="shared" si="37"/>
        <v>0.02</v>
      </c>
      <c r="S234" s="210">
        <v>0</v>
      </c>
      <c r="T234" s="211">
        <f t="shared" si="38"/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212" t="s">
        <v>285</v>
      </c>
      <c r="AT234" s="212" t="s">
        <v>184</v>
      </c>
      <c r="AU234" s="212" t="s">
        <v>88</v>
      </c>
      <c r="AY234" s="15" t="s">
        <v>145</v>
      </c>
      <c r="BE234" s="107">
        <f t="shared" si="39"/>
        <v>0</v>
      </c>
      <c r="BF234" s="107">
        <f t="shared" si="40"/>
        <v>0</v>
      </c>
      <c r="BG234" s="107">
        <f t="shared" si="41"/>
        <v>0</v>
      </c>
      <c r="BH234" s="107">
        <f t="shared" si="42"/>
        <v>0</v>
      </c>
      <c r="BI234" s="107">
        <f t="shared" si="43"/>
        <v>0</v>
      </c>
      <c r="BJ234" s="15" t="s">
        <v>86</v>
      </c>
      <c r="BK234" s="107">
        <f t="shared" si="44"/>
        <v>0</v>
      </c>
      <c r="BL234" s="15" t="s">
        <v>216</v>
      </c>
      <c r="BM234" s="212" t="s">
        <v>453</v>
      </c>
    </row>
    <row r="235" spans="1:65" s="2" customFormat="1" ht="16.5" customHeight="1">
      <c r="A235" s="33"/>
      <c r="B235" s="34"/>
      <c r="C235" s="224" t="s">
        <v>454</v>
      </c>
      <c r="D235" s="224" t="s">
        <v>184</v>
      </c>
      <c r="E235" s="225" t="s">
        <v>455</v>
      </c>
      <c r="F235" s="226" t="s">
        <v>456</v>
      </c>
      <c r="G235" s="227" t="s">
        <v>292</v>
      </c>
      <c r="H235" s="228">
        <v>1</v>
      </c>
      <c r="I235" s="229"/>
      <c r="J235" s="230">
        <f t="shared" si="35"/>
        <v>0</v>
      </c>
      <c r="K235" s="231"/>
      <c r="L235" s="232"/>
      <c r="M235" s="233" t="s">
        <v>1</v>
      </c>
      <c r="N235" s="234" t="s">
        <v>43</v>
      </c>
      <c r="O235" s="70"/>
      <c r="P235" s="210">
        <f t="shared" si="36"/>
        <v>0</v>
      </c>
      <c r="Q235" s="210">
        <v>5.0000000000000001E-3</v>
      </c>
      <c r="R235" s="210">
        <f t="shared" si="37"/>
        <v>5.0000000000000001E-3</v>
      </c>
      <c r="S235" s="210">
        <v>0</v>
      </c>
      <c r="T235" s="211">
        <f t="shared" si="38"/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212" t="s">
        <v>285</v>
      </c>
      <c r="AT235" s="212" t="s">
        <v>184</v>
      </c>
      <c r="AU235" s="212" t="s">
        <v>88</v>
      </c>
      <c r="AY235" s="15" t="s">
        <v>145</v>
      </c>
      <c r="BE235" s="107">
        <f t="shared" si="39"/>
        <v>0</v>
      </c>
      <c r="BF235" s="107">
        <f t="shared" si="40"/>
        <v>0</v>
      </c>
      <c r="BG235" s="107">
        <f t="shared" si="41"/>
        <v>0</v>
      </c>
      <c r="BH235" s="107">
        <f t="shared" si="42"/>
        <v>0</v>
      </c>
      <c r="BI235" s="107">
        <f t="shared" si="43"/>
        <v>0</v>
      </c>
      <c r="BJ235" s="15" t="s">
        <v>86</v>
      </c>
      <c r="BK235" s="107">
        <f t="shared" si="44"/>
        <v>0</v>
      </c>
      <c r="BL235" s="15" t="s">
        <v>216</v>
      </c>
      <c r="BM235" s="212" t="s">
        <v>457</v>
      </c>
    </row>
    <row r="236" spans="1:65" s="2" customFormat="1" ht="16.5" customHeight="1">
      <c r="A236" s="33"/>
      <c r="B236" s="34"/>
      <c r="C236" s="224" t="s">
        <v>458</v>
      </c>
      <c r="D236" s="224" t="s">
        <v>184</v>
      </c>
      <c r="E236" s="225" t="s">
        <v>459</v>
      </c>
      <c r="F236" s="226" t="s">
        <v>460</v>
      </c>
      <c r="G236" s="227" t="s">
        <v>292</v>
      </c>
      <c r="H236" s="228">
        <v>1</v>
      </c>
      <c r="I236" s="229"/>
      <c r="J236" s="230">
        <f t="shared" si="35"/>
        <v>0</v>
      </c>
      <c r="K236" s="231"/>
      <c r="L236" s="232"/>
      <c r="M236" s="233" t="s">
        <v>1</v>
      </c>
      <c r="N236" s="234" t="s">
        <v>43</v>
      </c>
      <c r="O236" s="70"/>
      <c r="P236" s="210">
        <f t="shared" si="36"/>
        <v>0</v>
      </c>
      <c r="Q236" s="210">
        <v>5.0000000000000001E-3</v>
      </c>
      <c r="R236" s="210">
        <f t="shared" si="37"/>
        <v>5.0000000000000001E-3</v>
      </c>
      <c r="S236" s="210">
        <v>0</v>
      </c>
      <c r="T236" s="211">
        <f t="shared" si="38"/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212" t="s">
        <v>285</v>
      </c>
      <c r="AT236" s="212" t="s">
        <v>184</v>
      </c>
      <c r="AU236" s="212" t="s">
        <v>88</v>
      </c>
      <c r="AY236" s="15" t="s">
        <v>145</v>
      </c>
      <c r="BE236" s="107">
        <f t="shared" si="39"/>
        <v>0</v>
      </c>
      <c r="BF236" s="107">
        <f t="shared" si="40"/>
        <v>0</v>
      </c>
      <c r="BG236" s="107">
        <f t="shared" si="41"/>
        <v>0</v>
      </c>
      <c r="BH236" s="107">
        <f t="shared" si="42"/>
        <v>0</v>
      </c>
      <c r="BI236" s="107">
        <f t="shared" si="43"/>
        <v>0</v>
      </c>
      <c r="BJ236" s="15" t="s">
        <v>86</v>
      </c>
      <c r="BK236" s="107">
        <f t="shared" si="44"/>
        <v>0</v>
      </c>
      <c r="BL236" s="15" t="s">
        <v>216</v>
      </c>
      <c r="BM236" s="212" t="s">
        <v>461</v>
      </c>
    </row>
    <row r="237" spans="1:65" s="2" customFormat="1" ht="16.5" customHeight="1">
      <c r="A237" s="33"/>
      <c r="B237" s="34"/>
      <c r="C237" s="224" t="s">
        <v>462</v>
      </c>
      <c r="D237" s="224" t="s">
        <v>184</v>
      </c>
      <c r="E237" s="225" t="s">
        <v>463</v>
      </c>
      <c r="F237" s="226" t="s">
        <v>464</v>
      </c>
      <c r="G237" s="227" t="s">
        <v>292</v>
      </c>
      <c r="H237" s="228">
        <v>1</v>
      </c>
      <c r="I237" s="229"/>
      <c r="J237" s="230">
        <f t="shared" si="35"/>
        <v>0</v>
      </c>
      <c r="K237" s="231"/>
      <c r="L237" s="232"/>
      <c r="M237" s="233" t="s">
        <v>1</v>
      </c>
      <c r="N237" s="234" t="s">
        <v>43</v>
      </c>
      <c r="O237" s="70"/>
      <c r="P237" s="210">
        <f t="shared" si="36"/>
        <v>0</v>
      </c>
      <c r="Q237" s="210">
        <v>5.0000000000000001E-3</v>
      </c>
      <c r="R237" s="210">
        <f t="shared" si="37"/>
        <v>5.0000000000000001E-3</v>
      </c>
      <c r="S237" s="210">
        <v>0</v>
      </c>
      <c r="T237" s="211">
        <f t="shared" si="38"/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212" t="s">
        <v>285</v>
      </c>
      <c r="AT237" s="212" t="s">
        <v>184</v>
      </c>
      <c r="AU237" s="212" t="s">
        <v>88</v>
      </c>
      <c r="AY237" s="15" t="s">
        <v>145</v>
      </c>
      <c r="BE237" s="107">
        <f t="shared" si="39"/>
        <v>0</v>
      </c>
      <c r="BF237" s="107">
        <f t="shared" si="40"/>
        <v>0</v>
      </c>
      <c r="BG237" s="107">
        <f t="shared" si="41"/>
        <v>0</v>
      </c>
      <c r="BH237" s="107">
        <f t="shared" si="42"/>
        <v>0</v>
      </c>
      <c r="BI237" s="107">
        <f t="shared" si="43"/>
        <v>0</v>
      </c>
      <c r="BJ237" s="15" t="s">
        <v>86</v>
      </c>
      <c r="BK237" s="107">
        <f t="shared" si="44"/>
        <v>0</v>
      </c>
      <c r="BL237" s="15" t="s">
        <v>216</v>
      </c>
      <c r="BM237" s="212" t="s">
        <v>465</v>
      </c>
    </row>
    <row r="238" spans="1:65" s="2" customFormat="1" ht="16.5" customHeight="1">
      <c r="A238" s="33"/>
      <c r="B238" s="34"/>
      <c r="C238" s="224" t="s">
        <v>466</v>
      </c>
      <c r="D238" s="224" t="s">
        <v>184</v>
      </c>
      <c r="E238" s="225" t="s">
        <v>467</v>
      </c>
      <c r="F238" s="226" t="s">
        <v>468</v>
      </c>
      <c r="G238" s="227" t="s">
        <v>292</v>
      </c>
      <c r="H238" s="228">
        <v>1</v>
      </c>
      <c r="I238" s="229"/>
      <c r="J238" s="230">
        <f t="shared" si="35"/>
        <v>0</v>
      </c>
      <c r="K238" s="231"/>
      <c r="L238" s="232"/>
      <c r="M238" s="233" t="s">
        <v>1</v>
      </c>
      <c r="N238" s="234" t="s">
        <v>43</v>
      </c>
      <c r="O238" s="70"/>
      <c r="P238" s="210">
        <f t="shared" si="36"/>
        <v>0</v>
      </c>
      <c r="Q238" s="210">
        <v>5.0000000000000001E-3</v>
      </c>
      <c r="R238" s="210">
        <f t="shared" si="37"/>
        <v>5.0000000000000001E-3</v>
      </c>
      <c r="S238" s="210">
        <v>0</v>
      </c>
      <c r="T238" s="211">
        <f t="shared" si="38"/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212" t="s">
        <v>285</v>
      </c>
      <c r="AT238" s="212" t="s">
        <v>184</v>
      </c>
      <c r="AU238" s="212" t="s">
        <v>88</v>
      </c>
      <c r="AY238" s="15" t="s">
        <v>145</v>
      </c>
      <c r="BE238" s="107">
        <f t="shared" si="39"/>
        <v>0</v>
      </c>
      <c r="BF238" s="107">
        <f t="shared" si="40"/>
        <v>0</v>
      </c>
      <c r="BG238" s="107">
        <f t="shared" si="41"/>
        <v>0</v>
      </c>
      <c r="BH238" s="107">
        <f t="shared" si="42"/>
        <v>0</v>
      </c>
      <c r="BI238" s="107">
        <f t="shared" si="43"/>
        <v>0</v>
      </c>
      <c r="BJ238" s="15" t="s">
        <v>86</v>
      </c>
      <c r="BK238" s="107">
        <f t="shared" si="44"/>
        <v>0</v>
      </c>
      <c r="BL238" s="15" t="s">
        <v>216</v>
      </c>
      <c r="BM238" s="212" t="s">
        <v>469</v>
      </c>
    </row>
    <row r="239" spans="1:65" s="2" customFormat="1" ht="16.5" customHeight="1">
      <c r="A239" s="33"/>
      <c r="B239" s="34"/>
      <c r="C239" s="224" t="s">
        <v>470</v>
      </c>
      <c r="D239" s="224" t="s">
        <v>184</v>
      </c>
      <c r="E239" s="225" t="s">
        <v>471</v>
      </c>
      <c r="F239" s="226" t="s">
        <v>472</v>
      </c>
      <c r="G239" s="227" t="s">
        <v>292</v>
      </c>
      <c r="H239" s="228">
        <v>1</v>
      </c>
      <c r="I239" s="229"/>
      <c r="J239" s="230">
        <f t="shared" si="35"/>
        <v>0</v>
      </c>
      <c r="K239" s="231"/>
      <c r="L239" s="232"/>
      <c r="M239" s="233" t="s">
        <v>1</v>
      </c>
      <c r="N239" s="234" t="s">
        <v>43</v>
      </c>
      <c r="O239" s="70"/>
      <c r="P239" s="210">
        <f t="shared" si="36"/>
        <v>0</v>
      </c>
      <c r="Q239" s="210">
        <v>5.0000000000000001E-3</v>
      </c>
      <c r="R239" s="210">
        <f t="shared" si="37"/>
        <v>5.0000000000000001E-3</v>
      </c>
      <c r="S239" s="210">
        <v>0</v>
      </c>
      <c r="T239" s="211">
        <f t="shared" si="38"/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212" t="s">
        <v>285</v>
      </c>
      <c r="AT239" s="212" t="s">
        <v>184</v>
      </c>
      <c r="AU239" s="212" t="s">
        <v>88</v>
      </c>
      <c r="AY239" s="15" t="s">
        <v>145</v>
      </c>
      <c r="BE239" s="107">
        <f t="shared" si="39"/>
        <v>0</v>
      </c>
      <c r="BF239" s="107">
        <f t="shared" si="40"/>
        <v>0</v>
      </c>
      <c r="BG239" s="107">
        <f t="shared" si="41"/>
        <v>0</v>
      </c>
      <c r="BH239" s="107">
        <f t="shared" si="42"/>
        <v>0</v>
      </c>
      <c r="BI239" s="107">
        <f t="shared" si="43"/>
        <v>0</v>
      </c>
      <c r="BJ239" s="15" t="s">
        <v>86</v>
      </c>
      <c r="BK239" s="107">
        <f t="shared" si="44"/>
        <v>0</v>
      </c>
      <c r="BL239" s="15" t="s">
        <v>216</v>
      </c>
      <c r="BM239" s="212" t="s">
        <v>473</v>
      </c>
    </row>
    <row r="240" spans="1:65" s="2" customFormat="1" ht="16.5" customHeight="1">
      <c r="A240" s="33"/>
      <c r="B240" s="34"/>
      <c r="C240" s="224" t="s">
        <v>474</v>
      </c>
      <c r="D240" s="224" t="s">
        <v>184</v>
      </c>
      <c r="E240" s="225" t="s">
        <v>475</v>
      </c>
      <c r="F240" s="226" t="s">
        <v>476</v>
      </c>
      <c r="G240" s="227" t="s">
        <v>292</v>
      </c>
      <c r="H240" s="228">
        <v>8</v>
      </c>
      <c r="I240" s="229"/>
      <c r="J240" s="230">
        <f t="shared" si="35"/>
        <v>0</v>
      </c>
      <c r="K240" s="231"/>
      <c r="L240" s="232"/>
      <c r="M240" s="233" t="s">
        <v>1</v>
      </c>
      <c r="N240" s="234" t="s">
        <v>43</v>
      </c>
      <c r="O240" s="70"/>
      <c r="P240" s="210">
        <f t="shared" si="36"/>
        <v>0</v>
      </c>
      <c r="Q240" s="210">
        <v>5.0000000000000001E-3</v>
      </c>
      <c r="R240" s="210">
        <f t="shared" si="37"/>
        <v>0.04</v>
      </c>
      <c r="S240" s="210">
        <v>0</v>
      </c>
      <c r="T240" s="211">
        <f t="shared" si="38"/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212" t="s">
        <v>285</v>
      </c>
      <c r="AT240" s="212" t="s">
        <v>184</v>
      </c>
      <c r="AU240" s="212" t="s">
        <v>88</v>
      </c>
      <c r="AY240" s="15" t="s">
        <v>145</v>
      </c>
      <c r="BE240" s="107">
        <f t="shared" si="39"/>
        <v>0</v>
      </c>
      <c r="BF240" s="107">
        <f t="shared" si="40"/>
        <v>0</v>
      </c>
      <c r="BG240" s="107">
        <f t="shared" si="41"/>
        <v>0</v>
      </c>
      <c r="BH240" s="107">
        <f t="shared" si="42"/>
        <v>0</v>
      </c>
      <c r="BI240" s="107">
        <f t="shared" si="43"/>
        <v>0</v>
      </c>
      <c r="BJ240" s="15" t="s">
        <v>86</v>
      </c>
      <c r="BK240" s="107">
        <f t="shared" si="44"/>
        <v>0</v>
      </c>
      <c r="BL240" s="15" t="s">
        <v>216</v>
      </c>
      <c r="BM240" s="212" t="s">
        <v>477</v>
      </c>
    </row>
    <row r="241" spans="1:65" s="2" customFormat="1" ht="16.5" customHeight="1">
      <c r="A241" s="33"/>
      <c r="B241" s="34"/>
      <c r="C241" s="224" t="s">
        <v>478</v>
      </c>
      <c r="D241" s="224" t="s">
        <v>184</v>
      </c>
      <c r="E241" s="225" t="s">
        <v>86</v>
      </c>
      <c r="F241" s="226" t="s">
        <v>479</v>
      </c>
      <c r="G241" s="227" t="s">
        <v>150</v>
      </c>
      <c r="H241" s="228">
        <v>40</v>
      </c>
      <c r="I241" s="229"/>
      <c r="J241" s="230">
        <f t="shared" si="35"/>
        <v>0</v>
      </c>
      <c r="K241" s="231"/>
      <c r="L241" s="232"/>
      <c r="M241" s="233" t="s">
        <v>1</v>
      </c>
      <c r="N241" s="234" t="s">
        <v>43</v>
      </c>
      <c r="O241" s="70"/>
      <c r="P241" s="210">
        <f t="shared" si="36"/>
        <v>0</v>
      </c>
      <c r="Q241" s="210">
        <v>5.0000000000000001E-3</v>
      </c>
      <c r="R241" s="210">
        <f t="shared" si="37"/>
        <v>0.2</v>
      </c>
      <c r="S241" s="210">
        <v>0</v>
      </c>
      <c r="T241" s="211">
        <f t="shared" si="38"/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212" t="s">
        <v>285</v>
      </c>
      <c r="AT241" s="212" t="s">
        <v>184</v>
      </c>
      <c r="AU241" s="212" t="s">
        <v>88</v>
      </c>
      <c r="AY241" s="15" t="s">
        <v>145</v>
      </c>
      <c r="BE241" s="107">
        <f t="shared" si="39"/>
        <v>0</v>
      </c>
      <c r="BF241" s="107">
        <f t="shared" si="40"/>
        <v>0</v>
      </c>
      <c r="BG241" s="107">
        <f t="shared" si="41"/>
        <v>0</v>
      </c>
      <c r="BH241" s="107">
        <f t="shared" si="42"/>
        <v>0</v>
      </c>
      <c r="BI241" s="107">
        <f t="shared" si="43"/>
        <v>0</v>
      </c>
      <c r="BJ241" s="15" t="s">
        <v>86</v>
      </c>
      <c r="BK241" s="107">
        <f t="shared" si="44"/>
        <v>0</v>
      </c>
      <c r="BL241" s="15" t="s">
        <v>216</v>
      </c>
      <c r="BM241" s="212" t="s">
        <v>480</v>
      </c>
    </row>
    <row r="242" spans="1:65" s="2" customFormat="1" ht="16.5" customHeight="1">
      <c r="A242" s="33"/>
      <c r="B242" s="34"/>
      <c r="C242" s="224" t="s">
        <v>481</v>
      </c>
      <c r="D242" s="224" t="s">
        <v>184</v>
      </c>
      <c r="E242" s="225" t="s">
        <v>88</v>
      </c>
      <c r="F242" s="226" t="s">
        <v>482</v>
      </c>
      <c r="G242" s="227" t="s">
        <v>150</v>
      </c>
      <c r="H242" s="228">
        <v>44</v>
      </c>
      <c r="I242" s="229"/>
      <c r="J242" s="230">
        <f t="shared" si="35"/>
        <v>0</v>
      </c>
      <c r="K242" s="231"/>
      <c r="L242" s="232"/>
      <c r="M242" s="233" t="s">
        <v>1</v>
      </c>
      <c r="N242" s="234" t="s">
        <v>43</v>
      </c>
      <c r="O242" s="70"/>
      <c r="P242" s="210">
        <f t="shared" si="36"/>
        <v>0</v>
      </c>
      <c r="Q242" s="210">
        <v>5.0000000000000001E-3</v>
      </c>
      <c r="R242" s="210">
        <f t="shared" si="37"/>
        <v>0.22</v>
      </c>
      <c r="S242" s="210">
        <v>0</v>
      </c>
      <c r="T242" s="211">
        <f t="shared" si="38"/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212" t="s">
        <v>285</v>
      </c>
      <c r="AT242" s="212" t="s">
        <v>184</v>
      </c>
      <c r="AU242" s="212" t="s">
        <v>88</v>
      </c>
      <c r="AY242" s="15" t="s">
        <v>145</v>
      </c>
      <c r="BE242" s="107">
        <f t="shared" si="39"/>
        <v>0</v>
      </c>
      <c r="BF242" s="107">
        <f t="shared" si="40"/>
        <v>0</v>
      </c>
      <c r="BG242" s="107">
        <f t="shared" si="41"/>
        <v>0</v>
      </c>
      <c r="BH242" s="107">
        <f t="shared" si="42"/>
        <v>0</v>
      </c>
      <c r="BI242" s="107">
        <f t="shared" si="43"/>
        <v>0</v>
      </c>
      <c r="BJ242" s="15" t="s">
        <v>86</v>
      </c>
      <c r="BK242" s="107">
        <f t="shared" si="44"/>
        <v>0</v>
      </c>
      <c r="BL242" s="15" t="s">
        <v>216</v>
      </c>
      <c r="BM242" s="212" t="s">
        <v>483</v>
      </c>
    </row>
    <row r="243" spans="1:65" s="2" customFormat="1" ht="16.5" customHeight="1">
      <c r="A243" s="33"/>
      <c r="B243" s="34"/>
      <c r="C243" s="224" t="s">
        <v>484</v>
      </c>
      <c r="D243" s="224" t="s">
        <v>184</v>
      </c>
      <c r="E243" s="225" t="s">
        <v>157</v>
      </c>
      <c r="F243" s="226" t="s">
        <v>485</v>
      </c>
      <c r="G243" s="227" t="s">
        <v>150</v>
      </c>
      <c r="H243" s="228">
        <v>14</v>
      </c>
      <c r="I243" s="229"/>
      <c r="J243" s="230">
        <f t="shared" si="35"/>
        <v>0</v>
      </c>
      <c r="K243" s="231"/>
      <c r="L243" s="232"/>
      <c r="M243" s="233" t="s">
        <v>1</v>
      </c>
      <c r="N243" s="234" t="s">
        <v>43</v>
      </c>
      <c r="O243" s="70"/>
      <c r="P243" s="210">
        <f t="shared" si="36"/>
        <v>0</v>
      </c>
      <c r="Q243" s="210">
        <v>5.0000000000000001E-3</v>
      </c>
      <c r="R243" s="210">
        <f t="shared" si="37"/>
        <v>7.0000000000000007E-2</v>
      </c>
      <c r="S243" s="210">
        <v>0</v>
      </c>
      <c r="T243" s="211">
        <f t="shared" si="38"/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212" t="s">
        <v>285</v>
      </c>
      <c r="AT243" s="212" t="s">
        <v>184</v>
      </c>
      <c r="AU243" s="212" t="s">
        <v>88</v>
      </c>
      <c r="AY243" s="15" t="s">
        <v>145</v>
      </c>
      <c r="BE243" s="107">
        <f t="shared" si="39"/>
        <v>0</v>
      </c>
      <c r="BF243" s="107">
        <f t="shared" si="40"/>
        <v>0</v>
      </c>
      <c r="BG243" s="107">
        <f t="shared" si="41"/>
        <v>0</v>
      </c>
      <c r="BH243" s="107">
        <f t="shared" si="42"/>
        <v>0</v>
      </c>
      <c r="BI243" s="107">
        <f t="shared" si="43"/>
        <v>0</v>
      </c>
      <c r="BJ243" s="15" t="s">
        <v>86</v>
      </c>
      <c r="BK243" s="107">
        <f t="shared" si="44"/>
        <v>0</v>
      </c>
      <c r="BL243" s="15" t="s">
        <v>216</v>
      </c>
      <c r="BM243" s="212" t="s">
        <v>486</v>
      </c>
    </row>
    <row r="244" spans="1:65" s="2" customFormat="1" ht="16.5" customHeight="1">
      <c r="A244" s="33"/>
      <c r="B244" s="34"/>
      <c r="C244" s="224" t="s">
        <v>487</v>
      </c>
      <c r="D244" s="224" t="s">
        <v>184</v>
      </c>
      <c r="E244" s="225" t="s">
        <v>151</v>
      </c>
      <c r="F244" s="226" t="s">
        <v>488</v>
      </c>
      <c r="G244" s="227" t="s">
        <v>150</v>
      </c>
      <c r="H244" s="228">
        <v>5</v>
      </c>
      <c r="I244" s="229"/>
      <c r="J244" s="230">
        <f t="shared" si="35"/>
        <v>0</v>
      </c>
      <c r="K244" s="231"/>
      <c r="L244" s="232"/>
      <c r="M244" s="233" t="s">
        <v>1</v>
      </c>
      <c r="N244" s="234" t="s">
        <v>43</v>
      </c>
      <c r="O244" s="70"/>
      <c r="P244" s="210">
        <f t="shared" si="36"/>
        <v>0</v>
      </c>
      <c r="Q244" s="210">
        <v>5.0000000000000001E-3</v>
      </c>
      <c r="R244" s="210">
        <f t="shared" si="37"/>
        <v>2.5000000000000001E-2</v>
      </c>
      <c r="S244" s="210">
        <v>0</v>
      </c>
      <c r="T244" s="211">
        <f t="shared" si="38"/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212" t="s">
        <v>285</v>
      </c>
      <c r="AT244" s="212" t="s">
        <v>184</v>
      </c>
      <c r="AU244" s="212" t="s">
        <v>88</v>
      </c>
      <c r="AY244" s="15" t="s">
        <v>145</v>
      </c>
      <c r="BE244" s="107">
        <f t="shared" si="39"/>
        <v>0</v>
      </c>
      <c r="BF244" s="107">
        <f t="shared" si="40"/>
        <v>0</v>
      </c>
      <c r="BG244" s="107">
        <f t="shared" si="41"/>
        <v>0</v>
      </c>
      <c r="BH244" s="107">
        <f t="shared" si="42"/>
        <v>0</v>
      </c>
      <c r="BI244" s="107">
        <f t="shared" si="43"/>
        <v>0</v>
      </c>
      <c r="BJ244" s="15" t="s">
        <v>86</v>
      </c>
      <c r="BK244" s="107">
        <f t="shared" si="44"/>
        <v>0</v>
      </c>
      <c r="BL244" s="15" t="s">
        <v>216</v>
      </c>
      <c r="BM244" s="212" t="s">
        <v>489</v>
      </c>
    </row>
    <row r="245" spans="1:65" s="2" customFormat="1" ht="16.5" customHeight="1">
      <c r="A245" s="33"/>
      <c r="B245" s="34"/>
      <c r="C245" s="224" t="s">
        <v>490</v>
      </c>
      <c r="D245" s="224" t="s">
        <v>184</v>
      </c>
      <c r="E245" s="225" t="s">
        <v>164</v>
      </c>
      <c r="F245" s="226" t="s">
        <v>491</v>
      </c>
      <c r="G245" s="227" t="s">
        <v>150</v>
      </c>
      <c r="H245" s="228">
        <v>100</v>
      </c>
      <c r="I245" s="229"/>
      <c r="J245" s="230">
        <f t="shared" si="35"/>
        <v>0</v>
      </c>
      <c r="K245" s="231"/>
      <c r="L245" s="232"/>
      <c r="M245" s="233" t="s">
        <v>1</v>
      </c>
      <c r="N245" s="234" t="s">
        <v>43</v>
      </c>
      <c r="O245" s="70"/>
      <c r="P245" s="210">
        <f t="shared" si="36"/>
        <v>0</v>
      </c>
      <c r="Q245" s="210">
        <v>5.0000000000000001E-3</v>
      </c>
      <c r="R245" s="210">
        <f t="shared" si="37"/>
        <v>0.5</v>
      </c>
      <c r="S245" s="210">
        <v>0</v>
      </c>
      <c r="T245" s="211">
        <f t="shared" si="38"/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212" t="s">
        <v>285</v>
      </c>
      <c r="AT245" s="212" t="s">
        <v>184</v>
      </c>
      <c r="AU245" s="212" t="s">
        <v>88</v>
      </c>
      <c r="AY245" s="15" t="s">
        <v>145</v>
      </c>
      <c r="BE245" s="107">
        <f t="shared" si="39"/>
        <v>0</v>
      </c>
      <c r="BF245" s="107">
        <f t="shared" si="40"/>
        <v>0</v>
      </c>
      <c r="BG245" s="107">
        <f t="shared" si="41"/>
        <v>0</v>
      </c>
      <c r="BH245" s="107">
        <f t="shared" si="42"/>
        <v>0</v>
      </c>
      <c r="BI245" s="107">
        <f t="shared" si="43"/>
        <v>0</v>
      </c>
      <c r="BJ245" s="15" t="s">
        <v>86</v>
      </c>
      <c r="BK245" s="107">
        <f t="shared" si="44"/>
        <v>0</v>
      </c>
      <c r="BL245" s="15" t="s">
        <v>216</v>
      </c>
      <c r="BM245" s="212" t="s">
        <v>492</v>
      </c>
    </row>
    <row r="246" spans="1:65" s="2" customFormat="1" ht="16.5" customHeight="1">
      <c r="A246" s="33"/>
      <c r="B246" s="34"/>
      <c r="C246" s="224" t="s">
        <v>493</v>
      </c>
      <c r="D246" s="224" t="s">
        <v>184</v>
      </c>
      <c r="E246" s="225" t="s">
        <v>168</v>
      </c>
      <c r="F246" s="226" t="s">
        <v>494</v>
      </c>
      <c r="G246" s="227" t="s">
        <v>150</v>
      </c>
      <c r="H246" s="228">
        <v>2</v>
      </c>
      <c r="I246" s="229"/>
      <c r="J246" s="230">
        <f t="shared" si="35"/>
        <v>0</v>
      </c>
      <c r="K246" s="231"/>
      <c r="L246" s="232"/>
      <c r="M246" s="233" t="s">
        <v>1</v>
      </c>
      <c r="N246" s="234" t="s">
        <v>43</v>
      </c>
      <c r="O246" s="70"/>
      <c r="P246" s="210">
        <f t="shared" si="36"/>
        <v>0</v>
      </c>
      <c r="Q246" s="210">
        <v>5.0000000000000001E-3</v>
      </c>
      <c r="R246" s="210">
        <f t="shared" si="37"/>
        <v>0.01</v>
      </c>
      <c r="S246" s="210">
        <v>0</v>
      </c>
      <c r="T246" s="211">
        <f t="shared" si="38"/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212" t="s">
        <v>285</v>
      </c>
      <c r="AT246" s="212" t="s">
        <v>184</v>
      </c>
      <c r="AU246" s="212" t="s">
        <v>88</v>
      </c>
      <c r="AY246" s="15" t="s">
        <v>145</v>
      </c>
      <c r="BE246" s="107">
        <f t="shared" si="39"/>
        <v>0</v>
      </c>
      <c r="BF246" s="107">
        <f t="shared" si="40"/>
        <v>0</v>
      </c>
      <c r="BG246" s="107">
        <f t="shared" si="41"/>
        <v>0</v>
      </c>
      <c r="BH246" s="107">
        <f t="shared" si="42"/>
        <v>0</v>
      </c>
      <c r="BI246" s="107">
        <f t="shared" si="43"/>
        <v>0</v>
      </c>
      <c r="BJ246" s="15" t="s">
        <v>86</v>
      </c>
      <c r="BK246" s="107">
        <f t="shared" si="44"/>
        <v>0</v>
      </c>
      <c r="BL246" s="15" t="s">
        <v>216</v>
      </c>
      <c r="BM246" s="212" t="s">
        <v>495</v>
      </c>
    </row>
    <row r="247" spans="1:65" s="2" customFormat="1" ht="16.5" customHeight="1">
      <c r="A247" s="33"/>
      <c r="B247" s="34"/>
      <c r="C247" s="224" t="s">
        <v>496</v>
      </c>
      <c r="D247" s="224" t="s">
        <v>184</v>
      </c>
      <c r="E247" s="225" t="s">
        <v>497</v>
      </c>
      <c r="F247" s="226" t="s">
        <v>498</v>
      </c>
      <c r="G247" s="227" t="s">
        <v>150</v>
      </c>
      <c r="H247" s="228">
        <v>50</v>
      </c>
      <c r="I247" s="229"/>
      <c r="J247" s="230">
        <f t="shared" si="35"/>
        <v>0</v>
      </c>
      <c r="K247" s="231"/>
      <c r="L247" s="232"/>
      <c r="M247" s="233" t="s">
        <v>1</v>
      </c>
      <c r="N247" s="234" t="s">
        <v>43</v>
      </c>
      <c r="O247" s="70"/>
      <c r="P247" s="210">
        <f t="shared" si="36"/>
        <v>0</v>
      </c>
      <c r="Q247" s="210">
        <v>5.0000000000000001E-3</v>
      </c>
      <c r="R247" s="210">
        <f t="shared" si="37"/>
        <v>0.25</v>
      </c>
      <c r="S247" s="210">
        <v>0</v>
      </c>
      <c r="T247" s="211">
        <f t="shared" si="38"/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212" t="s">
        <v>285</v>
      </c>
      <c r="AT247" s="212" t="s">
        <v>184</v>
      </c>
      <c r="AU247" s="212" t="s">
        <v>88</v>
      </c>
      <c r="AY247" s="15" t="s">
        <v>145</v>
      </c>
      <c r="BE247" s="107">
        <f t="shared" si="39"/>
        <v>0</v>
      </c>
      <c r="BF247" s="107">
        <f t="shared" si="40"/>
        <v>0</v>
      </c>
      <c r="BG247" s="107">
        <f t="shared" si="41"/>
        <v>0</v>
      </c>
      <c r="BH247" s="107">
        <f t="shared" si="42"/>
        <v>0</v>
      </c>
      <c r="BI247" s="107">
        <f t="shared" si="43"/>
        <v>0</v>
      </c>
      <c r="BJ247" s="15" t="s">
        <v>86</v>
      </c>
      <c r="BK247" s="107">
        <f t="shared" si="44"/>
        <v>0</v>
      </c>
      <c r="BL247" s="15" t="s">
        <v>216</v>
      </c>
      <c r="BM247" s="212" t="s">
        <v>499</v>
      </c>
    </row>
    <row r="248" spans="1:65" s="2" customFormat="1" ht="16.5" customHeight="1">
      <c r="A248" s="33"/>
      <c r="B248" s="34"/>
      <c r="C248" s="224" t="s">
        <v>500</v>
      </c>
      <c r="D248" s="224" t="s">
        <v>184</v>
      </c>
      <c r="E248" s="225" t="s">
        <v>501</v>
      </c>
      <c r="F248" s="226" t="s">
        <v>502</v>
      </c>
      <c r="G248" s="227" t="s">
        <v>150</v>
      </c>
      <c r="H248" s="228">
        <v>30</v>
      </c>
      <c r="I248" s="229"/>
      <c r="J248" s="230">
        <f t="shared" si="35"/>
        <v>0</v>
      </c>
      <c r="K248" s="231"/>
      <c r="L248" s="232"/>
      <c r="M248" s="233" t="s">
        <v>1</v>
      </c>
      <c r="N248" s="234" t="s">
        <v>43</v>
      </c>
      <c r="O248" s="70"/>
      <c r="P248" s="210">
        <f t="shared" si="36"/>
        <v>0</v>
      </c>
      <c r="Q248" s="210">
        <v>5.0000000000000001E-3</v>
      </c>
      <c r="R248" s="210">
        <f t="shared" si="37"/>
        <v>0.15</v>
      </c>
      <c r="S248" s="210">
        <v>0</v>
      </c>
      <c r="T248" s="211">
        <f t="shared" si="38"/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212" t="s">
        <v>285</v>
      </c>
      <c r="AT248" s="212" t="s">
        <v>184</v>
      </c>
      <c r="AU248" s="212" t="s">
        <v>88</v>
      </c>
      <c r="AY248" s="15" t="s">
        <v>145</v>
      </c>
      <c r="BE248" s="107">
        <f t="shared" si="39"/>
        <v>0</v>
      </c>
      <c r="BF248" s="107">
        <f t="shared" si="40"/>
        <v>0</v>
      </c>
      <c r="BG248" s="107">
        <f t="shared" si="41"/>
        <v>0</v>
      </c>
      <c r="BH248" s="107">
        <f t="shared" si="42"/>
        <v>0</v>
      </c>
      <c r="BI248" s="107">
        <f t="shared" si="43"/>
        <v>0</v>
      </c>
      <c r="BJ248" s="15" t="s">
        <v>86</v>
      </c>
      <c r="BK248" s="107">
        <f t="shared" si="44"/>
        <v>0</v>
      </c>
      <c r="BL248" s="15" t="s">
        <v>216</v>
      </c>
      <c r="BM248" s="212" t="s">
        <v>503</v>
      </c>
    </row>
    <row r="249" spans="1:65" s="2" customFormat="1" ht="16.5" customHeight="1">
      <c r="A249" s="33"/>
      <c r="B249" s="34"/>
      <c r="C249" s="224" t="s">
        <v>504</v>
      </c>
      <c r="D249" s="224" t="s">
        <v>184</v>
      </c>
      <c r="E249" s="225" t="s">
        <v>172</v>
      </c>
      <c r="F249" s="226" t="s">
        <v>505</v>
      </c>
      <c r="G249" s="227" t="s">
        <v>270</v>
      </c>
      <c r="H249" s="228">
        <v>1</v>
      </c>
      <c r="I249" s="229"/>
      <c r="J249" s="230">
        <f t="shared" si="35"/>
        <v>0</v>
      </c>
      <c r="K249" s="231"/>
      <c r="L249" s="232"/>
      <c r="M249" s="233" t="s">
        <v>1</v>
      </c>
      <c r="N249" s="234" t="s">
        <v>43</v>
      </c>
      <c r="O249" s="70"/>
      <c r="P249" s="210">
        <f t="shared" si="36"/>
        <v>0</v>
      </c>
      <c r="Q249" s="210">
        <v>5.0000000000000001E-3</v>
      </c>
      <c r="R249" s="210">
        <f t="shared" si="37"/>
        <v>5.0000000000000001E-3</v>
      </c>
      <c r="S249" s="210">
        <v>0</v>
      </c>
      <c r="T249" s="211">
        <f t="shared" si="38"/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212" t="s">
        <v>285</v>
      </c>
      <c r="AT249" s="212" t="s">
        <v>184</v>
      </c>
      <c r="AU249" s="212" t="s">
        <v>88</v>
      </c>
      <c r="AY249" s="15" t="s">
        <v>145</v>
      </c>
      <c r="BE249" s="107">
        <f t="shared" si="39"/>
        <v>0</v>
      </c>
      <c r="BF249" s="107">
        <f t="shared" si="40"/>
        <v>0</v>
      </c>
      <c r="BG249" s="107">
        <f t="shared" si="41"/>
        <v>0</v>
      </c>
      <c r="BH249" s="107">
        <f t="shared" si="42"/>
        <v>0</v>
      </c>
      <c r="BI249" s="107">
        <f t="shared" si="43"/>
        <v>0</v>
      </c>
      <c r="BJ249" s="15" t="s">
        <v>86</v>
      </c>
      <c r="BK249" s="107">
        <f t="shared" si="44"/>
        <v>0</v>
      </c>
      <c r="BL249" s="15" t="s">
        <v>216</v>
      </c>
      <c r="BM249" s="212" t="s">
        <v>506</v>
      </c>
    </row>
    <row r="250" spans="1:65" s="2" customFormat="1" ht="16.5" customHeight="1">
      <c r="A250" s="33"/>
      <c r="B250" s="34"/>
      <c r="C250" s="224" t="s">
        <v>507</v>
      </c>
      <c r="D250" s="224" t="s">
        <v>184</v>
      </c>
      <c r="E250" s="225" t="s">
        <v>508</v>
      </c>
      <c r="F250" s="226" t="s">
        <v>509</v>
      </c>
      <c r="G250" s="227" t="s">
        <v>292</v>
      </c>
      <c r="H250" s="228">
        <v>2</v>
      </c>
      <c r="I250" s="229"/>
      <c r="J250" s="230">
        <f t="shared" si="35"/>
        <v>0</v>
      </c>
      <c r="K250" s="231"/>
      <c r="L250" s="232"/>
      <c r="M250" s="233" t="s">
        <v>1</v>
      </c>
      <c r="N250" s="234" t="s">
        <v>43</v>
      </c>
      <c r="O250" s="70"/>
      <c r="P250" s="210">
        <f t="shared" si="36"/>
        <v>0</v>
      </c>
      <c r="Q250" s="210">
        <v>1E-3</v>
      </c>
      <c r="R250" s="210">
        <f t="shared" si="37"/>
        <v>2E-3</v>
      </c>
      <c r="S250" s="210">
        <v>0</v>
      </c>
      <c r="T250" s="211">
        <f t="shared" si="38"/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212" t="s">
        <v>285</v>
      </c>
      <c r="AT250" s="212" t="s">
        <v>184</v>
      </c>
      <c r="AU250" s="212" t="s">
        <v>88</v>
      </c>
      <c r="AY250" s="15" t="s">
        <v>145</v>
      </c>
      <c r="BE250" s="107">
        <f t="shared" si="39"/>
        <v>0</v>
      </c>
      <c r="BF250" s="107">
        <f t="shared" si="40"/>
        <v>0</v>
      </c>
      <c r="BG250" s="107">
        <f t="shared" si="41"/>
        <v>0</v>
      </c>
      <c r="BH250" s="107">
        <f t="shared" si="42"/>
        <v>0</v>
      </c>
      <c r="BI250" s="107">
        <f t="shared" si="43"/>
        <v>0</v>
      </c>
      <c r="BJ250" s="15" t="s">
        <v>86</v>
      </c>
      <c r="BK250" s="107">
        <f t="shared" si="44"/>
        <v>0</v>
      </c>
      <c r="BL250" s="15" t="s">
        <v>216</v>
      </c>
      <c r="BM250" s="212" t="s">
        <v>510</v>
      </c>
    </row>
    <row r="251" spans="1:65" s="2" customFormat="1" ht="16.5" customHeight="1">
      <c r="A251" s="33"/>
      <c r="B251" s="34"/>
      <c r="C251" s="224" t="s">
        <v>511</v>
      </c>
      <c r="D251" s="224" t="s">
        <v>184</v>
      </c>
      <c r="E251" s="225" t="s">
        <v>512</v>
      </c>
      <c r="F251" s="226" t="s">
        <v>513</v>
      </c>
      <c r="G251" s="227" t="s">
        <v>292</v>
      </c>
      <c r="H251" s="228">
        <v>120</v>
      </c>
      <c r="I251" s="229"/>
      <c r="J251" s="230">
        <f t="shared" si="35"/>
        <v>0</v>
      </c>
      <c r="K251" s="231"/>
      <c r="L251" s="232"/>
      <c r="M251" s="233" t="s">
        <v>1</v>
      </c>
      <c r="N251" s="234" t="s">
        <v>43</v>
      </c>
      <c r="O251" s="70"/>
      <c r="P251" s="210">
        <f t="shared" si="36"/>
        <v>0</v>
      </c>
      <c r="Q251" s="210">
        <v>1.9000000000000001E-4</v>
      </c>
      <c r="R251" s="210">
        <f t="shared" si="37"/>
        <v>2.2800000000000001E-2</v>
      </c>
      <c r="S251" s="210">
        <v>0</v>
      </c>
      <c r="T251" s="211">
        <f t="shared" si="38"/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212" t="s">
        <v>285</v>
      </c>
      <c r="AT251" s="212" t="s">
        <v>184</v>
      </c>
      <c r="AU251" s="212" t="s">
        <v>88</v>
      </c>
      <c r="AY251" s="15" t="s">
        <v>145</v>
      </c>
      <c r="BE251" s="107">
        <f t="shared" si="39"/>
        <v>0</v>
      </c>
      <c r="BF251" s="107">
        <f t="shared" si="40"/>
        <v>0</v>
      </c>
      <c r="BG251" s="107">
        <f t="shared" si="41"/>
        <v>0</v>
      </c>
      <c r="BH251" s="107">
        <f t="shared" si="42"/>
        <v>0</v>
      </c>
      <c r="BI251" s="107">
        <f t="shared" si="43"/>
        <v>0</v>
      </c>
      <c r="BJ251" s="15" t="s">
        <v>86</v>
      </c>
      <c r="BK251" s="107">
        <f t="shared" si="44"/>
        <v>0</v>
      </c>
      <c r="BL251" s="15" t="s">
        <v>216</v>
      </c>
      <c r="BM251" s="212" t="s">
        <v>514</v>
      </c>
    </row>
    <row r="252" spans="1:65" s="2" customFormat="1" ht="16.5" customHeight="1">
      <c r="A252" s="33"/>
      <c r="B252" s="34"/>
      <c r="C252" s="224" t="s">
        <v>515</v>
      </c>
      <c r="D252" s="224" t="s">
        <v>184</v>
      </c>
      <c r="E252" s="225" t="s">
        <v>516</v>
      </c>
      <c r="F252" s="226" t="s">
        <v>517</v>
      </c>
      <c r="G252" s="227" t="s">
        <v>292</v>
      </c>
      <c r="H252" s="228">
        <v>60</v>
      </c>
      <c r="I252" s="229"/>
      <c r="J252" s="230">
        <f t="shared" si="35"/>
        <v>0</v>
      </c>
      <c r="K252" s="231"/>
      <c r="L252" s="232"/>
      <c r="M252" s="233" t="s">
        <v>1</v>
      </c>
      <c r="N252" s="234" t="s">
        <v>43</v>
      </c>
      <c r="O252" s="70"/>
      <c r="P252" s="210">
        <f t="shared" si="36"/>
        <v>0</v>
      </c>
      <c r="Q252" s="210">
        <v>2.4000000000000001E-4</v>
      </c>
      <c r="R252" s="210">
        <f t="shared" si="37"/>
        <v>1.44E-2</v>
      </c>
      <c r="S252" s="210">
        <v>0</v>
      </c>
      <c r="T252" s="211">
        <f t="shared" si="38"/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212" t="s">
        <v>285</v>
      </c>
      <c r="AT252" s="212" t="s">
        <v>184</v>
      </c>
      <c r="AU252" s="212" t="s">
        <v>88</v>
      </c>
      <c r="AY252" s="15" t="s">
        <v>145</v>
      </c>
      <c r="BE252" s="107">
        <f t="shared" si="39"/>
        <v>0</v>
      </c>
      <c r="BF252" s="107">
        <f t="shared" si="40"/>
        <v>0</v>
      </c>
      <c r="BG252" s="107">
        <f t="shared" si="41"/>
        <v>0</v>
      </c>
      <c r="BH252" s="107">
        <f t="shared" si="42"/>
        <v>0</v>
      </c>
      <c r="BI252" s="107">
        <f t="shared" si="43"/>
        <v>0</v>
      </c>
      <c r="BJ252" s="15" t="s">
        <v>86</v>
      </c>
      <c r="BK252" s="107">
        <f t="shared" si="44"/>
        <v>0</v>
      </c>
      <c r="BL252" s="15" t="s">
        <v>216</v>
      </c>
      <c r="BM252" s="212" t="s">
        <v>518</v>
      </c>
    </row>
    <row r="253" spans="1:65" s="2" customFormat="1" ht="16.5" customHeight="1">
      <c r="A253" s="33"/>
      <c r="B253" s="34"/>
      <c r="C253" s="224" t="s">
        <v>519</v>
      </c>
      <c r="D253" s="224" t="s">
        <v>184</v>
      </c>
      <c r="E253" s="225" t="s">
        <v>179</v>
      </c>
      <c r="F253" s="226" t="s">
        <v>520</v>
      </c>
      <c r="G253" s="227" t="s">
        <v>150</v>
      </c>
      <c r="H253" s="228">
        <v>5</v>
      </c>
      <c r="I253" s="229"/>
      <c r="J253" s="230">
        <f t="shared" si="35"/>
        <v>0</v>
      </c>
      <c r="K253" s="231"/>
      <c r="L253" s="232"/>
      <c r="M253" s="233" t="s">
        <v>1</v>
      </c>
      <c r="N253" s="234" t="s">
        <v>43</v>
      </c>
      <c r="O253" s="70"/>
      <c r="P253" s="210">
        <f t="shared" si="36"/>
        <v>0</v>
      </c>
      <c r="Q253" s="210">
        <v>2.4000000000000001E-4</v>
      </c>
      <c r="R253" s="210">
        <f t="shared" si="37"/>
        <v>1.2000000000000001E-3</v>
      </c>
      <c r="S253" s="210">
        <v>0</v>
      </c>
      <c r="T253" s="211">
        <f t="shared" si="38"/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212" t="s">
        <v>285</v>
      </c>
      <c r="AT253" s="212" t="s">
        <v>184</v>
      </c>
      <c r="AU253" s="212" t="s">
        <v>88</v>
      </c>
      <c r="AY253" s="15" t="s">
        <v>145</v>
      </c>
      <c r="BE253" s="107">
        <f t="shared" si="39"/>
        <v>0</v>
      </c>
      <c r="BF253" s="107">
        <f t="shared" si="40"/>
        <v>0</v>
      </c>
      <c r="BG253" s="107">
        <f t="shared" si="41"/>
        <v>0</v>
      </c>
      <c r="BH253" s="107">
        <f t="shared" si="42"/>
        <v>0</v>
      </c>
      <c r="BI253" s="107">
        <f t="shared" si="43"/>
        <v>0</v>
      </c>
      <c r="BJ253" s="15" t="s">
        <v>86</v>
      </c>
      <c r="BK253" s="107">
        <f t="shared" si="44"/>
        <v>0</v>
      </c>
      <c r="BL253" s="15" t="s">
        <v>216</v>
      </c>
      <c r="BM253" s="212" t="s">
        <v>521</v>
      </c>
    </row>
    <row r="254" spans="1:65" s="12" customFormat="1" ht="22.9" customHeight="1">
      <c r="B254" s="184"/>
      <c r="C254" s="185"/>
      <c r="D254" s="186" t="s">
        <v>77</v>
      </c>
      <c r="E254" s="198" t="s">
        <v>522</v>
      </c>
      <c r="F254" s="198" t="s">
        <v>523</v>
      </c>
      <c r="G254" s="185"/>
      <c r="H254" s="185"/>
      <c r="I254" s="188"/>
      <c r="J254" s="199">
        <f>BK254</f>
        <v>0</v>
      </c>
      <c r="K254" s="185"/>
      <c r="L254" s="190"/>
      <c r="M254" s="191"/>
      <c r="N254" s="192"/>
      <c r="O254" s="192"/>
      <c r="P254" s="193">
        <f>SUM(P255:P262)</f>
        <v>0</v>
      </c>
      <c r="Q254" s="192"/>
      <c r="R254" s="193">
        <f>SUM(R255:R262)</f>
        <v>0</v>
      </c>
      <c r="S254" s="192"/>
      <c r="T254" s="194">
        <f>SUM(T255:T262)</f>
        <v>0</v>
      </c>
      <c r="AR254" s="195" t="s">
        <v>88</v>
      </c>
      <c r="AT254" s="196" t="s">
        <v>77</v>
      </c>
      <c r="AU254" s="196" t="s">
        <v>86</v>
      </c>
      <c r="AY254" s="195" t="s">
        <v>145</v>
      </c>
      <c r="BK254" s="197">
        <f>SUM(BK255:BK262)</f>
        <v>0</v>
      </c>
    </row>
    <row r="255" spans="1:65" s="2" customFormat="1" ht="16.5" customHeight="1">
      <c r="A255" s="33"/>
      <c r="B255" s="34"/>
      <c r="C255" s="200" t="s">
        <v>524</v>
      </c>
      <c r="D255" s="200" t="s">
        <v>147</v>
      </c>
      <c r="E255" s="201" t="s">
        <v>86</v>
      </c>
      <c r="F255" s="202" t="s">
        <v>525</v>
      </c>
      <c r="G255" s="203" t="s">
        <v>292</v>
      </c>
      <c r="H255" s="204">
        <v>1</v>
      </c>
      <c r="I255" s="205"/>
      <c r="J255" s="206">
        <f t="shared" ref="J255:J262" si="45">ROUND(I255*H255,2)</f>
        <v>0</v>
      </c>
      <c r="K255" s="207"/>
      <c r="L255" s="36"/>
      <c r="M255" s="208" t="s">
        <v>1</v>
      </c>
      <c r="N255" s="209" t="s">
        <v>43</v>
      </c>
      <c r="O255" s="70"/>
      <c r="P255" s="210">
        <f t="shared" ref="P255:P262" si="46">O255*H255</f>
        <v>0</v>
      </c>
      <c r="Q255" s="210">
        <v>0</v>
      </c>
      <c r="R255" s="210">
        <f t="shared" ref="R255:R262" si="47">Q255*H255</f>
        <v>0</v>
      </c>
      <c r="S255" s="210">
        <v>0</v>
      </c>
      <c r="T255" s="211">
        <f t="shared" ref="T255:T262" si="48">S255*H255</f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212" t="s">
        <v>216</v>
      </c>
      <c r="AT255" s="212" t="s">
        <v>147</v>
      </c>
      <c r="AU255" s="212" t="s">
        <v>88</v>
      </c>
      <c r="AY255" s="15" t="s">
        <v>145</v>
      </c>
      <c r="BE255" s="107">
        <f t="shared" ref="BE255:BE262" si="49">IF(N255="základní",J255,0)</f>
        <v>0</v>
      </c>
      <c r="BF255" s="107">
        <f t="shared" ref="BF255:BF262" si="50">IF(N255="snížená",J255,0)</f>
        <v>0</v>
      </c>
      <c r="BG255" s="107">
        <f t="shared" ref="BG255:BG262" si="51">IF(N255="zákl. přenesená",J255,0)</f>
        <v>0</v>
      </c>
      <c r="BH255" s="107">
        <f t="shared" ref="BH255:BH262" si="52">IF(N255="sníž. přenesená",J255,0)</f>
        <v>0</v>
      </c>
      <c r="BI255" s="107">
        <f t="shared" ref="BI255:BI262" si="53">IF(N255="nulová",J255,0)</f>
        <v>0</v>
      </c>
      <c r="BJ255" s="15" t="s">
        <v>86</v>
      </c>
      <c r="BK255" s="107">
        <f t="shared" ref="BK255:BK262" si="54">ROUND(I255*H255,2)</f>
        <v>0</v>
      </c>
      <c r="BL255" s="15" t="s">
        <v>216</v>
      </c>
      <c r="BM255" s="212" t="s">
        <v>526</v>
      </c>
    </row>
    <row r="256" spans="1:65" s="2" customFormat="1" ht="16.5" customHeight="1">
      <c r="A256" s="33"/>
      <c r="B256" s="34"/>
      <c r="C256" s="200" t="s">
        <v>527</v>
      </c>
      <c r="D256" s="200" t="s">
        <v>147</v>
      </c>
      <c r="E256" s="201" t="s">
        <v>88</v>
      </c>
      <c r="F256" s="202" t="s">
        <v>528</v>
      </c>
      <c r="G256" s="203" t="s">
        <v>270</v>
      </c>
      <c r="H256" s="204">
        <v>1</v>
      </c>
      <c r="I256" s="205"/>
      <c r="J256" s="206">
        <f t="shared" si="45"/>
        <v>0</v>
      </c>
      <c r="K256" s="207"/>
      <c r="L256" s="36"/>
      <c r="M256" s="208" t="s">
        <v>1</v>
      </c>
      <c r="N256" s="209" t="s">
        <v>43</v>
      </c>
      <c r="O256" s="70"/>
      <c r="P256" s="210">
        <f t="shared" si="46"/>
        <v>0</v>
      </c>
      <c r="Q256" s="210">
        <v>0</v>
      </c>
      <c r="R256" s="210">
        <f t="shared" si="47"/>
        <v>0</v>
      </c>
      <c r="S256" s="210">
        <v>0</v>
      </c>
      <c r="T256" s="211">
        <f t="shared" si="48"/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212" t="s">
        <v>216</v>
      </c>
      <c r="AT256" s="212" t="s">
        <v>147</v>
      </c>
      <c r="AU256" s="212" t="s">
        <v>88</v>
      </c>
      <c r="AY256" s="15" t="s">
        <v>145</v>
      </c>
      <c r="BE256" s="107">
        <f t="shared" si="49"/>
        <v>0</v>
      </c>
      <c r="BF256" s="107">
        <f t="shared" si="50"/>
        <v>0</v>
      </c>
      <c r="BG256" s="107">
        <f t="shared" si="51"/>
        <v>0</v>
      </c>
      <c r="BH256" s="107">
        <f t="shared" si="52"/>
        <v>0</v>
      </c>
      <c r="BI256" s="107">
        <f t="shared" si="53"/>
        <v>0</v>
      </c>
      <c r="BJ256" s="15" t="s">
        <v>86</v>
      </c>
      <c r="BK256" s="107">
        <f t="shared" si="54"/>
        <v>0</v>
      </c>
      <c r="BL256" s="15" t="s">
        <v>216</v>
      </c>
      <c r="BM256" s="212" t="s">
        <v>529</v>
      </c>
    </row>
    <row r="257" spans="1:65" s="2" customFormat="1" ht="16.5" customHeight="1">
      <c r="A257" s="33"/>
      <c r="B257" s="34"/>
      <c r="C257" s="200" t="s">
        <v>530</v>
      </c>
      <c r="D257" s="200" t="s">
        <v>147</v>
      </c>
      <c r="E257" s="201" t="s">
        <v>157</v>
      </c>
      <c r="F257" s="202" t="s">
        <v>531</v>
      </c>
      <c r="G257" s="203" t="s">
        <v>270</v>
      </c>
      <c r="H257" s="204">
        <v>1</v>
      </c>
      <c r="I257" s="205"/>
      <c r="J257" s="206">
        <f t="shared" si="45"/>
        <v>0</v>
      </c>
      <c r="K257" s="207"/>
      <c r="L257" s="36"/>
      <c r="M257" s="208" t="s">
        <v>1</v>
      </c>
      <c r="N257" s="209" t="s">
        <v>43</v>
      </c>
      <c r="O257" s="70"/>
      <c r="P257" s="210">
        <f t="shared" si="46"/>
        <v>0</v>
      </c>
      <c r="Q257" s="210">
        <v>0</v>
      </c>
      <c r="R257" s="210">
        <f t="shared" si="47"/>
        <v>0</v>
      </c>
      <c r="S257" s="210">
        <v>0</v>
      </c>
      <c r="T257" s="211">
        <f t="shared" si="48"/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212" t="s">
        <v>216</v>
      </c>
      <c r="AT257" s="212" t="s">
        <v>147</v>
      </c>
      <c r="AU257" s="212" t="s">
        <v>88</v>
      </c>
      <c r="AY257" s="15" t="s">
        <v>145</v>
      </c>
      <c r="BE257" s="107">
        <f t="shared" si="49"/>
        <v>0</v>
      </c>
      <c r="BF257" s="107">
        <f t="shared" si="50"/>
        <v>0</v>
      </c>
      <c r="BG257" s="107">
        <f t="shared" si="51"/>
        <v>0</v>
      </c>
      <c r="BH257" s="107">
        <f t="shared" si="52"/>
        <v>0</v>
      </c>
      <c r="BI257" s="107">
        <f t="shared" si="53"/>
        <v>0</v>
      </c>
      <c r="BJ257" s="15" t="s">
        <v>86</v>
      </c>
      <c r="BK257" s="107">
        <f t="shared" si="54"/>
        <v>0</v>
      </c>
      <c r="BL257" s="15" t="s">
        <v>216</v>
      </c>
      <c r="BM257" s="212" t="s">
        <v>532</v>
      </c>
    </row>
    <row r="258" spans="1:65" s="2" customFormat="1" ht="16.5" customHeight="1">
      <c r="A258" s="33"/>
      <c r="B258" s="34"/>
      <c r="C258" s="200" t="s">
        <v>533</v>
      </c>
      <c r="D258" s="200" t="s">
        <v>147</v>
      </c>
      <c r="E258" s="201" t="s">
        <v>151</v>
      </c>
      <c r="F258" s="202" t="s">
        <v>534</v>
      </c>
      <c r="G258" s="203" t="s">
        <v>270</v>
      </c>
      <c r="H258" s="204">
        <v>1</v>
      </c>
      <c r="I258" s="205"/>
      <c r="J258" s="206">
        <f t="shared" si="45"/>
        <v>0</v>
      </c>
      <c r="K258" s="207"/>
      <c r="L258" s="36"/>
      <c r="M258" s="208" t="s">
        <v>1</v>
      </c>
      <c r="N258" s="209" t="s">
        <v>43</v>
      </c>
      <c r="O258" s="70"/>
      <c r="P258" s="210">
        <f t="shared" si="46"/>
        <v>0</v>
      </c>
      <c r="Q258" s="210">
        <v>0</v>
      </c>
      <c r="R258" s="210">
        <f t="shared" si="47"/>
        <v>0</v>
      </c>
      <c r="S258" s="210">
        <v>0</v>
      </c>
      <c r="T258" s="211">
        <f t="shared" si="48"/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212" t="s">
        <v>216</v>
      </c>
      <c r="AT258" s="212" t="s">
        <v>147</v>
      </c>
      <c r="AU258" s="212" t="s">
        <v>88</v>
      </c>
      <c r="AY258" s="15" t="s">
        <v>145</v>
      </c>
      <c r="BE258" s="107">
        <f t="shared" si="49"/>
        <v>0</v>
      </c>
      <c r="BF258" s="107">
        <f t="shared" si="50"/>
        <v>0</v>
      </c>
      <c r="BG258" s="107">
        <f t="shared" si="51"/>
        <v>0</v>
      </c>
      <c r="BH258" s="107">
        <f t="shared" si="52"/>
        <v>0</v>
      </c>
      <c r="BI258" s="107">
        <f t="shared" si="53"/>
        <v>0</v>
      </c>
      <c r="BJ258" s="15" t="s">
        <v>86</v>
      </c>
      <c r="BK258" s="107">
        <f t="shared" si="54"/>
        <v>0</v>
      </c>
      <c r="BL258" s="15" t="s">
        <v>216</v>
      </c>
      <c r="BM258" s="212" t="s">
        <v>535</v>
      </c>
    </row>
    <row r="259" spans="1:65" s="2" customFormat="1" ht="16.5" customHeight="1">
      <c r="A259" s="33"/>
      <c r="B259" s="34"/>
      <c r="C259" s="200" t="s">
        <v>536</v>
      </c>
      <c r="D259" s="200" t="s">
        <v>147</v>
      </c>
      <c r="E259" s="201" t="s">
        <v>164</v>
      </c>
      <c r="F259" s="202" t="s">
        <v>537</v>
      </c>
      <c r="G259" s="203" t="s">
        <v>270</v>
      </c>
      <c r="H259" s="204">
        <v>1</v>
      </c>
      <c r="I259" s="205"/>
      <c r="J259" s="206">
        <f t="shared" si="45"/>
        <v>0</v>
      </c>
      <c r="K259" s="207"/>
      <c r="L259" s="36"/>
      <c r="M259" s="208" t="s">
        <v>1</v>
      </c>
      <c r="N259" s="209" t="s">
        <v>43</v>
      </c>
      <c r="O259" s="70"/>
      <c r="P259" s="210">
        <f t="shared" si="46"/>
        <v>0</v>
      </c>
      <c r="Q259" s="210">
        <v>0</v>
      </c>
      <c r="R259" s="210">
        <f t="shared" si="47"/>
        <v>0</v>
      </c>
      <c r="S259" s="210">
        <v>0</v>
      </c>
      <c r="T259" s="211">
        <f t="shared" si="48"/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212" t="s">
        <v>216</v>
      </c>
      <c r="AT259" s="212" t="s">
        <v>147</v>
      </c>
      <c r="AU259" s="212" t="s">
        <v>88</v>
      </c>
      <c r="AY259" s="15" t="s">
        <v>145</v>
      </c>
      <c r="BE259" s="107">
        <f t="shared" si="49"/>
        <v>0</v>
      </c>
      <c r="BF259" s="107">
        <f t="shared" si="50"/>
        <v>0</v>
      </c>
      <c r="BG259" s="107">
        <f t="shared" si="51"/>
        <v>0</v>
      </c>
      <c r="BH259" s="107">
        <f t="shared" si="52"/>
        <v>0</v>
      </c>
      <c r="BI259" s="107">
        <f t="shared" si="53"/>
        <v>0</v>
      </c>
      <c r="BJ259" s="15" t="s">
        <v>86</v>
      </c>
      <c r="BK259" s="107">
        <f t="shared" si="54"/>
        <v>0</v>
      </c>
      <c r="BL259" s="15" t="s">
        <v>216</v>
      </c>
      <c r="BM259" s="212" t="s">
        <v>538</v>
      </c>
    </row>
    <row r="260" spans="1:65" s="2" customFormat="1" ht="16.5" customHeight="1">
      <c r="A260" s="33"/>
      <c r="B260" s="34"/>
      <c r="C260" s="200" t="s">
        <v>539</v>
      </c>
      <c r="D260" s="200" t="s">
        <v>147</v>
      </c>
      <c r="E260" s="201" t="s">
        <v>168</v>
      </c>
      <c r="F260" s="202" t="s">
        <v>540</v>
      </c>
      <c r="G260" s="203" t="s">
        <v>270</v>
      </c>
      <c r="H260" s="204">
        <v>1</v>
      </c>
      <c r="I260" s="205"/>
      <c r="J260" s="206">
        <f t="shared" si="45"/>
        <v>0</v>
      </c>
      <c r="K260" s="207"/>
      <c r="L260" s="36"/>
      <c r="M260" s="208" t="s">
        <v>1</v>
      </c>
      <c r="N260" s="209" t="s">
        <v>43</v>
      </c>
      <c r="O260" s="70"/>
      <c r="P260" s="210">
        <f t="shared" si="46"/>
        <v>0</v>
      </c>
      <c r="Q260" s="210">
        <v>0</v>
      </c>
      <c r="R260" s="210">
        <f t="shared" si="47"/>
        <v>0</v>
      </c>
      <c r="S260" s="210">
        <v>0</v>
      </c>
      <c r="T260" s="211">
        <f t="shared" si="48"/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212" t="s">
        <v>216</v>
      </c>
      <c r="AT260" s="212" t="s">
        <v>147</v>
      </c>
      <c r="AU260" s="212" t="s">
        <v>88</v>
      </c>
      <c r="AY260" s="15" t="s">
        <v>145</v>
      </c>
      <c r="BE260" s="107">
        <f t="shared" si="49"/>
        <v>0</v>
      </c>
      <c r="BF260" s="107">
        <f t="shared" si="50"/>
        <v>0</v>
      </c>
      <c r="BG260" s="107">
        <f t="shared" si="51"/>
        <v>0</v>
      </c>
      <c r="BH260" s="107">
        <f t="shared" si="52"/>
        <v>0</v>
      </c>
      <c r="BI260" s="107">
        <f t="shared" si="53"/>
        <v>0</v>
      </c>
      <c r="BJ260" s="15" t="s">
        <v>86</v>
      </c>
      <c r="BK260" s="107">
        <f t="shared" si="54"/>
        <v>0</v>
      </c>
      <c r="BL260" s="15" t="s">
        <v>216</v>
      </c>
      <c r="BM260" s="212" t="s">
        <v>541</v>
      </c>
    </row>
    <row r="261" spans="1:65" s="2" customFormat="1" ht="16.5" customHeight="1">
      <c r="A261" s="33"/>
      <c r="B261" s="34"/>
      <c r="C261" s="200" t="s">
        <v>542</v>
      </c>
      <c r="D261" s="200" t="s">
        <v>147</v>
      </c>
      <c r="E261" s="201" t="s">
        <v>172</v>
      </c>
      <c r="F261" s="202" t="s">
        <v>543</v>
      </c>
      <c r="G261" s="203" t="s">
        <v>270</v>
      </c>
      <c r="H261" s="204">
        <v>1</v>
      </c>
      <c r="I261" s="205"/>
      <c r="J261" s="206">
        <f t="shared" si="45"/>
        <v>0</v>
      </c>
      <c r="K261" s="207"/>
      <c r="L261" s="36"/>
      <c r="M261" s="208" t="s">
        <v>1</v>
      </c>
      <c r="N261" s="209" t="s">
        <v>43</v>
      </c>
      <c r="O261" s="70"/>
      <c r="P261" s="210">
        <f t="shared" si="46"/>
        <v>0</v>
      </c>
      <c r="Q261" s="210">
        <v>0</v>
      </c>
      <c r="R261" s="210">
        <f t="shared" si="47"/>
        <v>0</v>
      </c>
      <c r="S261" s="210">
        <v>0</v>
      </c>
      <c r="T261" s="211">
        <f t="shared" si="48"/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212" t="s">
        <v>216</v>
      </c>
      <c r="AT261" s="212" t="s">
        <v>147</v>
      </c>
      <c r="AU261" s="212" t="s">
        <v>88</v>
      </c>
      <c r="AY261" s="15" t="s">
        <v>145</v>
      </c>
      <c r="BE261" s="107">
        <f t="shared" si="49"/>
        <v>0</v>
      </c>
      <c r="BF261" s="107">
        <f t="shared" si="50"/>
        <v>0</v>
      </c>
      <c r="BG261" s="107">
        <f t="shared" si="51"/>
        <v>0</v>
      </c>
      <c r="BH261" s="107">
        <f t="shared" si="52"/>
        <v>0</v>
      </c>
      <c r="BI261" s="107">
        <f t="shared" si="53"/>
        <v>0</v>
      </c>
      <c r="BJ261" s="15" t="s">
        <v>86</v>
      </c>
      <c r="BK261" s="107">
        <f t="shared" si="54"/>
        <v>0</v>
      </c>
      <c r="BL261" s="15" t="s">
        <v>216</v>
      </c>
      <c r="BM261" s="212" t="s">
        <v>544</v>
      </c>
    </row>
    <row r="262" spans="1:65" s="2" customFormat="1" ht="16.5" customHeight="1">
      <c r="A262" s="33"/>
      <c r="B262" s="34"/>
      <c r="C262" s="200" t="s">
        <v>545</v>
      </c>
      <c r="D262" s="200" t="s">
        <v>147</v>
      </c>
      <c r="E262" s="201" t="s">
        <v>179</v>
      </c>
      <c r="F262" s="202" t="s">
        <v>546</v>
      </c>
      <c r="G262" s="203" t="s">
        <v>270</v>
      </c>
      <c r="H262" s="204">
        <v>1</v>
      </c>
      <c r="I262" s="205"/>
      <c r="J262" s="206">
        <f t="shared" si="45"/>
        <v>0</v>
      </c>
      <c r="K262" s="207"/>
      <c r="L262" s="36"/>
      <c r="M262" s="208" t="s">
        <v>1</v>
      </c>
      <c r="N262" s="209" t="s">
        <v>43</v>
      </c>
      <c r="O262" s="70"/>
      <c r="P262" s="210">
        <f t="shared" si="46"/>
        <v>0</v>
      </c>
      <c r="Q262" s="210">
        <v>0</v>
      </c>
      <c r="R262" s="210">
        <f t="shared" si="47"/>
        <v>0</v>
      </c>
      <c r="S262" s="210">
        <v>0</v>
      </c>
      <c r="T262" s="211">
        <f t="shared" si="48"/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212" t="s">
        <v>426</v>
      </c>
      <c r="AT262" s="212" t="s">
        <v>147</v>
      </c>
      <c r="AU262" s="212" t="s">
        <v>88</v>
      </c>
      <c r="AY262" s="15" t="s">
        <v>145</v>
      </c>
      <c r="BE262" s="107">
        <f t="shared" si="49"/>
        <v>0</v>
      </c>
      <c r="BF262" s="107">
        <f t="shared" si="50"/>
        <v>0</v>
      </c>
      <c r="BG262" s="107">
        <f t="shared" si="51"/>
        <v>0</v>
      </c>
      <c r="BH262" s="107">
        <f t="shared" si="52"/>
        <v>0</v>
      </c>
      <c r="BI262" s="107">
        <f t="shared" si="53"/>
        <v>0</v>
      </c>
      <c r="BJ262" s="15" t="s">
        <v>86</v>
      </c>
      <c r="BK262" s="107">
        <f t="shared" si="54"/>
        <v>0</v>
      </c>
      <c r="BL262" s="15" t="s">
        <v>426</v>
      </c>
      <c r="BM262" s="212" t="s">
        <v>547</v>
      </c>
    </row>
    <row r="263" spans="1:65" s="12" customFormat="1" ht="22.9" customHeight="1">
      <c r="B263" s="184"/>
      <c r="C263" s="185"/>
      <c r="D263" s="186" t="s">
        <v>77</v>
      </c>
      <c r="E263" s="198" t="s">
        <v>548</v>
      </c>
      <c r="F263" s="198" t="s">
        <v>549</v>
      </c>
      <c r="G263" s="185"/>
      <c r="H263" s="185"/>
      <c r="I263" s="188"/>
      <c r="J263" s="199">
        <f>BK263</f>
        <v>0</v>
      </c>
      <c r="K263" s="185"/>
      <c r="L263" s="190"/>
      <c r="M263" s="191"/>
      <c r="N263" s="192"/>
      <c r="O263" s="192"/>
      <c r="P263" s="193">
        <f>SUM(P264:P269)</f>
        <v>0</v>
      </c>
      <c r="Q263" s="192"/>
      <c r="R263" s="193">
        <f>SUM(R264:R269)</f>
        <v>0.114872</v>
      </c>
      <c r="S263" s="192"/>
      <c r="T263" s="194">
        <f>SUM(T264:T269)</f>
        <v>0</v>
      </c>
      <c r="AR263" s="195" t="s">
        <v>88</v>
      </c>
      <c r="AT263" s="196" t="s">
        <v>77</v>
      </c>
      <c r="AU263" s="196" t="s">
        <v>86</v>
      </c>
      <c r="AY263" s="195" t="s">
        <v>145</v>
      </c>
      <c r="BK263" s="197">
        <f>SUM(BK264:BK269)</f>
        <v>0</v>
      </c>
    </row>
    <row r="264" spans="1:65" s="2" customFormat="1" ht="24.2" customHeight="1">
      <c r="A264" s="33"/>
      <c r="B264" s="34"/>
      <c r="C264" s="200" t="s">
        <v>550</v>
      </c>
      <c r="D264" s="200" t="s">
        <v>147</v>
      </c>
      <c r="E264" s="201" t="s">
        <v>551</v>
      </c>
      <c r="F264" s="202" t="s">
        <v>552</v>
      </c>
      <c r="G264" s="203" t="s">
        <v>150</v>
      </c>
      <c r="H264" s="204">
        <v>11.6</v>
      </c>
      <c r="I264" s="205"/>
      <c r="J264" s="206">
        <f t="shared" ref="J264:J269" si="55">ROUND(I264*H264,2)</f>
        <v>0</v>
      </c>
      <c r="K264" s="207"/>
      <c r="L264" s="36"/>
      <c r="M264" s="208" t="s">
        <v>1</v>
      </c>
      <c r="N264" s="209" t="s">
        <v>43</v>
      </c>
      <c r="O264" s="70"/>
      <c r="P264" s="210">
        <f t="shared" ref="P264:P269" si="56">O264*H264</f>
        <v>0</v>
      </c>
      <c r="Q264" s="210">
        <v>1.47E-3</v>
      </c>
      <c r="R264" s="210">
        <f t="shared" ref="R264:R269" si="57">Q264*H264</f>
        <v>1.7051999999999998E-2</v>
      </c>
      <c r="S264" s="210">
        <v>0</v>
      </c>
      <c r="T264" s="211">
        <f t="shared" ref="T264:T269" si="58">S264*H264</f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212" t="s">
        <v>216</v>
      </c>
      <c r="AT264" s="212" t="s">
        <v>147</v>
      </c>
      <c r="AU264" s="212" t="s">
        <v>88</v>
      </c>
      <c r="AY264" s="15" t="s">
        <v>145</v>
      </c>
      <c r="BE264" s="107">
        <f t="shared" ref="BE264:BE269" si="59">IF(N264="základní",J264,0)</f>
        <v>0</v>
      </c>
      <c r="BF264" s="107">
        <f t="shared" ref="BF264:BF269" si="60">IF(N264="snížená",J264,0)</f>
        <v>0</v>
      </c>
      <c r="BG264" s="107">
        <f t="shared" ref="BG264:BG269" si="61">IF(N264="zákl. přenesená",J264,0)</f>
        <v>0</v>
      </c>
      <c r="BH264" s="107">
        <f t="shared" ref="BH264:BH269" si="62">IF(N264="sníž. přenesená",J264,0)</f>
        <v>0</v>
      </c>
      <c r="BI264" s="107">
        <f t="shared" ref="BI264:BI269" si="63">IF(N264="nulová",J264,0)</f>
        <v>0</v>
      </c>
      <c r="BJ264" s="15" t="s">
        <v>86</v>
      </c>
      <c r="BK264" s="107">
        <f t="shared" ref="BK264:BK269" si="64">ROUND(I264*H264,2)</f>
        <v>0</v>
      </c>
      <c r="BL264" s="15" t="s">
        <v>216</v>
      </c>
      <c r="BM264" s="212" t="s">
        <v>553</v>
      </c>
    </row>
    <row r="265" spans="1:65" s="2" customFormat="1" ht="24.2" customHeight="1">
      <c r="A265" s="33"/>
      <c r="B265" s="34"/>
      <c r="C265" s="200" t="s">
        <v>554</v>
      </c>
      <c r="D265" s="200" t="s">
        <v>147</v>
      </c>
      <c r="E265" s="201" t="s">
        <v>555</v>
      </c>
      <c r="F265" s="202" t="s">
        <v>556</v>
      </c>
      <c r="G265" s="203" t="s">
        <v>150</v>
      </c>
      <c r="H265" s="204">
        <v>18</v>
      </c>
      <c r="I265" s="205"/>
      <c r="J265" s="206">
        <f t="shared" si="55"/>
        <v>0</v>
      </c>
      <c r="K265" s="207"/>
      <c r="L265" s="36"/>
      <c r="M265" s="208" t="s">
        <v>1</v>
      </c>
      <c r="N265" s="209" t="s">
        <v>43</v>
      </c>
      <c r="O265" s="70"/>
      <c r="P265" s="210">
        <f t="shared" si="56"/>
        <v>0</v>
      </c>
      <c r="Q265" s="210">
        <v>1.3500000000000001E-3</v>
      </c>
      <c r="R265" s="210">
        <f t="shared" si="57"/>
        <v>2.4300000000000002E-2</v>
      </c>
      <c r="S265" s="210">
        <v>0</v>
      </c>
      <c r="T265" s="211">
        <f t="shared" si="58"/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212" t="s">
        <v>216</v>
      </c>
      <c r="AT265" s="212" t="s">
        <v>147</v>
      </c>
      <c r="AU265" s="212" t="s">
        <v>88</v>
      </c>
      <c r="AY265" s="15" t="s">
        <v>145</v>
      </c>
      <c r="BE265" s="107">
        <f t="shared" si="59"/>
        <v>0</v>
      </c>
      <c r="BF265" s="107">
        <f t="shared" si="60"/>
        <v>0</v>
      </c>
      <c r="BG265" s="107">
        <f t="shared" si="61"/>
        <v>0</v>
      </c>
      <c r="BH265" s="107">
        <f t="shared" si="62"/>
        <v>0</v>
      </c>
      <c r="BI265" s="107">
        <f t="shared" si="63"/>
        <v>0</v>
      </c>
      <c r="BJ265" s="15" t="s">
        <v>86</v>
      </c>
      <c r="BK265" s="107">
        <f t="shared" si="64"/>
        <v>0</v>
      </c>
      <c r="BL265" s="15" t="s">
        <v>216</v>
      </c>
      <c r="BM265" s="212" t="s">
        <v>557</v>
      </c>
    </row>
    <row r="266" spans="1:65" s="2" customFormat="1" ht="24.2" customHeight="1">
      <c r="A266" s="33"/>
      <c r="B266" s="34"/>
      <c r="C266" s="200" t="s">
        <v>558</v>
      </c>
      <c r="D266" s="200" t="s">
        <v>147</v>
      </c>
      <c r="E266" s="201" t="s">
        <v>559</v>
      </c>
      <c r="F266" s="202" t="s">
        <v>560</v>
      </c>
      <c r="G266" s="203" t="s">
        <v>150</v>
      </c>
      <c r="H266" s="204">
        <v>16.5</v>
      </c>
      <c r="I266" s="205"/>
      <c r="J266" s="206">
        <f t="shared" si="55"/>
        <v>0</v>
      </c>
      <c r="K266" s="207"/>
      <c r="L266" s="36"/>
      <c r="M266" s="208" t="s">
        <v>1</v>
      </c>
      <c r="N266" s="209" t="s">
        <v>43</v>
      </c>
      <c r="O266" s="70"/>
      <c r="P266" s="210">
        <f t="shared" si="56"/>
        <v>0</v>
      </c>
      <c r="Q266" s="210">
        <v>3.2200000000000002E-3</v>
      </c>
      <c r="R266" s="210">
        <f t="shared" si="57"/>
        <v>5.3130000000000004E-2</v>
      </c>
      <c r="S266" s="210">
        <v>0</v>
      </c>
      <c r="T266" s="211">
        <f t="shared" si="58"/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212" t="s">
        <v>216</v>
      </c>
      <c r="AT266" s="212" t="s">
        <v>147</v>
      </c>
      <c r="AU266" s="212" t="s">
        <v>88</v>
      </c>
      <c r="AY266" s="15" t="s">
        <v>145</v>
      </c>
      <c r="BE266" s="107">
        <f t="shared" si="59"/>
        <v>0</v>
      </c>
      <c r="BF266" s="107">
        <f t="shared" si="60"/>
        <v>0</v>
      </c>
      <c r="BG266" s="107">
        <f t="shared" si="61"/>
        <v>0</v>
      </c>
      <c r="BH266" s="107">
        <f t="shared" si="62"/>
        <v>0</v>
      </c>
      <c r="BI266" s="107">
        <f t="shared" si="63"/>
        <v>0</v>
      </c>
      <c r="BJ266" s="15" t="s">
        <v>86</v>
      </c>
      <c r="BK266" s="107">
        <f t="shared" si="64"/>
        <v>0</v>
      </c>
      <c r="BL266" s="15" t="s">
        <v>216</v>
      </c>
      <c r="BM266" s="212" t="s">
        <v>561</v>
      </c>
    </row>
    <row r="267" spans="1:65" s="2" customFormat="1" ht="24.2" customHeight="1">
      <c r="A267" s="33"/>
      <c r="B267" s="34"/>
      <c r="C267" s="200" t="s">
        <v>562</v>
      </c>
      <c r="D267" s="200" t="s">
        <v>147</v>
      </c>
      <c r="E267" s="201" t="s">
        <v>563</v>
      </c>
      <c r="F267" s="202" t="s">
        <v>564</v>
      </c>
      <c r="G267" s="203" t="s">
        <v>292</v>
      </c>
      <c r="H267" s="204">
        <v>2</v>
      </c>
      <c r="I267" s="205"/>
      <c r="J267" s="206">
        <f t="shared" si="55"/>
        <v>0</v>
      </c>
      <c r="K267" s="207"/>
      <c r="L267" s="36"/>
      <c r="M267" s="208" t="s">
        <v>1</v>
      </c>
      <c r="N267" s="209" t="s">
        <v>43</v>
      </c>
      <c r="O267" s="70"/>
      <c r="P267" s="210">
        <f t="shared" si="56"/>
        <v>0</v>
      </c>
      <c r="Q267" s="210">
        <v>3.1199999999999999E-3</v>
      </c>
      <c r="R267" s="210">
        <f t="shared" si="57"/>
        <v>6.2399999999999999E-3</v>
      </c>
      <c r="S267" s="210">
        <v>0</v>
      </c>
      <c r="T267" s="211">
        <f t="shared" si="58"/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212" t="s">
        <v>216</v>
      </c>
      <c r="AT267" s="212" t="s">
        <v>147</v>
      </c>
      <c r="AU267" s="212" t="s">
        <v>88</v>
      </c>
      <c r="AY267" s="15" t="s">
        <v>145</v>
      </c>
      <c r="BE267" s="107">
        <f t="shared" si="59"/>
        <v>0</v>
      </c>
      <c r="BF267" s="107">
        <f t="shared" si="60"/>
        <v>0</v>
      </c>
      <c r="BG267" s="107">
        <f t="shared" si="61"/>
        <v>0</v>
      </c>
      <c r="BH267" s="107">
        <f t="shared" si="62"/>
        <v>0</v>
      </c>
      <c r="BI267" s="107">
        <f t="shared" si="63"/>
        <v>0</v>
      </c>
      <c r="BJ267" s="15" t="s">
        <v>86</v>
      </c>
      <c r="BK267" s="107">
        <f t="shared" si="64"/>
        <v>0</v>
      </c>
      <c r="BL267" s="15" t="s">
        <v>216</v>
      </c>
      <c r="BM267" s="212" t="s">
        <v>565</v>
      </c>
    </row>
    <row r="268" spans="1:65" s="2" customFormat="1" ht="24.2" customHeight="1">
      <c r="A268" s="33"/>
      <c r="B268" s="34"/>
      <c r="C268" s="200" t="s">
        <v>566</v>
      </c>
      <c r="D268" s="200" t="s">
        <v>147</v>
      </c>
      <c r="E268" s="201" t="s">
        <v>567</v>
      </c>
      <c r="F268" s="202" t="s">
        <v>568</v>
      </c>
      <c r="G268" s="203" t="s">
        <v>150</v>
      </c>
      <c r="H268" s="204">
        <v>5</v>
      </c>
      <c r="I268" s="205"/>
      <c r="J268" s="206">
        <f t="shared" si="55"/>
        <v>0</v>
      </c>
      <c r="K268" s="207"/>
      <c r="L268" s="36"/>
      <c r="M268" s="208" t="s">
        <v>1</v>
      </c>
      <c r="N268" s="209" t="s">
        <v>43</v>
      </c>
      <c r="O268" s="70"/>
      <c r="P268" s="210">
        <f t="shared" si="56"/>
        <v>0</v>
      </c>
      <c r="Q268" s="210">
        <v>2.8300000000000001E-3</v>
      </c>
      <c r="R268" s="210">
        <f t="shared" si="57"/>
        <v>1.4149999999999999E-2</v>
      </c>
      <c r="S268" s="210">
        <v>0</v>
      </c>
      <c r="T268" s="211">
        <f t="shared" si="58"/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212" t="s">
        <v>216</v>
      </c>
      <c r="AT268" s="212" t="s">
        <v>147</v>
      </c>
      <c r="AU268" s="212" t="s">
        <v>88</v>
      </c>
      <c r="AY268" s="15" t="s">
        <v>145</v>
      </c>
      <c r="BE268" s="107">
        <f t="shared" si="59"/>
        <v>0</v>
      </c>
      <c r="BF268" s="107">
        <f t="shared" si="60"/>
        <v>0</v>
      </c>
      <c r="BG268" s="107">
        <f t="shared" si="61"/>
        <v>0</v>
      </c>
      <c r="BH268" s="107">
        <f t="shared" si="62"/>
        <v>0</v>
      </c>
      <c r="BI268" s="107">
        <f t="shared" si="63"/>
        <v>0</v>
      </c>
      <c r="BJ268" s="15" t="s">
        <v>86</v>
      </c>
      <c r="BK268" s="107">
        <f t="shared" si="64"/>
        <v>0</v>
      </c>
      <c r="BL268" s="15" t="s">
        <v>216</v>
      </c>
      <c r="BM268" s="212" t="s">
        <v>569</v>
      </c>
    </row>
    <row r="269" spans="1:65" s="2" customFormat="1" ht="24.2" customHeight="1">
      <c r="A269" s="33"/>
      <c r="B269" s="34"/>
      <c r="C269" s="200" t="s">
        <v>570</v>
      </c>
      <c r="D269" s="200" t="s">
        <v>147</v>
      </c>
      <c r="E269" s="201" t="s">
        <v>571</v>
      </c>
      <c r="F269" s="202" t="s">
        <v>572</v>
      </c>
      <c r="G269" s="203" t="s">
        <v>175</v>
      </c>
      <c r="H269" s="204">
        <v>0.115</v>
      </c>
      <c r="I269" s="205"/>
      <c r="J269" s="206">
        <f t="shared" si="55"/>
        <v>0</v>
      </c>
      <c r="K269" s="207"/>
      <c r="L269" s="36"/>
      <c r="M269" s="208" t="s">
        <v>1</v>
      </c>
      <c r="N269" s="209" t="s">
        <v>43</v>
      </c>
      <c r="O269" s="70"/>
      <c r="P269" s="210">
        <f t="shared" si="56"/>
        <v>0</v>
      </c>
      <c r="Q269" s="210">
        <v>0</v>
      </c>
      <c r="R269" s="210">
        <f t="shared" si="57"/>
        <v>0</v>
      </c>
      <c r="S269" s="210">
        <v>0</v>
      </c>
      <c r="T269" s="211">
        <f t="shared" si="58"/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212" t="s">
        <v>216</v>
      </c>
      <c r="AT269" s="212" t="s">
        <v>147</v>
      </c>
      <c r="AU269" s="212" t="s">
        <v>88</v>
      </c>
      <c r="AY269" s="15" t="s">
        <v>145</v>
      </c>
      <c r="BE269" s="107">
        <f t="shared" si="59"/>
        <v>0</v>
      </c>
      <c r="BF269" s="107">
        <f t="shared" si="60"/>
        <v>0</v>
      </c>
      <c r="BG269" s="107">
        <f t="shared" si="61"/>
        <v>0</v>
      </c>
      <c r="BH269" s="107">
        <f t="shared" si="62"/>
        <v>0</v>
      </c>
      <c r="BI269" s="107">
        <f t="shared" si="63"/>
        <v>0</v>
      </c>
      <c r="BJ269" s="15" t="s">
        <v>86</v>
      </c>
      <c r="BK269" s="107">
        <f t="shared" si="64"/>
        <v>0</v>
      </c>
      <c r="BL269" s="15" t="s">
        <v>216</v>
      </c>
      <c r="BM269" s="212" t="s">
        <v>573</v>
      </c>
    </row>
    <row r="270" spans="1:65" s="12" customFormat="1" ht="22.9" customHeight="1">
      <c r="B270" s="184"/>
      <c r="C270" s="185"/>
      <c r="D270" s="186" t="s">
        <v>77</v>
      </c>
      <c r="E270" s="198" t="s">
        <v>574</v>
      </c>
      <c r="F270" s="198" t="s">
        <v>575</v>
      </c>
      <c r="G270" s="185"/>
      <c r="H270" s="185"/>
      <c r="I270" s="188"/>
      <c r="J270" s="199">
        <f>BK270</f>
        <v>0</v>
      </c>
      <c r="K270" s="185"/>
      <c r="L270" s="190"/>
      <c r="M270" s="191"/>
      <c r="N270" s="192"/>
      <c r="O270" s="192"/>
      <c r="P270" s="193">
        <f>SUM(P271:P273)</f>
        <v>0</v>
      </c>
      <c r="Q270" s="192"/>
      <c r="R270" s="193">
        <f>SUM(R271:R273)</f>
        <v>3.2079999999999997E-2</v>
      </c>
      <c r="S270" s="192"/>
      <c r="T270" s="194">
        <f>SUM(T271:T273)</f>
        <v>0.15959999999999999</v>
      </c>
      <c r="AR270" s="195" t="s">
        <v>88</v>
      </c>
      <c r="AT270" s="196" t="s">
        <v>77</v>
      </c>
      <c r="AU270" s="196" t="s">
        <v>86</v>
      </c>
      <c r="AY270" s="195" t="s">
        <v>145</v>
      </c>
      <c r="BK270" s="197">
        <f>SUM(BK271:BK273)</f>
        <v>0</v>
      </c>
    </row>
    <row r="271" spans="1:65" s="2" customFormat="1" ht="16.5" customHeight="1">
      <c r="A271" s="33"/>
      <c r="B271" s="34"/>
      <c r="C271" s="200" t="s">
        <v>576</v>
      </c>
      <c r="D271" s="200" t="s">
        <v>147</v>
      </c>
      <c r="E271" s="201" t="s">
        <v>577</v>
      </c>
      <c r="F271" s="202" t="s">
        <v>578</v>
      </c>
      <c r="G271" s="203" t="s">
        <v>192</v>
      </c>
      <c r="H271" s="204">
        <v>60</v>
      </c>
      <c r="I271" s="205"/>
      <c r="J271" s="206">
        <f>ROUND(I271*H271,2)</f>
        <v>0</v>
      </c>
      <c r="K271" s="207"/>
      <c r="L271" s="36"/>
      <c r="M271" s="208" t="s">
        <v>1</v>
      </c>
      <c r="N271" s="209" t="s">
        <v>43</v>
      </c>
      <c r="O271" s="70"/>
      <c r="P271" s="210">
        <f>O271*H271</f>
        <v>0</v>
      </c>
      <c r="Q271" s="210">
        <v>0</v>
      </c>
      <c r="R271" s="210">
        <f>Q271*H271</f>
        <v>0</v>
      </c>
      <c r="S271" s="210">
        <v>2.66E-3</v>
      </c>
      <c r="T271" s="211">
        <f>S271*H271</f>
        <v>0.15959999999999999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212" t="s">
        <v>216</v>
      </c>
      <c r="AT271" s="212" t="s">
        <v>147</v>
      </c>
      <c r="AU271" s="212" t="s">
        <v>88</v>
      </c>
      <c r="AY271" s="15" t="s">
        <v>145</v>
      </c>
      <c r="BE271" s="107">
        <f>IF(N271="základní",J271,0)</f>
        <v>0</v>
      </c>
      <c r="BF271" s="107">
        <f>IF(N271="snížená",J271,0)</f>
        <v>0</v>
      </c>
      <c r="BG271" s="107">
        <f>IF(N271="zákl. přenesená",J271,0)</f>
        <v>0</v>
      </c>
      <c r="BH271" s="107">
        <f>IF(N271="sníž. přenesená",J271,0)</f>
        <v>0</v>
      </c>
      <c r="BI271" s="107">
        <f>IF(N271="nulová",J271,0)</f>
        <v>0</v>
      </c>
      <c r="BJ271" s="15" t="s">
        <v>86</v>
      </c>
      <c r="BK271" s="107">
        <f>ROUND(I271*H271,2)</f>
        <v>0</v>
      </c>
      <c r="BL271" s="15" t="s">
        <v>216</v>
      </c>
      <c r="BM271" s="212" t="s">
        <v>579</v>
      </c>
    </row>
    <row r="272" spans="1:65" s="2" customFormat="1" ht="24.2" customHeight="1">
      <c r="A272" s="33"/>
      <c r="B272" s="34"/>
      <c r="C272" s="200" t="s">
        <v>580</v>
      </c>
      <c r="D272" s="200" t="s">
        <v>147</v>
      </c>
      <c r="E272" s="201" t="s">
        <v>581</v>
      </c>
      <c r="F272" s="202" t="s">
        <v>582</v>
      </c>
      <c r="G272" s="203" t="s">
        <v>192</v>
      </c>
      <c r="H272" s="204">
        <v>8</v>
      </c>
      <c r="I272" s="205"/>
      <c r="J272" s="206">
        <f>ROUND(I272*H272,2)</f>
        <v>0</v>
      </c>
      <c r="K272" s="207"/>
      <c r="L272" s="36"/>
      <c r="M272" s="208" t="s">
        <v>1</v>
      </c>
      <c r="N272" s="209" t="s">
        <v>43</v>
      </c>
      <c r="O272" s="70"/>
      <c r="P272" s="210">
        <f>O272*H272</f>
        <v>0</v>
      </c>
      <c r="Q272" s="210">
        <v>4.0099999999999997E-3</v>
      </c>
      <c r="R272" s="210">
        <f>Q272*H272</f>
        <v>3.2079999999999997E-2</v>
      </c>
      <c r="S272" s="210">
        <v>0</v>
      </c>
      <c r="T272" s="211">
        <f>S272*H272</f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212" t="s">
        <v>216</v>
      </c>
      <c r="AT272" s="212" t="s">
        <v>147</v>
      </c>
      <c r="AU272" s="212" t="s">
        <v>88</v>
      </c>
      <c r="AY272" s="15" t="s">
        <v>145</v>
      </c>
      <c r="BE272" s="107">
        <f>IF(N272="základní",J272,0)</f>
        <v>0</v>
      </c>
      <c r="BF272" s="107">
        <f>IF(N272="snížená",J272,0)</f>
        <v>0</v>
      </c>
      <c r="BG272" s="107">
        <f>IF(N272="zákl. přenesená",J272,0)</f>
        <v>0</v>
      </c>
      <c r="BH272" s="107">
        <f>IF(N272="sníž. přenesená",J272,0)</f>
        <v>0</v>
      </c>
      <c r="BI272" s="107">
        <f>IF(N272="nulová",J272,0)</f>
        <v>0</v>
      </c>
      <c r="BJ272" s="15" t="s">
        <v>86</v>
      </c>
      <c r="BK272" s="107">
        <f>ROUND(I272*H272,2)</f>
        <v>0</v>
      </c>
      <c r="BL272" s="15" t="s">
        <v>216</v>
      </c>
      <c r="BM272" s="212" t="s">
        <v>583</v>
      </c>
    </row>
    <row r="273" spans="1:65" s="2" customFormat="1" ht="24.2" customHeight="1">
      <c r="A273" s="33"/>
      <c r="B273" s="34"/>
      <c r="C273" s="200" t="s">
        <v>584</v>
      </c>
      <c r="D273" s="200" t="s">
        <v>147</v>
      </c>
      <c r="E273" s="201" t="s">
        <v>585</v>
      </c>
      <c r="F273" s="202" t="s">
        <v>586</v>
      </c>
      <c r="G273" s="203" t="s">
        <v>175</v>
      </c>
      <c r="H273" s="204">
        <v>3.2000000000000001E-2</v>
      </c>
      <c r="I273" s="205"/>
      <c r="J273" s="206">
        <f>ROUND(I273*H273,2)</f>
        <v>0</v>
      </c>
      <c r="K273" s="207"/>
      <c r="L273" s="36"/>
      <c r="M273" s="208" t="s">
        <v>1</v>
      </c>
      <c r="N273" s="209" t="s">
        <v>43</v>
      </c>
      <c r="O273" s="70"/>
      <c r="P273" s="210">
        <f>O273*H273</f>
        <v>0</v>
      </c>
      <c r="Q273" s="210">
        <v>0</v>
      </c>
      <c r="R273" s="210">
        <f>Q273*H273</f>
        <v>0</v>
      </c>
      <c r="S273" s="210">
        <v>0</v>
      </c>
      <c r="T273" s="211">
        <f>S273*H273</f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212" t="s">
        <v>216</v>
      </c>
      <c r="AT273" s="212" t="s">
        <v>147</v>
      </c>
      <c r="AU273" s="212" t="s">
        <v>88</v>
      </c>
      <c r="AY273" s="15" t="s">
        <v>145</v>
      </c>
      <c r="BE273" s="107">
        <f>IF(N273="základní",J273,0)</f>
        <v>0</v>
      </c>
      <c r="BF273" s="107">
        <f>IF(N273="snížená",J273,0)</f>
        <v>0</v>
      </c>
      <c r="BG273" s="107">
        <f>IF(N273="zákl. přenesená",J273,0)</f>
        <v>0</v>
      </c>
      <c r="BH273" s="107">
        <f>IF(N273="sníž. přenesená",J273,0)</f>
        <v>0</v>
      </c>
      <c r="BI273" s="107">
        <f>IF(N273="nulová",J273,0)</f>
        <v>0</v>
      </c>
      <c r="BJ273" s="15" t="s">
        <v>86</v>
      </c>
      <c r="BK273" s="107">
        <f>ROUND(I273*H273,2)</f>
        <v>0</v>
      </c>
      <c r="BL273" s="15" t="s">
        <v>216</v>
      </c>
      <c r="BM273" s="212" t="s">
        <v>587</v>
      </c>
    </row>
    <row r="274" spans="1:65" s="12" customFormat="1" ht="22.9" customHeight="1">
      <c r="B274" s="184"/>
      <c r="C274" s="185"/>
      <c r="D274" s="186" t="s">
        <v>77</v>
      </c>
      <c r="E274" s="198" t="s">
        <v>588</v>
      </c>
      <c r="F274" s="198" t="s">
        <v>589</v>
      </c>
      <c r="G274" s="185"/>
      <c r="H274" s="185"/>
      <c r="I274" s="188"/>
      <c r="J274" s="199">
        <f>BK274</f>
        <v>0</v>
      </c>
      <c r="K274" s="185"/>
      <c r="L274" s="190"/>
      <c r="M274" s="191"/>
      <c r="N274" s="192"/>
      <c r="O274" s="192"/>
      <c r="P274" s="193">
        <f>SUM(P275:P286)</f>
        <v>0</v>
      </c>
      <c r="Q274" s="192"/>
      <c r="R274" s="193">
        <f>SUM(R275:R286)</f>
        <v>2.6112655999999994</v>
      </c>
      <c r="S274" s="192"/>
      <c r="T274" s="194">
        <f>SUM(T275:T286)</f>
        <v>0.63800000000000001</v>
      </c>
      <c r="AR274" s="195" t="s">
        <v>88</v>
      </c>
      <c r="AT274" s="196" t="s">
        <v>77</v>
      </c>
      <c r="AU274" s="196" t="s">
        <v>86</v>
      </c>
      <c r="AY274" s="195" t="s">
        <v>145</v>
      </c>
      <c r="BK274" s="197">
        <f>SUM(BK275:BK286)</f>
        <v>0</v>
      </c>
    </row>
    <row r="275" spans="1:65" s="2" customFormat="1" ht="24.2" customHeight="1">
      <c r="A275" s="33"/>
      <c r="B275" s="34"/>
      <c r="C275" s="200" t="s">
        <v>590</v>
      </c>
      <c r="D275" s="200" t="s">
        <v>147</v>
      </c>
      <c r="E275" s="201" t="s">
        <v>591</v>
      </c>
      <c r="F275" s="202" t="s">
        <v>592</v>
      </c>
      <c r="G275" s="203" t="s">
        <v>192</v>
      </c>
      <c r="H275" s="204">
        <v>45.68</v>
      </c>
      <c r="I275" s="205"/>
      <c r="J275" s="206">
        <f>ROUND(I275*H275,2)</f>
        <v>0</v>
      </c>
      <c r="K275" s="207"/>
      <c r="L275" s="36"/>
      <c r="M275" s="208" t="s">
        <v>1</v>
      </c>
      <c r="N275" s="209" t="s">
        <v>43</v>
      </c>
      <c r="O275" s="70"/>
      <c r="P275" s="210">
        <f>O275*H275</f>
        <v>0</v>
      </c>
      <c r="Q275" s="210">
        <v>2.5000000000000001E-2</v>
      </c>
      <c r="R275" s="210">
        <f>Q275*H275</f>
        <v>1.1420000000000001</v>
      </c>
      <c r="S275" s="210">
        <v>0</v>
      </c>
      <c r="T275" s="211">
        <f>S275*H275</f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212" t="s">
        <v>216</v>
      </c>
      <c r="AT275" s="212" t="s">
        <v>147</v>
      </c>
      <c r="AU275" s="212" t="s">
        <v>88</v>
      </c>
      <c r="AY275" s="15" t="s">
        <v>145</v>
      </c>
      <c r="BE275" s="107">
        <f>IF(N275="základní",J275,0)</f>
        <v>0</v>
      </c>
      <c r="BF275" s="107">
        <f>IF(N275="snížená",J275,0)</f>
        <v>0</v>
      </c>
      <c r="BG275" s="107">
        <f>IF(N275="zákl. přenesená",J275,0)</f>
        <v>0</v>
      </c>
      <c r="BH275" s="107">
        <f>IF(N275="sníž. přenesená",J275,0)</f>
        <v>0</v>
      </c>
      <c r="BI275" s="107">
        <f>IF(N275="nulová",J275,0)</f>
        <v>0</v>
      </c>
      <c r="BJ275" s="15" t="s">
        <v>86</v>
      </c>
      <c r="BK275" s="107">
        <f>ROUND(I275*H275,2)</f>
        <v>0</v>
      </c>
      <c r="BL275" s="15" t="s">
        <v>216</v>
      </c>
      <c r="BM275" s="212" t="s">
        <v>593</v>
      </c>
    </row>
    <row r="276" spans="1:65" s="2" customFormat="1" ht="16.5" customHeight="1">
      <c r="A276" s="33"/>
      <c r="B276" s="34"/>
      <c r="C276" s="200" t="s">
        <v>594</v>
      </c>
      <c r="D276" s="200" t="s">
        <v>147</v>
      </c>
      <c r="E276" s="201" t="s">
        <v>595</v>
      </c>
      <c r="F276" s="202" t="s">
        <v>596</v>
      </c>
      <c r="G276" s="203" t="s">
        <v>192</v>
      </c>
      <c r="H276" s="204">
        <v>12</v>
      </c>
      <c r="I276" s="205"/>
      <c r="J276" s="206">
        <f>ROUND(I276*H276,2)</f>
        <v>0</v>
      </c>
      <c r="K276" s="207"/>
      <c r="L276" s="36"/>
      <c r="M276" s="208" t="s">
        <v>1</v>
      </c>
      <c r="N276" s="209" t="s">
        <v>43</v>
      </c>
      <c r="O276" s="70"/>
      <c r="P276" s="210">
        <f>O276*H276</f>
        <v>0</v>
      </c>
      <c r="Q276" s="210">
        <v>0</v>
      </c>
      <c r="R276" s="210">
        <f>Q276*H276</f>
        <v>0</v>
      </c>
      <c r="S276" s="210">
        <v>8.9999999999999993E-3</v>
      </c>
      <c r="T276" s="211">
        <f>S276*H276</f>
        <v>0.10799999999999998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212" t="s">
        <v>216</v>
      </c>
      <c r="AT276" s="212" t="s">
        <v>147</v>
      </c>
      <c r="AU276" s="212" t="s">
        <v>88</v>
      </c>
      <c r="AY276" s="15" t="s">
        <v>145</v>
      </c>
      <c r="BE276" s="107">
        <f>IF(N276="základní",J276,0)</f>
        <v>0</v>
      </c>
      <c r="BF276" s="107">
        <f>IF(N276="snížená",J276,0)</f>
        <v>0</v>
      </c>
      <c r="BG276" s="107">
        <f>IF(N276="zákl. přenesená",J276,0)</f>
        <v>0</v>
      </c>
      <c r="BH276" s="107">
        <f>IF(N276="sníž. přenesená",J276,0)</f>
        <v>0</v>
      </c>
      <c r="BI276" s="107">
        <f>IF(N276="nulová",J276,0)</f>
        <v>0</v>
      </c>
      <c r="BJ276" s="15" t="s">
        <v>86</v>
      </c>
      <c r="BK276" s="107">
        <f>ROUND(I276*H276,2)</f>
        <v>0</v>
      </c>
      <c r="BL276" s="15" t="s">
        <v>216</v>
      </c>
      <c r="BM276" s="212" t="s">
        <v>597</v>
      </c>
    </row>
    <row r="277" spans="1:65" s="2" customFormat="1" ht="16.5" customHeight="1">
      <c r="A277" s="33"/>
      <c r="B277" s="34"/>
      <c r="C277" s="200" t="s">
        <v>598</v>
      </c>
      <c r="D277" s="200" t="s">
        <v>147</v>
      </c>
      <c r="E277" s="201" t="s">
        <v>599</v>
      </c>
      <c r="F277" s="202" t="s">
        <v>600</v>
      </c>
      <c r="G277" s="203" t="s">
        <v>192</v>
      </c>
      <c r="H277" s="204">
        <v>110</v>
      </c>
      <c r="I277" s="205"/>
      <c r="J277" s="206">
        <f>ROUND(I277*H277,2)</f>
        <v>0</v>
      </c>
      <c r="K277" s="207"/>
      <c r="L277" s="36"/>
      <c r="M277" s="208" t="s">
        <v>1</v>
      </c>
      <c r="N277" s="209" t="s">
        <v>43</v>
      </c>
      <c r="O277" s="70"/>
      <c r="P277" s="210">
        <f>O277*H277</f>
        <v>0</v>
      </c>
      <c r="Q277" s="210">
        <v>2.7999999999999998E-4</v>
      </c>
      <c r="R277" s="210">
        <f>Q277*H277</f>
        <v>3.0799999999999998E-2</v>
      </c>
      <c r="S277" s="210">
        <v>0</v>
      </c>
      <c r="T277" s="211">
        <f>S277*H277</f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212" t="s">
        <v>216</v>
      </c>
      <c r="AT277" s="212" t="s">
        <v>147</v>
      </c>
      <c r="AU277" s="212" t="s">
        <v>88</v>
      </c>
      <c r="AY277" s="15" t="s">
        <v>145</v>
      </c>
      <c r="BE277" s="107">
        <f>IF(N277="základní",J277,0)</f>
        <v>0</v>
      </c>
      <c r="BF277" s="107">
        <f>IF(N277="snížená",J277,0)</f>
        <v>0</v>
      </c>
      <c r="BG277" s="107">
        <f>IF(N277="zákl. přenesená",J277,0)</f>
        <v>0</v>
      </c>
      <c r="BH277" s="107">
        <f>IF(N277="sníž. přenesená",J277,0)</f>
        <v>0</v>
      </c>
      <c r="BI277" s="107">
        <f>IF(N277="nulová",J277,0)</f>
        <v>0</v>
      </c>
      <c r="BJ277" s="15" t="s">
        <v>86</v>
      </c>
      <c r="BK277" s="107">
        <f>ROUND(I277*H277,2)</f>
        <v>0</v>
      </c>
      <c r="BL277" s="15" t="s">
        <v>216</v>
      </c>
      <c r="BM277" s="212" t="s">
        <v>601</v>
      </c>
    </row>
    <row r="278" spans="1:65" s="2" customFormat="1" ht="16.5" customHeight="1">
      <c r="A278" s="33"/>
      <c r="B278" s="34"/>
      <c r="C278" s="224" t="s">
        <v>602</v>
      </c>
      <c r="D278" s="224" t="s">
        <v>184</v>
      </c>
      <c r="E278" s="225" t="s">
        <v>603</v>
      </c>
      <c r="F278" s="226" t="s">
        <v>604</v>
      </c>
      <c r="G278" s="227" t="s">
        <v>192</v>
      </c>
      <c r="H278" s="228">
        <v>124.63</v>
      </c>
      <c r="I278" s="229"/>
      <c r="J278" s="230">
        <f>ROUND(I278*H278,2)</f>
        <v>0</v>
      </c>
      <c r="K278" s="231"/>
      <c r="L278" s="232"/>
      <c r="M278" s="233" t="s">
        <v>1</v>
      </c>
      <c r="N278" s="234" t="s">
        <v>43</v>
      </c>
      <c r="O278" s="70"/>
      <c r="P278" s="210">
        <f>O278*H278</f>
        <v>0</v>
      </c>
      <c r="Q278" s="210">
        <v>8.8000000000000005E-3</v>
      </c>
      <c r="R278" s="210">
        <f>Q278*H278</f>
        <v>1.0967439999999999</v>
      </c>
      <c r="S278" s="210">
        <v>0</v>
      </c>
      <c r="T278" s="211">
        <f>S278*H278</f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212" t="s">
        <v>285</v>
      </c>
      <c r="AT278" s="212" t="s">
        <v>184</v>
      </c>
      <c r="AU278" s="212" t="s">
        <v>88</v>
      </c>
      <c r="AY278" s="15" t="s">
        <v>145</v>
      </c>
      <c r="BE278" s="107">
        <f>IF(N278="základní",J278,0)</f>
        <v>0</v>
      </c>
      <c r="BF278" s="107">
        <f>IF(N278="snížená",J278,0)</f>
        <v>0</v>
      </c>
      <c r="BG278" s="107">
        <f>IF(N278="zákl. přenesená",J278,0)</f>
        <v>0</v>
      </c>
      <c r="BH278" s="107">
        <f>IF(N278="sníž. přenesená",J278,0)</f>
        <v>0</v>
      </c>
      <c r="BI278" s="107">
        <f>IF(N278="nulová",J278,0)</f>
        <v>0</v>
      </c>
      <c r="BJ278" s="15" t="s">
        <v>86</v>
      </c>
      <c r="BK278" s="107">
        <f>ROUND(I278*H278,2)</f>
        <v>0</v>
      </c>
      <c r="BL278" s="15" t="s">
        <v>216</v>
      </c>
      <c r="BM278" s="212" t="s">
        <v>605</v>
      </c>
    </row>
    <row r="279" spans="1:65" s="13" customFormat="1">
      <c r="B279" s="213"/>
      <c r="C279" s="214"/>
      <c r="D279" s="215" t="s">
        <v>177</v>
      </c>
      <c r="E279" s="214"/>
      <c r="F279" s="216" t="s">
        <v>606</v>
      </c>
      <c r="G279" s="214"/>
      <c r="H279" s="217">
        <v>124.63</v>
      </c>
      <c r="I279" s="218"/>
      <c r="J279" s="214"/>
      <c r="K279" s="214"/>
      <c r="L279" s="219"/>
      <c r="M279" s="220"/>
      <c r="N279" s="221"/>
      <c r="O279" s="221"/>
      <c r="P279" s="221"/>
      <c r="Q279" s="221"/>
      <c r="R279" s="221"/>
      <c r="S279" s="221"/>
      <c r="T279" s="222"/>
      <c r="AT279" s="223" t="s">
        <v>177</v>
      </c>
      <c r="AU279" s="223" t="s">
        <v>88</v>
      </c>
      <c r="AV279" s="13" t="s">
        <v>88</v>
      </c>
      <c r="AW279" s="13" t="s">
        <v>4</v>
      </c>
      <c r="AX279" s="13" t="s">
        <v>86</v>
      </c>
      <c r="AY279" s="223" t="s">
        <v>145</v>
      </c>
    </row>
    <row r="280" spans="1:65" s="2" customFormat="1" ht="37.9" customHeight="1">
      <c r="A280" s="33"/>
      <c r="B280" s="34"/>
      <c r="C280" s="200" t="s">
        <v>607</v>
      </c>
      <c r="D280" s="200" t="s">
        <v>147</v>
      </c>
      <c r="E280" s="201" t="s">
        <v>608</v>
      </c>
      <c r="F280" s="202" t="s">
        <v>609</v>
      </c>
      <c r="G280" s="203" t="s">
        <v>192</v>
      </c>
      <c r="H280" s="204">
        <v>12</v>
      </c>
      <c r="I280" s="205"/>
      <c r="J280" s="206">
        <f>ROUND(I280*H280,2)</f>
        <v>0</v>
      </c>
      <c r="K280" s="207"/>
      <c r="L280" s="36"/>
      <c r="M280" s="208" t="s">
        <v>1</v>
      </c>
      <c r="N280" s="209" t="s">
        <v>43</v>
      </c>
      <c r="O280" s="70"/>
      <c r="P280" s="210">
        <f>O280*H280</f>
        <v>0</v>
      </c>
      <c r="Q280" s="210">
        <v>2.7999999999999998E-4</v>
      </c>
      <c r="R280" s="210">
        <f>Q280*H280</f>
        <v>3.3599999999999997E-3</v>
      </c>
      <c r="S280" s="210">
        <v>0</v>
      </c>
      <c r="T280" s="211">
        <f>S280*H280</f>
        <v>0</v>
      </c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R280" s="212" t="s">
        <v>216</v>
      </c>
      <c r="AT280" s="212" t="s">
        <v>147</v>
      </c>
      <c r="AU280" s="212" t="s">
        <v>88</v>
      </c>
      <c r="AY280" s="15" t="s">
        <v>145</v>
      </c>
      <c r="BE280" s="107">
        <f>IF(N280="základní",J280,0)</f>
        <v>0</v>
      </c>
      <c r="BF280" s="107">
        <f>IF(N280="snížená",J280,0)</f>
        <v>0</v>
      </c>
      <c r="BG280" s="107">
        <f>IF(N280="zákl. přenesená",J280,0)</f>
        <v>0</v>
      </c>
      <c r="BH280" s="107">
        <f>IF(N280="sníž. přenesená",J280,0)</f>
        <v>0</v>
      </c>
      <c r="BI280" s="107">
        <f>IF(N280="nulová",J280,0)</f>
        <v>0</v>
      </c>
      <c r="BJ280" s="15" t="s">
        <v>86</v>
      </c>
      <c r="BK280" s="107">
        <f>ROUND(I280*H280,2)</f>
        <v>0</v>
      </c>
      <c r="BL280" s="15" t="s">
        <v>216</v>
      </c>
      <c r="BM280" s="212" t="s">
        <v>610</v>
      </c>
    </row>
    <row r="281" spans="1:65" s="2" customFormat="1" ht="16.5" customHeight="1">
      <c r="A281" s="33"/>
      <c r="B281" s="34"/>
      <c r="C281" s="224" t="s">
        <v>611</v>
      </c>
      <c r="D281" s="224" t="s">
        <v>184</v>
      </c>
      <c r="E281" s="225" t="s">
        <v>612</v>
      </c>
      <c r="F281" s="226" t="s">
        <v>613</v>
      </c>
      <c r="G281" s="227" t="s">
        <v>192</v>
      </c>
      <c r="H281" s="228">
        <v>13.596</v>
      </c>
      <c r="I281" s="229"/>
      <c r="J281" s="230">
        <f>ROUND(I281*H281,2)</f>
        <v>0</v>
      </c>
      <c r="K281" s="231"/>
      <c r="L281" s="232"/>
      <c r="M281" s="233" t="s">
        <v>1</v>
      </c>
      <c r="N281" s="234" t="s">
        <v>43</v>
      </c>
      <c r="O281" s="70"/>
      <c r="P281" s="210">
        <f>O281*H281</f>
        <v>0</v>
      </c>
      <c r="Q281" s="210">
        <v>1.21E-2</v>
      </c>
      <c r="R281" s="210">
        <f>Q281*H281</f>
        <v>0.16451160000000001</v>
      </c>
      <c r="S281" s="210">
        <v>0</v>
      </c>
      <c r="T281" s="211">
        <f>S281*H281</f>
        <v>0</v>
      </c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R281" s="212" t="s">
        <v>285</v>
      </c>
      <c r="AT281" s="212" t="s">
        <v>184</v>
      </c>
      <c r="AU281" s="212" t="s">
        <v>88</v>
      </c>
      <c r="AY281" s="15" t="s">
        <v>145</v>
      </c>
      <c r="BE281" s="107">
        <f>IF(N281="základní",J281,0)</f>
        <v>0</v>
      </c>
      <c r="BF281" s="107">
        <f>IF(N281="snížená",J281,0)</f>
        <v>0</v>
      </c>
      <c r="BG281" s="107">
        <f>IF(N281="zákl. přenesená",J281,0)</f>
        <v>0</v>
      </c>
      <c r="BH281" s="107">
        <f>IF(N281="sníž. přenesená",J281,0)</f>
        <v>0</v>
      </c>
      <c r="BI281" s="107">
        <f>IF(N281="nulová",J281,0)</f>
        <v>0</v>
      </c>
      <c r="BJ281" s="15" t="s">
        <v>86</v>
      </c>
      <c r="BK281" s="107">
        <f>ROUND(I281*H281,2)</f>
        <v>0</v>
      </c>
      <c r="BL281" s="15" t="s">
        <v>216</v>
      </c>
      <c r="BM281" s="212" t="s">
        <v>614</v>
      </c>
    </row>
    <row r="282" spans="1:65" s="13" customFormat="1">
      <c r="B282" s="213"/>
      <c r="C282" s="214"/>
      <c r="D282" s="215" t="s">
        <v>177</v>
      </c>
      <c r="E282" s="214"/>
      <c r="F282" s="216" t="s">
        <v>615</v>
      </c>
      <c r="G282" s="214"/>
      <c r="H282" s="217">
        <v>13.596</v>
      </c>
      <c r="I282" s="218"/>
      <c r="J282" s="214"/>
      <c r="K282" s="214"/>
      <c r="L282" s="219"/>
      <c r="M282" s="220"/>
      <c r="N282" s="221"/>
      <c r="O282" s="221"/>
      <c r="P282" s="221"/>
      <c r="Q282" s="221"/>
      <c r="R282" s="221"/>
      <c r="S282" s="221"/>
      <c r="T282" s="222"/>
      <c r="AT282" s="223" t="s">
        <v>177</v>
      </c>
      <c r="AU282" s="223" t="s">
        <v>88</v>
      </c>
      <c r="AV282" s="13" t="s">
        <v>88</v>
      </c>
      <c r="AW282" s="13" t="s">
        <v>4</v>
      </c>
      <c r="AX282" s="13" t="s">
        <v>86</v>
      </c>
      <c r="AY282" s="223" t="s">
        <v>145</v>
      </c>
    </row>
    <row r="283" spans="1:65" s="2" customFormat="1" ht="24.2" customHeight="1">
      <c r="A283" s="33"/>
      <c r="B283" s="34"/>
      <c r="C283" s="200" t="s">
        <v>616</v>
      </c>
      <c r="D283" s="200" t="s">
        <v>147</v>
      </c>
      <c r="E283" s="201" t="s">
        <v>617</v>
      </c>
      <c r="F283" s="202" t="s">
        <v>618</v>
      </c>
      <c r="G283" s="203" t="s">
        <v>201</v>
      </c>
      <c r="H283" s="204">
        <v>3477</v>
      </c>
      <c r="I283" s="205"/>
      <c r="J283" s="206">
        <f>ROUND(I283*H283,2)</f>
        <v>0</v>
      </c>
      <c r="K283" s="207"/>
      <c r="L283" s="36"/>
      <c r="M283" s="208" t="s">
        <v>1</v>
      </c>
      <c r="N283" s="209" t="s">
        <v>43</v>
      </c>
      <c r="O283" s="70"/>
      <c r="P283" s="210">
        <f>O283*H283</f>
        <v>0</v>
      </c>
      <c r="Q283" s="210">
        <v>5.0000000000000002E-5</v>
      </c>
      <c r="R283" s="210">
        <f>Q283*H283</f>
        <v>0.17385</v>
      </c>
      <c r="S283" s="210">
        <v>0</v>
      </c>
      <c r="T283" s="211">
        <f>S283*H283</f>
        <v>0</v>
      </c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R283" s="212" t="s">
        <v>216</v>
      </c>
      <c r="AT283" s="212" t="s">
        <v>147</v>
      </c>
      <c r="AU283" s="212" t="s">
        <v>88</v>
      </c>
      <c r="AY283" s="15" t="s">
        <v>145</v>
      </c>
      <c r="BE283" s="107">
        <f>IF(N283="základní",J283,0)</f>
        <v>0</v>
      </c>
      <c r="BF283" s="107">
        <f>IF(N283="snížená",J283,0)</f>
        <v>0</v>
      </c>
      <c r="BG283" s="107">
        <f>IF(N283="zákl. přenesená",J283,0)</f>
        <v>0</v>
      </c>
      <c r="BH283" s="107">
        <f>IF(N283="sníž. přenesená",J283,0)</f>
        <v>0</v>
      </c>
      <c r="BI283" s="107">
        <f>IF(N283="nulová",J283,0)</f>
        <v>0</v>
      </c>
      <c r="BJ283" s="15" t="s">
        <v>86</v>
      </c>
      <c r="BK283" s="107">
        <f>ROUND(I283*H283,2)</f>
        <v>0</v>
      </c>
      <c r="BL283" s="15" t="s">
        <v>216</v>
      </c>
      <c r="BM283" s="212" t="s">
        <v>619</v>
      </c>
    </row>
    <row r="284" spans="1:65" s="2" customFormat="1" ht="33" customHeight="1">
      <c r="A284" s="33"/>
      <c r="B284" s="34"/>
      <c r="C284" s="200" t="s">
        <v>620</v>
      </c>
      <c r="D284" s="200" t="s">
        <v>147</v>
      </c>
      <c r="E284" s="201" t="s">
        <v>621</v>
      </c>
      <c r="F284" s="202" t="s">
        <v>622</v>
      </c>
      <c r="G284" s="203" t="s">
        <v>201</v>
      </c>
      <c r="H284" s="204">
        <v>500</v>
      </c>
      <c r="I284" s="205"/>
      <c r="J284" s="206">
        <f>ROUND(I284*H284,2)</f>
        <v>0</v>
      </c>
      <c r="K284" s="207"/>
      <c r="L284" s="36"/>
      <c r="M284" s="208" t="s">
        <v>1</v>
      </c>
      <c r="N284" s="209" t="s">
        <v>43</v>
      </c>
      <c r="O284" s="70"/>
      <c r="P284" s="210">
        <f>O284*H284</f>
        <v>0</v>
      </c>
      <c r="Q284" s="210">
        <v>0</v>
      </c>
      <c r="R284" s="210">
        <f>Q284*H284</f>
        <v>0</v>
      </c>
      <c r="S284" s="210">
        <v>1E-3</v>
      </c>
      <c r="T284" s="211">
        <f>S284*H284</f>
        <v>0.5</v>
      </c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R284" s="212" t="s">
        <v>216</v>
      </c>
      <c r="AT284" s="212" t="s">
        <v>147</v>
      </c>
      <c r="AU284" s="212" t="s">
        <v>88</v>
      </c>
      <c r="AY284" s="15" t="s">
        <v>145</v>
      </c>
      <c r="BE284" s="107">
        <f>IF(N284="základní",J284,0)</f>
        <v>0</v>
      </c>
      <c r="BF284" s="107">
        <f>IF(N284="snížená",J284,0)</f>
        <v>0</v>
      </c>
      <c r="BG284" s="107">
        <f>IF(N284="zákl. přenesená",J284,0)</f>
        <v>0</v>
      </c>
      <c r="BH284" s="107">
        <f>IF(N284="sníž. přenesená",J284,0)</f>
        <v>0</v>
      </c>
      <c r="BI284" s="107">
        <f>IF(N284="nulová",J284,0)</f>
        <v>0</v>
      </c>
      <c r="BJ284" s="15" t="s">
        <v>86</v>
      </c>
      <c r="BK284" s="107">
        <f>ROUND(I284*H284,2)</f>
        <v>0</v>
      </c>
      <c r="BL284" s="15" t="s">
        <v>216</v>
      </c>
      <c r="BM284" s="212" t="s">
        <v>623</v>
      </c>
    </row>
    <row r="285" spans="1:65" s="2" customFormat="1" ht="16.5" customHeight="1">
      <c r="A285" s="33"/>
      <c r="B285" s="34"/>
      <c r="C285" s="200" t="s">
        <v>624</v>
      </c>
      <c r="D285" s="200" t="s">
        <v>147</v>
      </c>
      <c r="E285" s="201" t="s">
        <v>625</v>
      </c>
      <c r="F285" s="202" t="s">
        <v>626</v>
      </c>
      <c r="G285" s="203" t="s">
        <v>201</v>
      </c>
      <c r="H285" s="204">
        <v>30</v>
      </c>
      <c r="I285" s="205"/>
      <c r="J285" s="206">
        <f>ROUND(I285*H285,2)</f>
        <v>0</v>
      </c>
      <c r="K285" s="207"/>
      <c r="L285" s="36"/>
      <c r="M285" s="208" t="s">
        <v>1</v>
      </c>
      <c r="N285" s="209" t="s">
        <v>43</v>
      </c>
      <c r="O285" s="70"/>
      <c r="P285" s="210">
        <f>O285*H285</f>
        <v>0</v>
      </c>
      <c r="Q285" s="210">
        <v>0</v>
      </c>
      <c r="R285" s="210">
        <f>Q285*H285</f>
        <v>0</v>
      </c>
      <c r="S285" s="210">
        <v>1E-3</v>
      </c>
      <c r="T285" s="211">
        <f>S285*H285</f>
        <v>0.03</v>
      </c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R285" s="212" t="s">
        <v>216</v>
      </c>
      <c r="AT285" s="212" t="s">
        <v>147</v>
      </c>
      <c r="AU285" s="212" t="s">
        <v>88</v>
      </c>
      <c r="AY285" s="15" t="s">
        <v>145</v>
      </c>
      <c r="BE285" s="107">
        <f>IF(N285="základní",J285,0)</f>
        <v>0</v>
      </c>
      <c r="BF285" s="107">
        <f>IF(N285="snížená",J285,0)</f>
        <v>0</v>
      </c>
      <c r="BG285" s="107">
        <f>IF(N285="zákl. přenesená",J285,0)</f>
        <v>0</v>
      </c>
      <c r="BH285" s="107">
        <f>IF(N285="sníž. přenesená",J285,0)</f>
        <v>0</v>
      </c>
      <c r="BI285" s="107">
        <f>IF(N285="nulová",J285,0)</f>
        <v>0</v>
      </c>
      <c r="BJ285" s="15" t="s">
        <v>86</v>
      </c>
      <c r="BK285" s="107">
        <f>ROUND(I285*H285,2)</f>
        <v>0</v>
      </c>
      <c r="BL285" s="15" t="s">
        <v>216</v>
      </c>
      <c r="BM285" s="212" t="s">
        <v>627</v>
      </c>
    </row>
    <row r="286" spans="1:65" s="2" customFormat="1" ht="24.2" customHeight="1">
      <c r="A286" s="33"/>
      <c r="B286" s="34"/>
      <c r="C286" s="200" t="s">
        <v>628</v>
      </c>
      <c r="D286" s="200" t="s">
        <v>147</v>
      </c>
      <c r="E286" s="201" t="s">
        <v>629</v>
      </c>
      <c r="F286" s="202" t="s">
        <v>630</v>
      </c>
      <c r="G286" s="203" t="s">
        <v>175</v>
      </c>
      <c r="H286" s="204">
        <v>2.6110000000000002</v>
      </c>
      <c r="I286" s="205"/>
      <c r="J286" s="206">
        <f>ROUND(I286*H286,2)</f>
        <v>0</v>
      </c>
      <c r="K286" s="207"/>
      <c r="L286" s="36"/>
      <c r="M286" s="208" t="s">
        <v>1</v>
      </c>
      <c r="N286" s="209" t="s">
        <v>43</v>
      </c>
      <c r="O286" s="70"/>
      <c r="P286" s="210">
        <f>O286*H286</f>
        <v>0</v>
      </c>
      <c r="Q286" s="210">
        <v>0</v>
      </c>
      <c r="R286" s="210">
        <f>Q286*H286</f>
        <v>0</v>
      </c>
      <c r="S286" s="210">
        <v>0</v>
      </c>
      <c r="T286" s="211">
        <f>S286*H286</f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212" t="s">
        <v>216</v>
      </c>
      <c r="AT286" s="212" t="s">
        <v>147</v>
      </c>
      <c r="AU286" s="212" t="s">
        <v>88</v>
      </c>
      <c r="AY286" s="15" t="s">
        <v>145</v>
      </c>
      <c r="BE286" s="107">
        <f>IF(N286="základní",J286,0)</f>
        <v>0</v>
      </c>
      <c r="BF286" s="107">
        <f>IF(N286="snížená",J286,0)</f>
        <v>0</v>
      </c>
      <c r="BG286" s="107">
        <f>IF(N286="zákl. přenesená",J286,0)</f>
        <v>0</v>
      </c>
      <c r="BH286" s="107">
        <f>IF(N286="sníž. přenesená",J286,0)</f>
        <v>0</v>
      </c>
      <c r="BI286" s="107">
        <f>IF(N286="nulová",J286,0)</f>
        <v>0</v>
      </c>
      <c r="BJ286" s="15" t="s">
        <v>86</v>
      </c>
      <c r="BK286" s="107">
        <f>ROUND(I286*H286,2)</f>
        <v>0</v>
      </c>
      <c r="BL286" s="15" t="s">
        <v>216</v>
      </c>
      <c r="BM286" s="212" t="s">
        <v>631</v>
      </c>
    </row>
    <row r="287" spans="1:65" s="12" customFormat="1" ht="25.9" customHeight="1">
      <c r="B287" s="184"/>
      <c r="C287" s="185"/>
      <c r="D287" s="186" t="s">
        <v>77</v>
      </c>
      <c r="E287" s="187" t="s">
        <v>127</v>
      </c>
      <c r="F287" s="187" t="s">
        <v>632</v>
      </c>
      <c r="G287" s="185"/>
      <c r="H287" s="185"/>
      <c r="I287" s="188"/>
      <c r="J287" s="189">
        <f>BK287</f>
        <v>0</v>
      </c>
      <c r="K287" s="185"/>
      <c r="L287" s="190"/>
      <c r="M287" s="191"/>
      <c r="N287" s="192"/>
      <c r="O287" s="192"/>
      <c r="P287" s="193">
        <f>P288+P290</f>
        <v>0</v>
      </c>
      <c r="Q287" s="192"/>
      <c r="R287" s="193">
        <f>R288+R290</f>
        <v>0</v>
      </c>
      <c r="S287" s="192"/>
      <c r="T287" s="194">
        <f>T288+T290</f>
        <v>0</v>
      </c>
      <c r="AR287" s="195" t="s">
        <v>164</v>
      </c>
      <c r="AT287" s="196" t="s">
        <v>77</v>
      </c>
      <c r="AU287" s="196" t="s">
        <v>78</v>
      </c>
      <c r="AY287" s="195" t="s">
        <v>145</v>
      </c>
      <c r="BK287" s="197">
        <f>BK288+BK290</f>
        <v>0</v>
      </c>
    </row>
    <row r="288" spans="1:65" s="12" customFormat="1" ht="22.9" customHeight="1">
      <c r="B288" s="184"/>
      <c r="C288" s="185"/>
      <c r="D288" s="186" t="s">
        <v>77</v>
      </c>
      <c r="E288" s="198" t="s">
        <v>633</v>
      </c>
      <c r="F288" s="198" t="s">
        <v>126</v>
      </c>
      <c r="G288" s="185"/>
      <c r="H288" s="185"/>
      <c r="I288" s="188"/>
      <c r="J288" s="199">
        <f>BK288</f>
        <v>0</v>
      </c>
      <c r="K288" s="185"/>
      <c r="L288" s="190"/>
      <c r="M288" s="191"/>
      <c r="N288" s="192"/>
      <c r="O288" s="192"/>
      <c r="P288" s="193">
        <f>P289</f>
        <v>0</v>
      </c>
      <c r="Q288" s="192"/>
      <c r="R288" s="193">
        <f>R289</f>
        <v>0</v>
      </c>
      <c r="S288" s="192"/>
      <c r="T288" s="194">
        <f>T289</f>
        <v>0</v>
      </c>
      <c r="AR288" s="195" t="s">
        <v>164</v>
      </c>
      <c r="AT288" s="196" t="s">
        <v>77</v>
      </c>
      <c r="AU288" s="196" t="s">
        <v>86</v>
      </c>
      <c r="AY288" s="195" t="s">
        <v>145</v>
      </c>
      <c r="BK288" s="197">
        <f>BK289</f>
        <v>0</v>
      </c>
    </row>
    <row r="289" spans="1:65" s="2" customFormat="1" ht="16.5" customHeight="1">
      <c r="A289" s="33"/>
      <c r="B289" s="34"/>
      <c r="C289" s="200" t="s">
        <v>634</v>
      </c>
      <c r="D289" s="200" t="s">
        <v>147</v>
      </c>
      <c r="E289" s="201" t="s">
        <v>635</v>
      </c>
      <c r="F289" s="202" t="s">
        <v>126</v>
      </c>
      <c r="G289" s="203" t="s">
        <v>636</v>
      </c>
      <c r="H289" s="204">
        <v>1</v>
      </c>
      <c r="I289" s="205"/>
      <c r="J289" s="206">
        <f>ROUND(I289*H289,2)</f>
        <v>0</v>
      </c>
      <c r="K289" s="207"/>
      <c r="L289" s="36"/>
      <c r="M289" s="208" t="s">
        <v>1</v>
      </c>
      <c r="N289" s="209" t="s">
        <v>43</v>
      </c>
      <c r="O289" s="70"/>
      <c r="P289" s="210">
        <f>O289*H289</f>
        <v>0</v>
      </c>
      <c r="Q289" s="210">
        <v>0</v>
      </c>
      <c r="R289" s="210">
        <f>Q289*H289</f>
        <v>0</v>
      </c>
      <c r="S289" s="210">
        <v>0</v>
      </c>
      <c r="T289" s="211">
        <f>S289*H289</f>
        <v>0</v>
      </c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R289" s="212" t="s">
        <v>637</v>
      </c>
      <c r="AT289" s="212" t="s">
        <v>147</v>
      </c>
      <c r="AU289" s="212" t="s">
        <v>88</v>
      </c>
      <c r="AY289" s="15" t="s">
        <v>145</v>
      </c>
      <c r="BE289" s="107">
        <f>IF(N289="základní",J289,0)</f>
        <v>0</v>
      </c>
      <c r="BF289" s="107">
        <f>IF(N289="snížená",J289,0)</f>
        <v>0</v>
      </c>
      <c r="BG289" s="107">
        <f>IF(N289="zákl. přenesená",J289,0)</f>
        <v>0</v>
      </c>
      <c r="BH289" s="107">
        <f>IF(N289="sníž. přenesená",J289,0)</f>
        <v>0</v>
      </c>
      <c r="BI289" s="107">
        <f>IF(N289="nulová",J289,0)</f>
        <v>0</v>
      </c>
      <c r="BJ289" s="15" t="s">
        <v>86</v>
      </c>
      <c r="BK289" s="107">
        <f>ROUND(I289*H289,2)</f>
        <v>0</v>
      </c>
      <c r="BL289" s="15" t="s">
        <v>637</v>
      </c>
      <c r="BM289" s="212" t="s">
        <v>638</v>
      </c>
    </row>
    <row r="290" spans="1:65" s="12" customFormat="1" ht="22.9" customHeight="1">
      <c r="B290" s="184"/>
      <c r="C290" s="185"/>
      <c r="D290" s="186" t="s">
        <v>77</v>
      </c>
      <c r="E290" s="198" t="s">
        <v>639</v>
      </c>
      <c r="F290" s="198" t="s">
        <v>128</v>
      </c>
      <c r="G290" s="185"/>
      <c r="H290" s="185"/>
      <c r="I290" s="188"/>
      <c r="J290" s="199">
        <f>BK290</f>
        <v>0</v>
      </c>
      <c r="K290" s="185"/>
      <c r="L290" s="190"/>
      <c r="M290" s="191"/>
      <c r="N290" s="192"/>
      <c r="O290" s="192"/>
      <c r="P290" s="193">
        <f>P291</f>
        <v>0</v>
      </c>
      <c r="Q290" s="192"/>
      <c r="R290" s="193">
        <f>R291</f>
        <v>0</v>
      </c>
      <c r="S290" s="192"/>
      <c r="T290" s="194">
        <f>T291</f>
        <v>0</v>
      </c>
      <c r="AR290" s="195" t="s">
        <v>164</v>
      </c>
      <c r="AT290" s="196" t="s">
        <v>77</v>
      </c>
      <c r="AU290" s="196" t="s">
        <v>86</v>
      </c>
      <c r="AY290" s="195" t="s">
        <v>145</v>
      </c>
      <c r="BK290" s="197">
        <f>BK291</f>
        <v>0</v>
      </c>
    </row>
    <row r="291" spans="1:65" s="2" customFormat="1" ht="16.5" customHeight="1">
      <c r="A291" s="33"/>
      <c r="B291" s="34"/>
      <c r="C291" s="200" t="s">
        <v>640</v>
      </c>
      <c r="D291" s="200" t="s">
        <v>147</v>
      </c>
      <c r="E291" s="201" t="s">
        <v>641</v>
      </c>
      <c r="F291" s="202" t="s">
        <v>128</v>
      </c>
      <c r="G291" s="203" t="s">
        <v>636</v>
      </c>
      <c r="H291" s="204">
        <v>1</v>
      </c>
      <c r="I291" s="205"/>
      <c r="J291" s="206">
        <f>ROUND(I291*H291,2)</f>
        <v>0</v>
      </c>
      <c r="K291" s="207"/>
      <c r="L291" s="36"/>
      <c r="M291" s="236" t="s">
        <v>1</v>
      </c>
      <c r="N291" s="237" t="s">
        <v>43</v>
      </c>
      <c r="O291" s="238"/>
      <c r="P291" s="239">
        <f>O291*H291</f>
        <v>0</v>
      </c>
      <c r="Q291" s="239">
        <v>0</v>
      </c>
      <c r="R291" s="239">
        <f>Q291*H291</f>
        <v>0</v>
      </c>
      <c r="S291" s="239">
        <v>0</v>
      </c>
      <c r="T291" s="240">
        <f>S291*H291</f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212" t="s">
        <v>637</v>
      </c>
      <c r="AT291" s="212" t="s">
        <v>147</v>
      </c>
      <c r="AU291" s="212" t="s">
        <v>88</v>
      </c>
      <c r="AY291" s="15" t="s">
        <v>145</v>
      </c>
      <c r="BE291" s="107">
        <f>IF(N291="základní",J291,0)</f>
        <v>0</v>
      </c>
      <c r="BF291" s="107">
        <f>IF(N291="snížená",J291,0)</f>
        <v>0</v>
      </c>
      <c r="BG291" s="107">
        <f>IF(N291="zákl. přenesená",J291,0)</f>
        <v>0</v>
      </c>
      <c r="BH291" s="107">
        <f>IF(N291="sníž. přenesená",J291,0)</f>
        <v>0</v>
      </c>
      <c r="BI291" s="107">
        <f>IF(N291="nulová",J291,0)</f>
        <v>0</v>
      </c>
      <c r="BJ291" s="15" t="s">
        <v>86</v>
      </c>
      <c r="BK291" s="107">
        <f>ROUND(I291*H291,2)</f>
        <v>0</v>
      </c>
      <c r="BL291" s="15" t="s">
        <v>637</v>
      </c>
      <c r="BM291" s="212" t="s">
        <v>642</v>
      </c>
    </row>
    <row r="292" spans="1:65" s="2" customFormat="1" ht="6.95" customHeight="1">
      <c r="A292" s="33"/>
      <c r="B292" s="53"/>
      <c r="C292" s="54"/>
      <c r="D292" s="54"/>
      <c r="E292" s="54"/>
      <c r="F292" s="54"/>
      <c r="G292" s="54"/>
      <c r="H292" s="54"/>
      <c r="I292" s="54"/>
      <c r="J292" s="54"/>
      <c r="K292" s="54"/>
      <c r="L292" s="36"/>
      <c r="M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</row>
  </sheetData>
  <sheetProtection algorithmName="SHA-512" hashValue="7KA810saC72+V04ll34ATFUtUSnSr8QcW+YtCwqnA+85tdJJtjJfAcxHc8mdv5s7s9KMyyjF7z0OhdqIar2+lg==" saltValue="jCzyDBWvQaQ93n19uuVHTg==" spinCount="100000" sheet="1" objects="1" scenarios="1" formatColumns="0" formatRows="0" autoFilter="0"/>
  <autoFilter ref="C144:K291"/>
  <mergeCells count="14">
    <mergeCell ref="D123:F123"/>
    <mergeCell ref="E135:H135"/>
    <mergeCell ref="E137:H137"/>
    <mergeCell ref="L2:V2"/>
    <mergeCell ref="E87:H87"/>
    <mergeCell ref="D119:F119"/>
    <mergeCell ref="D120:F120"/>
    <mergeCell ref="D121:F121"/>
    <mergeCell ref="D122:F12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D.1.1 - Architektonicko-s...</vt:lpstr>
      <vt:lpstr>'D.1.1 - Architektonicko-s...'!Názvy_tisku</vt:lpstr>
      <vt:lpstr>'Rekapitulace stavby'!Názvy_tisku</vt:lpstr>
      <vt:lpstr>'D.1.1 - Architektonicko-s...'!Oblast_tisku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BKBZALUD\Zalud</dc:creator>
  <cp:lastModifiedBy>Řezáčová Sylva, Ing.</cp:lastModifiedBy>
  <dcterms:created xsi:type="dcterms:W3CDTF">2024-06-25T09:19:31Z</dcterms:created>
  <dcterms:modified xsi:type="dcterms:W3CDTF">2024-08-22T05:24:20Z</dcterms:modified>
</cp:coreProperties>
</file>