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KCE\ZŠ B. Martinů - oplocení\Projekt\Rozpočet\"/>
    </mc:Choice>
  </mc:AlternateContent>
  <xr:revisionPtr revIDLastSave="0" documentId="13_ncr:1_{A5029CD6-B7FF-4713-BC0C-5CB55511B76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Pol'!$A$1:$U$76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35" i="12" l="1"/>
  <c r="G35" i="12" s="1"/>
  <c r="F60" i="12"/>
  <c r="F64" i="12"/>
  <c r="F14" i="12"/>
  <c r="F23" i="12"/>
  <c r="G23" i="12" s="1"/>
  <c r="M23" i="12" s="1"/>
  <c r="F10" i="12"/>
  <c r="F15" i="12"/>
  <c r="G15" i="12" s="1"/>
  <c r="M15" i="12" s="1"/>
  <c r="F9" i="12"/>
  <c r="F58" i="12"/>
  <c r="AC66" i="12"/>
  <c r="F39" i="1" s="1"/>
  <c r="F40" i="1" s="1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2" i="12"/>
  <c r="G22" i="12" s="1"/>
  <c r="M22" i="12" s="1"/>
  <c r="I22" i="12"/>
  <c r="K22" i="12"/>
  <c r="O22" i="12"/>
  <c r="O21" i="12" s="1"/>
  <c r="Q22" i="12"/>
  <c r="U22" i="12"/>
  <c r="I23" i="12"/>
  <c r="K23" i="12"/>
  <c r="O23" i="12"/>
  <c r="Q23" i="12"/>
  <c r="U23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9" i="12"/>
  <c r="G39" i="12" s="1"/>
  <c r="I39" i="12"/>
  <c r="I38" i="12" s="1"/>
  <c r="K39" i="12"/>
  <c r="K38" i="12" s="1"/>
  <c r="O39" i="12"/>
  <c r="O38" i="12" s="1"/>
  <c r="Q39" i="12"/>
  <c r="Q38" i="12" s="1"/>
  <c r="U39" i="12"/>
  <c r="U38" i="12" s="1"/>
  <c r="F41" i="12"/>
  <c r="G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5" i="12"/>
  <c r="G55" i="12" s="1"/>
  <c r="I55" i="12"/>
  <c r="K55" i="12"/>
  <c r="O55" i="12"/>
  <c r="O54" i="12" s="1"/>
  <c r="Q55" i="12"/>
  <c r="U55" i="12"/>
  <c r="F56" i="12"/>
  <c r="G56" i="12"/>
  <c r="M56" i="12" s="1"/>
  <c r="I56" i="12"/>
  <c r="K56" i="12"/>
  <c r="O56" i="12"/>
  <c r="Q56" i="12"/>
  <c r="U56" i="12"/>
  <c r="G58" i="12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G30" i="12" l="1"/>
  <c r="I51" i="1" s="1"/>
  <c r="G8" i="12"/>
  <c r="AD66" i="12"/>
  <c r="G39" i="1" s="1"/>
  <c r="G40" i="1" s="1"/>
  <c r="G25" i="1" s="1"/>
  <c r="G26" i="1" s="1"/>
  <c r="M55" i="12"/>
  <c r="M54" i="12" s="1"/>
  <c r="G54" i="12"/>
  <c r="I54" i="1" s="1"/>
  <c r="I18" i="1" s="1"/>
  <c r="I57" i="12"/>
  <c r="Q57" i="12"/>
  <c r="K54" i="12"/>
  <c r="K40" i="12"/>
  <c r="I30" i="12"/>
  <c r="Q30" i="12"/>
  <c r="O24" i="12"/>
  <c r="K21" i="12"/>
  <c r="U17" i="12"/>
  <c r="I17" i="12"/>
  <c r="Q8" i="12"/>
  <c r="O57" i="12"/>
  <c r="U54" i="12"/>
  <c r="I54" i="12"/>
  <c r="U40" i="12"/>
  <c r="I40" i="12"/>
  <c r="O30" i="12"/>
  <c r="K24" i="12"/>
  <c r="G24" i="12"/>
  <c r="I50" i="1" s="1"/>
  <c r="U21" i="12"/>
  <c r="I21" i="12"/>
  <c r="Q17" i="12"/>
  <c r="O8" i="12"/>
  <c r="K57" i="12"/>
  <c r="Q54" i="12"/>
  <c r="Q40" i="12"/>
  <c r="K30" i="12"/>
  <c r="U24" i="12"/>
  <c r="I24" i="12"/>
  <c r="Q21" i="12"/>
  <c r="O17" i="12"/>
  <c r="K8" i="12"/>
  <c r="U57" i="12"/>
  <c r="O40" i="12"/>
  <c r="U30" i="12"/>
  <c r="Q24" i="12"/>
  <c r="K17" i="12"/>
  <c r="U8" i="12"/>
  <c r="I8" i="12"/>
  <c r="G23" i="1"/>
  <c r="M24" i="12"/>
  <c r="M57" i="12"/>
  <c r="M18" i="12"/>
  <c r="M17" i="12" s="1"/>
  <c r="G17" i="12"/>
  <c r="I48" i="1" s="1"/>
  <c r="G40" i="12"/>
  <c r="I53" i="1" s="1"/>
  <c r="I17" i="1" s="1"/>
  <c r="M41" i="12"/>
  <c r="M40" i="12" s="1"/>
  <c r="M21" i="12"/>
  <c r="M39" i="12"/>
  <c r="M38" i="12" s="1"/>
  <c r="G38" i="12"/>
  <c r="I52" i="1" s="1"/>
  <c r="G57" i="12"/>
  <c r="I55" i="1" s="1"/>
  <c r="I19" i="1" s="1"/>
  <c r="M35" i="12"/>
  <c r="M30" i="12" s="1"/>
  <c r="M9" i="12"/>
  <c r="M8" i="12" s="1"/>
  <c r="G21" i="12"/>
  <c r="I49" i="1" s="1"/>
  <c r="H39" i="1" l="1"/>
  <c r="H40" i="1" s="1"/>
  <c r="G28" i="1"/>
  <c r="I47" i="1"/>
  <c r="I56" i="1" s="1"/>
  <c r="G66" i="12"/>
  <c r="G24" i="1"/>
  <c r="G29" i="1" s="1"/>
  <c r="I39" i="1" l="1"/>
  <c r="I40" i="1" s="1"/>
  <c r="J39" i="1" s="1"/>
  <c r="J40" i="1" s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<sst xmlns="http://schemas.openxmlformats.org/spreadsheetml/2006/main" count="371" uniqueCount="205">
  <si>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</si>
  <si>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</si>
  <si>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</si>
  <si>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</si>
  <si>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</si>
  <si>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</si>
  <si>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</si>
  <si>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</si>
  <si>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</si>
  <si>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</si>
  <si>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</si>
  <si>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</si>
  <si>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</si>
  <si>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</si>
  <si>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</si>
  <si>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</si>
  <si>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</si>
  <si>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</si>
  <si>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</si>
  <si>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</si>
  <si>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</si>
  <si>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</si>
  <si>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</si>
  <si>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</si>
  <si>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</si>
  <si>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</si>
  <si>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</si>
  <si>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</si>
  <si>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</si>
  <si>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</si>
  <si>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</si>
  <si>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</si>
  <si>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</si>
  <si>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</si>
  <si>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</si>
  <si>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</si>
  <si>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</si>
  <si>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</si>
  <si>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</si>
  <si>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</si>
  <si>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</si>
  <si>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</si>
  <si>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</si>
  <si>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ZŠ Nám.B.Martinů 2951/5, Hodonín</t>
  </si>
  <si>
    <t>Rozpočet:</t>
  </si>
  <si>
    <t>Misto</t>
  </si>
  <si>
    <t>B. Stavební úpravy části oplocení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</si>
  <si>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</si>
  <si>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</si>
  <si>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</si>
  <si>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</si>
  <si>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</si>
  <si>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</si>
  <si>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</si>
  <si>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</si>
  <si>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</si>
  <si>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</si>
  <si>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</si>
  <si>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96</t>
  </si>
  <si>
    <t>Bourání konstrukcí</t>
  </si>
  <si>
    <t>97</t>
  </si>
  <si>
    <t>Prorážení otvorů</t>
  </si>
  <si>
    <t>99</t>
  </si>
  <si>
    <t>Staveništní přesun hmot</t>
  </si>
  <si>
    <t>767</t>
  </si>
  <si>
    <t>Konstrukce zámečnické</t>
  </si>
  <si>
    <t>M23</t>
  </si>
  <si>
    <t>Montáže potrubí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</si>
  <si>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</si>
  <si>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</si>
  <si>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</si>
  <si>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</si>
  <si>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</si>
  <si>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</si>
  <si>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</si>
  <si>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</si>
  <si>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</si>
  <si>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</si>
  <si>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</si>
  <si>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</si>
  <si>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</si>
  <si>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</si>
  <si>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</si>
  <si>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</si>
  <si>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</si>
  <si>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</si>
  <si>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</si>
  <si>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</si>
  <si>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</si>
  <si>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</si>
  <si>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</si>
  <si>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</si>
  <si>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</si>
  <si>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</si>
  <si>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</si>
  <si>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</si>
  <si>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</si>
  <si>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111201101R00</t>
  </si>
  <si>
    <t>Odstranění křovin i s kořeny na ploše do 1000 m2, v šířce pásu 1,5 m podél původního základu</t>
  </si>
  <si>
    <t>m2</t>
  </si>
  <si>
    <t>POL1_0</t>
  </si>
  <si>
    <t>121101101R00</t>
  </si>
  <si>
    <t>Sejmutí ornice s přemístěním do 50 m, pro zřízení nového plotu</t>
  </si>
  <si>
    <t>m3</t>
  </si>
  <si>
    <t>181301105R00</t>
  </si>
  <si>
    <t>Rozprostření ornice, rovina, tl. 25-30 cm,do 500m2, zpětné rozprostření ornice v š.1,5m podél plotu</t>
  </si>
  <si>
    <t>174100050RAC</t>
  </si>
  <si>
    <t>Zásyp jam,rýh a šachet štěrkopískem po pův.zákl., dovoz štěrkopísku ze vzdálenosti 10 km</t>
  </si>
  <si>
    <t>POL2_0</t>
  </si>
  <si>
    <t>133210012R00</t>
  </si>
  <si>
    <t>Hloubení šachet zemním vrtákem v hornině 3 - 4, průměr 200 mm, hloubka 900mm, plot A+C</t>
  </si>
  <si>
    <t>kus</t>
  </si>
  <si>
    <t>Hloubení šachet zemním vrtákem v hornině 3 - 4, průměr 200 mm,, hloubka 1000mm, plot B</t>
  </si>
  <si>
    <t>Hloubení šachet zemním vrtákem v hornině 3 - 4, průměr 200 mm, , hloubka 650mm, plot B</t>
  </si>
  <si>
    <t>139601103R00</t>
  </si>
  <si>
    <t>Ruční výkop jam, rýh a šachet v hornině tř. 4, výkop pro základové patky</t>
  </si>
  <si>
    <t>275351215RT1</t>
  </si>
  <si>
    <t>Bednění stěn základových patek - zřízení, bednicí materiál prkna</t>
  </si>
  <si>
    <t>275351216R00</t>
  </si>
  <si>
    <t>Bednění stěn základových patek - odstranění</t>
  </si>
  <si>
    <t>275313611R00</t>
  </si>
  <si>
    <t>Beton základových patek prostý C 16/20</t>
  </si>
  <si>
    <t>338171122R00</t>
  </si>
  <si>
    <t>Osazení sloupků plot.ocel. do 2,6 m, zabet.C 16/20, osazení sloupků S1, S2 a S3</t>
  </si>
  <si>
    <t>318110011RT7</t>
  </si>
  <si>
    <t>Osazení beton. podhrabové desky do ZN držáků, deska 245x30x5cm, držák na sloupek 6x6/4cm v.30cm</t>
  </si>
  <si>
    <t>soubor</t>
  </si>
  <si>
    <t>961055111R00</t>
  </si>
  <si>
    <t>Bourání základů železobetonových, bourání původních základových pasů</t>
  </si>
  <si>
    <t>966079881R00</t>
  </si>
  <si>
    <t>Přerušení ocelových profilů průřezu do 7 cm2, přeřezání profilu I100</t>
  </si>
  <si>
    <t>966079991R00</t>
  </si>
  <si>
    <t>Příplatek za každých dalších 5 cm2 průřezu, přeřezání profilu I100</t>
  </si>
  <si>
    <t>Přerušení ocelových profilů průřezu do 7 cm2, přeřezání profilu L50x50x5</t>
  </si>
  <si>
    <t>962052314R00</t>
  </si>
  <si>
    <t>Bourání pilířů železobetonových, betonový sloup - plot část G</t>
  </si>
  <si>
    <t>970251150R00</t>
  </si>
  <si>
    <t>Řezání železobetonu hl. řezu 150 mm, betonový sloup - plot část G</t>
  </si>
  <si>
    <t>m</t>
  </si>
  <si>
    <t>970241100R00</t>
  </si>
  <si>
    <t>Řezání prostého betonu hl. řezu 100 mm, řezání podhrabových desek</t>
  </si>
  <si>
    <t>979087112R00</t>
  </si>
  <si>
    <t xml:space="preserve">Nakládání suti na dopravní prostředky </t>
  </si>
  <si>
    <t>t</t>
  </si>
  <si>
    <t>979081111R00</t>
  </si>
  <si>
    <t>Odvoz suti a vybour. hmot na skládku do 1 km</t>
  </si>
  <si>
    <t>979081121R00</t>
  </si>
  <si>
    <t>Příplatek k odvozu za každý další 1 km, příplatek za dalších 10km</t>
  </si>
  <si>
    <t>979093111R00</t>
  </si>
  <si>
    <t>Uložení suti na skládku bez zhutnění</t>
  </si>
  <si>
    <t>979990103R00</t>
  </si>
  <si>
    <t>Poplatek za uložení suti, skupina odpadu 170101, železobeton</t>
  </si>
  <si>
    <t>999281105R00</t>
  </si>
  <si>
    <t>Přesun hmot pro opravy a údržbu do výšky 6 m</t>
  </si>
  <si>
    <t>767999801R00</t>
  </si>
  <si>
    <t>Demontáž doplňků staveb o hmotnosti do 50 kg, demontáž KARI sítí</t>
  </si>
  <si>
    <t>kg</t>
  </si>
  <si>
    <t>767920820R00</t>
  </si>
  <si>
    <t>Demontáž vrat k oplocení plochy do 6 m2, demontáž ocelových dveří 1370x1900</t>
  </si>
  <si>
    <t>767914120R00</t>
  </si>
  <si>
    <t>Montáž oplocení rámového H do 1,5 m</t>
  </si>
  <si>
    <t>553423865R</t>
  </si>
  <si>
    <t>Sloupek EURO pro 3 D panel h = 2600 mm, Zn + komaxit, sloupek 60x40/1,5</t>
  </si>
  <si>
    <t>POL3_0</t>
  </si>
  <si>
    <t>553423865R1</t>
  </si>
  <si>
    <t>Sloupek EURO pro 3 D panel h = 2600 mm, Zn + komaxit, sloupek 60x60/1,5</t>
  </si>
  <si>
    <t>553423865R2</t>
  </si>
  <si>
    <t>Sloupek EURO pro 3D panel h = 2700mm, Zn + komaxit, sloupek 60x40/1,5</t>
  </si>
  <si>
    <t>553423865R3</t>
  </si>
  <si>
    <t>Sloupek EURO pro 3D panel h = 2700mm, Zn + komaxit, sloupek 60x60/1,5</t>
  </si>
  <si>
    <t>553423865R4</t>
  </si>
  <si>
    <t>Sloupek EURO pro 3D panel h = 2300mm, Zn + komaxit, sloupek 60x40/1,5</t>
  </si>
  <si>
    <t>553423865R5</t>
  </si>
  <si>
    <t>Sloupek EURO pro 3D panel h = 2300mm, Zn + komaxit, sloupek 60x60/1,5</t>
  </si>
  <si>
    <t>553424532R</t>
  </si>
  <si>
    <t>Panel EURO 3 D STANDARD h = 1530 mm, l = 2510 mm, Zn + komaxit RAL 6005</t>
  </si>
  <si>
    <t>55342380R</t>
  </si>
  <si>
    <t>Objímka EURO průběžná/rohová, žárový Zn</t>
  </si>
  <si>
    <t>Příslušenství a spojovací materiál k oplocení</t>
  </si>
  <si>
    <t>998767101R00</t>
  </si>
  <si>
    <t>Přesun hmot pro zámečnické konstr., výšky do 6 m</t>
  </si>
  <si>
    <t>230191034R00</t>
  </si>
  <si>
    <t xml:space="preserve">Uložení chráničky DN 200, do betonové patky </t>
  </si>
  <si>
    <t>28651811.AR</t>
  </si>
  <si>
    <t>Trubka KGEM DN200 délka 500mm, chránička do betonové patky včetně zařezání</t>
  </si>
  <si>
    <t>005121010R</t>
  </si>
  <si>
    <t>Vybudování zařízení staveniště</t>
  </si>
  <si>
    <t>Soubor</t>
  </si>
  <si>
    <t>005121030R</t>
  </si>
  <si>
    <t>Odstranění zařízení staveniště</t>
  </si>
  <si>
    <t>005121020R</t>
  </si>
  <si>
    <t xml:space="preserve">Provoz zařízení staveniště </t>
  </si>
  <si>
    <t>005211080R</t>
  </si>
  <si>
    <t xml:space="preserve">Bezpečnostní a hygienická opatření na staveništi </t>
  </si>
  <si>
    <t>005111021R</t>
  </si>
  <si>
    <t>Vytyčení inženýrských sítí</t>
  </si>
  <si>
    <t>005231010R</t>
  </si>
  <si>
    <t>Vypnutí sítě VN provozovatelem</t>
  </si>
  <si>
    <t>005111020R</t>
  </si>
  <si>
    <t>Vytyčení stavby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</si>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</sst>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6" fillId="0" borderId="33" xfId="0" applyFont="1" applyBorder="1" applyAlignment="1" applyProtection="1">
      <alignment horizontal="left" vertical="top" wrapText="1"/>
    </xf>
    <xf numFmtId="0" fontId="0" fillId="3" borderId="53" xfId="0" applyFill="1" applyBorder="1" applyAlignment="1" applyProtection="1">
      <alignment vertical="top"/>
    </xf>
    <xf numFmtId="49" fontId="0" fillId="3" borderId="53" xfId="0" applyNumberFormat="1" applyFill="1" applyBorder="1" applyAlignment="1" applyProtection="1">
      <alignment vertical="top"/>
    </xf>
    <xf numFmtId="49" fontId="0" fillId="3" borderId="49" xfId="0" applyNumberFormat="1" applyFill="1" applyBorder="1" applyAlignment="1" applyProtection="1">
      <alignment vertical="top"/>
    </xf>
    <xf numFmtId="0" fontId="0" fillId="3" borderId="54" xfId="0" applyFill="1" applyBorder="1" applyAlignment="1" applyProtection="1">
      <alignment vertical="top"/>
    </xf>
    <xf numFmtId="164" fontId="0" fillId="3" borderId="49" xfId="0" applyNumberFormat="1" applyFill="1" applyBorder="1" applyAlignment="1" applyProtection="1">
      <alignment vertical="top"/>
    </xf>
    <xf numFmtId="0" fontId="16" fillId="0" borderId="26" xfId="0" applyFont="1" applyBorder="1" applyAlignment="1" applyProtection="1">
      <alignment vertical="top"/>
    </xf>
    <xf numFmtId="0" fontId="16" fillId="0" borderId="34" xfId="0" applyFont="1" applyBorder="1" applyAlignment="1" applyProtection="1">
      <alignment vertical="top" shrinkToFit="1"/>
    </xf>
    <xf numFmtId="164" fontId="16" fillId="0" borderId="33" xfId="0" applyNumberFormat="1" applyFont="1" applyBorder="1" applyAlignment="1" applyProtection="1">
      <alignment vertical="top" shrinkToFit="1"/>
    </xf>
    <xf numFmtId="0" fontId="0" fillId="3" borderId="10" xfId="0" applyFill="1" applyBorder="1" applyAlignment="1" applyProtection="1">
      <alignment vertical="top"/>
    </xf>
    <xf numFmtId="0" fontId="0" fillId="3" borderId="39" xfId="0" applyFill="1" applyBorder="1" applyAlignment="1" applyProtection="1">
      <alignment horizontal="left" vertical="top" wrapText="1"/>
    </xf>
    <xf numFmtId="0" fontId="0" fillId="3" borderId="38" xfId="0" applyFill="1" applyBorder="1" applyAlignment="1" applyProtection="1">
      <alignment vertical="top" shrinkToFit="1"/>
    </xf>
    <xf numFmtId="164" fontId="0" fillId="3" borderId="39" xfId="0" applyNumberFormat="1" applyFill="1" applyBorder="1" applyAlignment="1" applyProtection="1">
      <alignment vertical="top" shrinkToFit="1"/>
    </xf>
    <xf numFmtId="0" fontId="16" fillId="0" borderId="10" xfId="0" applyFont="1" applyBorder="1" applyAlignment="1" applyProtection="1">
      <alignment vertical="top"/>
    </xf>
    <xf numFmtId="0" fontId="16" fillId="0" borderId="39" xfId="0" applyFont="1" applyBorder="1" applyAlignment="1" applyProtection="1">
      <alignment horizontal="left" vertical="top" wrapText="1"/>
    </xf>
    <xf numFmtId="0" fontId="16" fillId="0" borderId="38" xfId="0" applyFont="1" applyBorder="1" applyAlignment="1" applyProtection="1">
      <alignment vertical="top" shrinkToFit="1"/>
    </xf>
    <xf numFmtId="164" fontId="16" fillId="0" borderId="39" xfId="0" applyNumberFormat="1" applyFont="1" applyBorder="1" applyAlignment="1" applyProtection="1">
      <alignment vertical="top" shrinkToFit="1"/>
    </xf>
    <xf numFmtId="0" fontId="0" fillId="3" borderId="51" xfId="0" applyFill="1" applyBorder="1" applyProtection="1"/>
    <xf numFmtId="4" fontId="0" fillId="3" borderId="49" xfId="0" applyNumberFormat="1" applyFill="1" applyBorder="1" applyAlignment="1" applyProtection="1">
      <alignment vertical="top"/>
    </xf>
    <xf numFmtId="4" fontId="16" fillId="0" borderId="33" xfId="0" applyNumberFormat="1" applyFont="1" applyBorder="1" applyAlignment="1" applyProtection="1">
      <alignment vertical="top" shrinkToFit="1"/>
    </xf>
    <xf numFmtId="4" fontId="0" fillId="3" borderId="39" xfId="0" applyNumberFormat="1" applyFill="1" applyBorder="1" applyAlignment="1" applyProtection="1">
      <alignment vertical="top" shrinkToFit="1"/>
    </xf>
    <xf numFmtId="4" fontId="16" fillId="0" borderId="39" xfId="0" applyNumberFormat="1" applyFont="1" applyBorder="1" applyAlignment="1" applyProtection="1">
      <alignment vertical="top" shrinkToFit="1"/>
    </xf>
    <xf numFmtId="0" fontId="0" fillId="0" borderId="0" xfId="0" applyAlignment="1" applyProtection="1">
      <alignment vertical="top"/>
    </xf>
    <xf numFmtId="4" fontId="8" fillId="3" borderId="22" xfId="0" applyNumberFormat="1" applyFont="1" applyFill="1" applyBorder="1" applyAlignment="1" applyProtection="1">
      <alignment vertical="top"/>
    </xf>
    <xf numFmtId="0" fontId="0" fillId="0" borderId="9" xfId="0" applyBorder="1" applyAlignment="1" applyProtection="1">
      <alignment horizontal="left" indent="1"/>
    </xf>
    <xf numFmtId="0" fontId="0" fillId="0" borderId="6" xfId="0" applyBorder="1" applyAlignment="1" applyProtection="1">
      <alignment horizontal="left"/>
    </xf>
    <xf numFmtId="0" fontId="0" fillId="0" borderId="6" xfId="0" applyBorder="1" applyProtection="1"/>
    <xf numFmtId="1" fontId="0" fillId="0" borderId="6" xfId="0" applyNumberFormat="1" applyBorder="1" applyAlignment="1" applyProtection="1">
      <alignment horizontal="right" indent="1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9" fontId="0" fillId="0" borderId="14" xfId="0" applyNumberFormat="1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/>
    </xf>
    <xf numFmtId="0" fontId="0" fillId="0" borderId="12" xfId="0" applyBorder="1" applyProtection="1"/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/>
    </xf>
    <xf numFmtId="0" fontId="8" fillId="0" borderId="12" xfId="0" applyFont="1" applyBorder="1" applyProtection="1"/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 indent="1"/>
    </xf>
    <xf numFmtId="1" fontId="8" fillId="0" borderId="15" xfId="0" applyNumberFormat="1" applyFont="1" applyBorder="1" applyAlignment="1" applyProtection="1">
      <alignment horizontal="right" vertical="center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/>
    </xf>
    <xf numFmtId="1" fontId="8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 indent="1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9" fontId="0" fillId="0" borderId="8" xfId="0" applyNumberForma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/>
    </xf>
    <xf numFmtId="1" fontId="0" fillId="0" borderId="0" xfId="0" applyNumberFormat="1" applyAlignment="1" applyProtection="1">
      <alignment horizontal="left" vertical="center"/>
    </xf>
    <xf numFmtId="4" fontId="0" fillId="0" borderId="0" xfId="0" applyNumberFormat="1" applyAlignment="1" applyProtection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 indent="1"/>
    </xf>
    <xf numFmtId="0" fontId="5" fillId="3" borderId="7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horizontal="left" vertical="center"/>
    </xf>
    <xf numFmtId="2" fontId="12" fillId="3" borderId="7" xfId="0" applyNumberFormat="1" applyFont="1" applyFill="1" applyBorder="1" applyAlignment="1" applyProtection="1">
      <alignment horizontal="right" vertical="center"/>
    </xf>
    <xf numFmtId="49" fontId="0" fillId="3" borderId="13" xfId="0" applyNumberFormat="1" applyFill="1" applyBorder="1" applyAlignment="1" applyProtection="1">
      <alignment horizontal="left" vertical="center"/>
    </xf>
    <xf numFmtId="0" fontId="0" fillId="3" borderId="7" xfId="0" applyFill="1" applyBorder="1" applyProtection="1"/>
    <xf numFmtId="4" fontId="12" fillId="3" borderId="7" xfId="0" applyNumberFormat="1" applyFont="1" applyFill="1" applyBorder="1" applyAlignment="1" applyProtection="1">
      <alignment horizontal="right" vertical="center"/>
    </xf>
    <xf numFmtId="49" fontId="8" fillId="3" borderId="13" xfId="0" applyNumberFormat="1" applyFont="1" applyFill="1" applyBorder="1" applyAlignment="1" applyProtection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3" t="s">
        <v>38</v>
      </c>
    </row>
    <row r="2" spans="1:7" ht="57.75" customHeight="1" x14ac:dyDescent="0.2">
      <c r="A2" s="134" t="s">
        <v>39</v>
      </c>
      <c r="B2" s="134"/>
      <c r="C2" s="134"/>
      <c r="D2" s="134"/>
      <c r="E2" s="134"/>
      <c r="F2" s="134"/>
      <c r="G2" s="13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30" zoomScaleNormal="100" zoomScaleSheetLayoutView="75" workbookViewId="0">
      <selection activeCell="I52" sqref="I52:J5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43" t="s">
        <v>36</v>
      </c>
      <c r="B1" s="139" t="s">
        <v>42</v>
      </c>
      <c r="C1" s="140"/>
      <c r="D1" s="140"/>
      <c r="E1" s="140"/>
      <c r="F1" s="140"/>
      <c r="G1" s="140"/>
      <c r="H1" s="140"/>
      <c r="I1" s="140"/>
      <c r="J1" s="141"/>
    </row>
    <row r="2" spans="1:15" ht="23.25" customHeight="1" x14ac:dyDescent="0.2">
      <c r="A2" s="3"/>
      <c r="B2" s="48" t="s">
        <v>40</v>
      </c>
      <c r="C2" s="49"/>
      <c r="D2" s="136" t="s">
        <v>46</v>
      </c>
      <c r="E2" s="137"/>
      <c r="F2" s="137"/>
      <c r="G2" s="137"/>
      <c r="H2" s="137"/>
      <c r="I2" s="137"/>
      <c r="J2" s="138"/>
      <c r="O2" s="1"/>
    </row>
    <row r="3" spans="1:15" ht="23.25" customHeight="1" x14ac:dyDescent="0.2">
      <c r="A3" s="3"/>
      <c r="B3" s="50" t="s">
        <v>45</v>
      </c>
      <c r="C3" s="51"/>
      <c r="D3" s="143" t="s">
        <v>43</v>
      </c>
      <c r="E3" s="144"/>
      <c r="F3" s="144"/>
      <c r="G3" s="144"/>
      <c r="H3" s="144"/>
      <c r="I3" s="144"/>
      <c r="J3" s="145"/>
    </row>
    <row r="4" spans="1:15" ht="23.25" hidden="1" customHeight="1" x14ac:dyDescent="0.2">
      <c r="A4" s="3"/>
      <c r="B4" s="52" t="s">
        <v>44</v>
      </c>
      <c r="C4" s="53"/>
      <c r="D4" s="54"/>
      <c r="E4" s="54"/>
      <c r="F4" s="55"/>
      <c r="G4" s="55"/>
      <c r="H4" s="55"/>
      <c r="I4" s="55"/>
      <c r="J4" s="56"/>
    </row>
    <row r="5" spans="1:15" ht="24" customHeight="1" x14ac:dyDescent="0.2">
      <c r="A5" s="3"/>
      <c r="B5" s="33" t="s">
        <v>21</v>
      </c>
      <c r="D5" s="57"/>
      <c r="E5" s="18"/>
      <c r="F5" s="18"/>
      <c r="G5" s="18"/>
      <c r="H5" s="20" t="s">
        <v>33</v>
      </c>
      <c r="I5" s="57"/>
      <c r="J5" s="9"/>
    </row>
    <row r="6" spans="1:15" ht="15.75" customHeight="1" x14ac:dyDescent="0.2">
      <c r="A6" s="3"/>
      <c r="B6" s="30"/>
      <c r="C6" s="18"/>
      <c r="D6" s="57"/>
      <c r="E6" s="18"/>
      <c r="F6" s="18"/>
      <c r="G6" s="18"/>
      <c r="H6" s="20" t="s">
        <v>34</v>
      </c>
      <c r="I6" s="57"/>
      <c r="J6" s="9"/>
    </row>
    <row r="7" spans="1:15" ht="15.75" customHeight="1" x14ac:dyDescent="0.2">
      <c r="A7" s="3"/>
      <c r="B7" s="31"/>
      <c r="C7" s="58"/>
      <c r="D7" s="47"/>
      <c r="E7" s="25"/>
      <c r="F7" s="25"/>
      <c r="G7" s="25"/>
      <c r="H7" s="26"/>
      <c r="I7" s="25"/>
      <c r="J7" s="34"/>
    </row>
    <row r="8" spans="1:15" ht="24" hidden="1" customHeight="1" x14ac:dyDescent="0.2">
      <c r="A8" s="3"/>
      <c r="B8" s="33" t="s">
        <v>19</v>
      </c>
      <c r="D8" s="24"/>
      <c r="H8" s="20" t="s">
        <v>33</v>
      </c>
      <c r="I8" s="24"/>
      <c r="J8" s="9"/>
    </row>
    <row r="9" spans="1:15" ht="15.75" hidden="1" customHeight="1" x14ac:dyDescent="0.2">
      <c r="A9" s="3"/>
      <c r="B9" s="3"/>
      <c r="D9" s="24"/>
      <c r="H9" s="20" t="s">
        <v>34</v>
      </c>
      <c r="I9" s="24"/>
      <c r="J9" s="9"/>
    </row>
    <row r="10" spans="1:15" ht="15.75" hidden="1" customHeight="1" x14ac:dyDescent="0.2">
      <c r="A10" s="3"/>
      <c r="B10" s="35"/>
      <c r="C10" s="19"/>
      <c r="D10" s="32"/>
      <c r="E10" s="26"/>
      <c r="F10" s="26"/>
      <c r="G10" s="15"/>
      <c r="H10" s="15"/>
      <c r="I10" s="36"/>
      <c r="J10" s="34"/>
    </row>
    <row r="11" spans="1:15" ht="24" customHeight="1" x14ac:dyDescent="0.2">
      <c r="A11" s="3"/>
      <c r="B11" s="33" t="s">
        <v>18</v>
      </c>
      <c r="D11" s="142"/>
      <c r="E11" s="142"/>
      <c r="F11" s="142"/>
      <c r="G11" s="142"/>
      <c r="H11" s="20" t="s">
        <v>33</v>
      </c>
      <c r="I11" s="60"/>
      <c r="J11" s="9"/>
    </row>
    <row r="12" spans="1:15" ht="15.75" customHeight="1" x14ac:dyDescent="0.2">
      <c r="A12" s="3"/>
      <c r="B12" s="30"/>
      <c r="C12" s="18"/>
      <c r="D12" s="155"/>
      <c r="E12" s="155"/>
      <c r="F12" s="155"/>
      <c r="G12" s="155"/>
      <c r="H12" s="20" t="s">
        <v>34</v>
      </c>
      <c r="I12" s="60"/>
      <c r="J12" s="9"/>
    </row>
    <row r="13" spans="1:15" ht="15.75" customHeight="1" x14ac:dyDescent="0.2">
      <c r="A13" s="3"/>
      <c r="B13" s="31"/>
      <c r="C13" s="59"/>
      <c r="D13" s="156"/>
      <c r="E13" s="156"/>
      <c r="F13" s="156"/>
      <c r="G13" s="156"/>
      <c r="H13" s="21"/>
      <c r="I13" s="25"/>
      <c r="J13" s="34"/>
    </row>
    <row r="14" spans="1:15" ht="24" hidden="1" customHeight="1" x14ac:dyDescent="0.2">
      <c r="A14" s="3"/>
      <c r="B14" s="37" t="s">
        <v>20</v>
      </c>
      <c r="C14" s="38"/>
      <c r="D14" s="39"/>
      <c r="E14" s="40"/>
      <c r="F14" s="40"/>
      <c r="G14" s="40"/>
      <c r="H14" s="41"/>
      <c r="I14" s="40"/>
      <c r="J14" s="42"/>
    </row>
    <row r="15" spans="1:15" ht="32.25" customHeight="1" x14ac:dyDescent="0.2">
      <c r="A15" s="3"/>
      <c r="B15" s="214" t="s">
        <v>31</v>
      </c>
      <c r="C15" s="215"/>
      <c r="D15" s="216"/>
      <c r="E15" s="217"/>
      <c r="F15" s="217"/>
      <c r="G15" s="218"/>
      <c r="H15" s="218"/>
      <c r="I15" s="218" t="s">
        <v>28</v>
      </c>
      <c r="J15" s="219"/>
    </row>
    <row r="16" spans="1:15" ht="23.25" customHeight="1" x14ac:dyDescent="0.2">
      <c r="A16" s="99" t="s">
        <v>23</v>
      </c>
      <c r="B16" s="220" t="s">
        <v>23</v>
      </c>
      <c r="C16" s="221"/>
      <c r="D16" s="222"/>
      <c r="E16" s="223"/>
      <c r="F16" s="224"/>
      <c r="G16" s="223"/>
      <c r="H16" s="224"/>
      <c r="I16" s="223">
        <f>SUMIF(F47:F55,A16,I47:I55)+SUMIF(F47:F55,"PSU",I47:I55)</f>
        <v>0</v>
      </c>
      <c r="J16" s="225"/>
    </row>
    <row r="17" spans="1:10" ht="23.25" customHeight="1" x14ac:dyDescent="0.2">
      <c r="A17" s="99" t="s">
        <v>24</v>
      </c>
      <c r="B17" s="220" t="s">
        <v>24</v>
      </c>
      <c r="C17" s="221"/>
      <c r="D17" s="222"/>
      <c r="E17" s="223"/>
      <c r="F17" s="224"/>
      <c r="G17" s="223"/>
      <c r="H17" s="224"/>
      <c r="I17" s="223">
        <f>SUMIF(F47:F55,A17,I47:I55)</f>
        <v>0</v>
      </c>
      <c r="J17" s="225"/>
    </row>
    <row r="18" spans="1:10" ht="23.25" customHeight="1" x14ac:dyDescent="0.2">
      <c r="A18" s="99" t="s">
        <v>25</v>
      </c>
      <c r="B18" s="220" t="s">
        <v>25</v>
      </c>
      <c r="C18" s="221"/>
      <c r="D18" s="222"/>
      <c r="E18" s="223"/>
      <c r="F18" s="224"/>
      <c r="G18" s="223"/>
      <c r="H18" s="224"/>
      <c r="I18" s="223">
        <f>SUMIF(F47:F55,A18,I47:I55)</f>
        <v>0</v>
      </c>
      <c r="J18" s="225"/>
    </row>
    <row r="19" spans="1:10" ht="23.25" customHeight="1" x14ac:dyDescent="0.2">
      <c r="A19" s="99" t="s">
        <v>68</v>
      </c>
      <c r="B19" s="220" t="s">
        <v>26</v>
      </c>
      <c r="C19" s="221"/>
      <c r="D19" s="222"/>
      <c r="E19" s="223"/>
      <c r="F19" s="224"/>
      <c r="G19" s="223"/>
      <c r="H19" s="224"/>
      <c r="I19" s="223">
        <f>SUMIF(F47:F55,A19,I47:I55)</f>
        <v>0</v>
      </c>
      <c r="J19" s="225"/>
    </row>
    <row r="20" spans="1:10" ht="23.25" customHeight="1" x14ac:dyDescent="0.2">
      <c r="A20" s="99" t="s">
        <v>69</v>
      </c>
      <c r="B20" s="220" t="s">
        <v>27</v>
      </c>
      <c r="C20" s="221"/>
      <c r="D20" s="222"/>
      <c r="E20" s="223"/>
      <c r="F20" s="224"/>
      <c r="G20" s="223"/>
      <c r="H20" s="224"/>
      <c r="I20" s="223">
        <f>SUMIF(F47:F55,A20,I47:I55)</f>
        <v>0</v>
      </c>
      <c r="J20" s="225"/>
    </row>
    <row r="21" spans="1:10" ht="23.25" customHeight="1" x14ac:dyDescent="0.2">
      <c r="A21" s="3"/>
      <c r="B21" s="226" t="s">
        <v>28</v>
      </c>
      <c r="C21" s="227"/>
      <c r="D21" s="228"/>
      <c r="E21" s="229"/>
      <c r="F21" s="230"/>
      <c r="G21" s="229"/>
      <c r="H21" s="230"/>
      <c r="I21" s="229">
        <f>SUM(I16:J20)</f>
        <v>0</v>
      </c>
      <c r="J21" s="231"/>
    </row>
    <row r="22" spans="1:10" ht="33" customHeight="1" x14ac:dyDescent="0.2">
      <c r="A22" s="3"/>
      <c r="B22" s="232" t="s">
        <v>32</v>
      </c>
      <c r="C22" s="221"/>
      <c r="D22" s="222"/>
      <c r="E22" s="233"/>
      <c r="F22" s="234"/>
      <c r="G22" s="235"/>
      <c r="H22" s="235"/>
      <c r="I22" s="235"/>
      <c r="J22" s="236"/>
    </row>
    <row r="23" spans="1:10" ht="23.25" customHeight="1" x14ac:dyDescent="0.2">
      <c r="A23" s="3"/>
      <c r="B23" s="237" t="s">
        <v>11</v>
      </c>
      <c r="C23" s="221"/>
      <c r="D23" s="222"/>
      <c r="E23" s="238">
        <v>15</v>
      </c>
      <c r="F23" s="234" t="s">
        <v>0</v>
      </c>
      <c r="G23" s="239">
        <f>ZakladDPHSniVypocet</f>
        <v>0</v>
      </c>
      <c r="H23" s="240"/>
      <c r="I23" s="240"/>
      <c r="J23" s="236" t="str">
        <f t="shared" ref="J23:J28" si="0">Mena</f>
        <v>CZK</v>
      </c>
    </row>
    <row r="24" spans="1:10" ht="23.25" customHeight="1" x14ac:dyDescent="0.2">
      <c r="A24" s="3"/>
      <c r="B24" s="237" t="s">
        <v>12</v>
      </c>
      <c r="C24" s="221"/>
      <c r="D24" s="222"/>
      <c r="E24" s="238">
        <f>SazbaDPH1</f>
        <v>15</v>
      </c>
      <c r="F24" s="234" t="s">
        <v>0</v>
      </c>
      <c r="G24" s="241">
        <f>ZakladDPHSni*SazbaDPH1/100</f>
        <v>0</v>
      </c>
      <c r="H24" s="242"/>
      <c r="I24" s="242"/>
      <c r="J24" s="236" t="str">
        <f t="shared" si="0"/>
        <v>CZK</v>
      </c>
    </row>
    <row r="25" spans="1:10" ht="23.25" customHeight="1" x14ac:dyDescent="0.2">
      <c r="A25" s="3"/>
      <c r="B25" s="237" t="s">
        <v>13</v>
      </c>
      <c r="C25" s="221"/>
      <c r="D25" s="222"/>
      <c r="E25" s="238">
        <v>21</v>
      </c>
      <c r="F25" s="234" t="s">
        <v>0</v>
      </c>
      <c r="G25" s="239">
        <f>ZakladDPHZaklVypocet</f>
        <v>0</v>
      </c>
      <c r="H25" s="240"/>
      <c r="I25" s="240"/>
      <c r="J25" s="236" t="str">
        <f t="shared" si="0"/>
        <v>CZK</v>
      </c>
    </row>
    <row r="26" spans="1:10" ht="23.25" customHeight="1" x14ac:dyDescent="0.2">
      <c r="A26" s="3"/>
      <c r="B26" s="243" t="s">
        <v>14</v>
      </c>
      <c r="C26" s="244"/>
      <c r="D26" s="216"/>
      <c r="E26" s="245">
        <f>SazbaDPH2</f>
        <v>21</v>
      </c>
      <c r="F26" s="246" t="s">
        <v>0</v>
      </c>
      <c r="G26" s="247">
        <f>ZakladDPHZakl*SazbaDPH2/100</f>
        <v>0</v>
      </c>
      <c r="H26" s="248"/>
      <c r="I26" s="248"/>
      <c r="J26" s="249" t="str">
        <f t="shared" si="0"/>
        <v>CZK</v>
      </c>
    </row>
    <row r="27" spans="1:10" ht="23.25" customHeight="1" thickBot="1" x14ac:dyDescent="0.25">
      <c r="A27" s="3"/>
      <c r="B27" s="250" t="s">
        <v>4</v>
      </c>
      <c r="C27" s="251"/>
      <c r="D27" s="252"/>
      <c r="E27" s="251"/>
      <c r="F27" s="253"/>
      <c r="G27" s="254">
        <f>0</f>
        <v>0</v>
      </c>
      <c r="H27" s="254"/>
      <c r="I27" s="254"/>
      <c r="J27" s="255" t="str">
        <f t="shared" si="0"/>
        <v>CZK</v>
      </c>
    </row>
    <row r="28" spans="1:10" ht="27.75" hidden="1" customHeight="1" thickBot="1" x14ac:dyDescent="0.25">
      <c r="A28" s="3"/>
      <c r="B28" s="256" t="s">
        <v>22</v>
      </c>
      <c r="C28" s="257"/>
      <c r="D28" s="257"/>
      <c r="E28" s="258"/>
      <c r="F28" s="259"/>
      <c r="G28" s="260">
        <f>ZakladDPHSniVypocet+ZakladDPHZaklVypocet</f>
        <v>0</v>
      </c>
      <c r="H28" s="260"/>
      <c r="I28" s="260"/>
      <c r="J28" s="261" t="str">
        <f t="shared" si="0"/>
        <v>CZK</v>
      </c>
    </row>
    <row r="29" spans="1:10" ht="27.75" customHeight="1" thickBot="1" x14ac:dyDescent="0.25">
      <c r="A29" s="3"/>
      <c r="B29" s="256" t="s">
        <v>35</v>
      </c>
      <c r="C29" s="262"/>
      <c r="D29" s="262"/>
      <c r="E29" s="262"/>
      <c r="F29" s="262"/>
      <c r="G29" s="263">
        <f>ZakladDPHSni+DPHSni+ZakladDPHZakl+DPHZakl+Zaokrouhleni</f>
        <v>0</v>
      </c>
      <c r="H29" s="263"/>
      <c r="I29" s="263"/>
      <c r="J29" s="264" t="s">
        <v>49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17"/>
      <c r="C32" s="16" t="s">
        <v>10</v>
      </c>
      <c r="D32" s="28"/>
      <c r="E32" s="28"/>
      <c r="F32" s="16" t="s">
        <v>9</v>
      </c>
      <c r="G32" s="28"/>
      <c r="H32" s="29">
        <f ca="1">TODAY()</f>
        <v>45533</v>
      </c>
      <c r="I32" s="28"/>
      <c r="J32" s="10"/>
    </row>
    <row r="33" spans="1:10" ht="47.25" customHeight="1" x14ac:dyDescent="0.2">
      <c r="A33" s="3"/>
      <c r="B33" s="3"/>
      <c r="J33" s="10"/>
    </row>
    <row r="34" spans="1:10" s="23" customFormat="1" ht="18.75" customHeight="1" x14ac:dyDescent="0.2">
      <c r="A34" s="22"/>
      <c r="B34" s="22"/>
      <c r="D34" s="135"/>
      <c r="E34" s="135"/>
      <c r="G34" s="135"/>
      <c r="H34" s="135"/>
      <c r="I34" s="135"/>
      <c r="J34" s="27"/>
    </row>
    <row r="35" spans="1:10" ht="12.75" customHeight="1" x14ac:dyDescent="0.2">
      <c r="A35" s="3"/>
      <c r="B35" s="3"/>
      <c r="D35" s="157" t="s">
        <v>2</v>
      </c>
      <c r="E35" s="157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44" t="s">
        <v>15</v>
      </c>
      <c r="C37" s="2"/>
      <c r="D37" s="2"/>
      <c r="E37" s="2"/>
      <c r="F37" s="71"/>
      <c r="G37" s="71"/>
      <c r="H37" s="71"/>
      <c r="I37" s="71"/>
      <c r="J37" s="2"/>
    </row>
    <row r="38" spans="1:10" ht="25.5" hidden="1" customHeight="1" x14ac:dyDescent="0.2">
      <c r="A38" s="63" t="s">
        <v>37</v>
      </c>
      <c r="B38" s="65" t="s">
        <v>16</v>
      </c>
      <c r="C38" s="66" t="s">
        <v>5</v>
      </c>
      <c r="D38" s="67"/>
      <c r="E38" s="67"/>
      <c r="F38" s="72" t="str">
        <f>B23</f>
        <v>Základ pro sníženou DPH</v>
      </c>
      <c r="G38" s="72" t="str">
        <f>B25</f>
        <v>Základ pro základní DPH</v>
      </c>
      <c r="H38" s="73" t="s">
        <v>17</v>
      </c>
      <c r="I38" s="73" t="s">
        <v>1</v>
      </c>
      <c r="J38" s="68" t="s">
        <v>0</v>
      </c>
    </row>
    <row r="39" spans="1:10" ht="25.5" hidden="1" customHeight="1" x14ac:dyDescent="0.2">
      <c r="A39" s="63">
        <v>1</v>
      </c>
      <c r="B39" s="69" t="s">
        <v>47</v>
      </c>
      <c r="C39" s="146" t="s">
        <v>46</v>
      </c>
      <c r="D39" s="147"/>
      <c r="E39" s="147"/>
      <c r="F39" s="74">
        <f>'Rozpočet Pol'!AC66</f>
        <v>0</v>
      </c>
      <c r="G39" s="75">
        <f>'Rozpočet Pol'!AD66</f>
        <v>0</v>
      </c>
      <c r="H39" s="76">
        <f>(F39*SazbaDPH1/100)+(G39*SazbaDPH2/100)</f>
        <v>0</v>
      </c>
      <c r="I39" s="76">
        <f>F39+G39+H39</f>
        <v>0</v>
      </c>
      <c r="J39" s="70" t="str">
        <f>IF(CenaCelkemVypocet=0,"",I39/CenaCelkemVypocet*100)</f>
        <v/>
      </c>
    </row>
    <row r="40" spans="1:10" ht="25.5" hidden="1" customHeight="1" x14ac:dyDescent="0.2">
      <c r="A40" s="63"/>
      <c r="B40" s="148" t="s">
        <v>48</v>
      </c>
      <c r="C40" s="149"/>
      <c r="D40" s="149"/>
      <c r="E40" s="150"/>
      <c r="F40" s="77">
        <f>SUMIF(A39:A39,"=1",F39:F39)</f>
        <v>0</v>
      </c>
      <c r="G40" s="78">
        <f>SUMIF(A39:A39,"=1",G39:G39)</f>
        <v>0</v>
      </c>
      <c r="H40" s="78">
        <f>SUMIF(A39:A39,"=1",H39:H39)</f>
        <v>0</v>
      </c>
      <c r="I40" s="78">
        <f>SUMIF(A39:A39,"=1",I39:I39)</f>
        <v>0</v>
      </c>
      <c r="J40" s="64">
        <f>SUMIF(A39:A39,"=1",J39:J39)</f>
        <v>0</v>
      </c>
    </row>
    <row r="44" spans="1:10" ht="15.75" x14ac:dyDescent="0.25">
      <c r="B44" s="79" t="s">
        <v>50</v>
      </c>
    </row>
    <row r="46" spans="1:10" ht="25.5" customHeight="1" x14ac:dyDescent="0.2">
      <c r="A46" s="80"/>
      <c r="B46" s="84" t="s">
        <v>16</v>
      </c>
      <c r="C46" s="84" t="s">
        <v>5</v>
      </c>
      <c r="D46" s="85"/>
      <c r="E46" s="85"/>
      <c r="F46" s="88" t="s">
        <v>51</v>
      </c>
      <c r="G46" s="88"/>
      <c r="H46" s="88"/>
      <c r="I46" s="151" t="s">
        <v>28</v>
      </c>
      <c r="J46" s="151"/>
    </row>
    <row r="47" spans="1:10" ht="25.5" customHeight="1" x14ac:dyDescent="0.2">
      <c r="A47" s="81"/>
      <c r="B47" s="89" t="s">
        <v>52</v>
      </c>
      <c r="C47" s="153" t="s">
        <v>53</v>
      </c>
      <c r="D47" s="154"/>
      <c r="E47" s="154"/>
      <c r="F47" s="91" t="s">
        <v>23</v>
      </c>
      <c r="G47" s="92"/>
      <c r="H47" s="92"/>
      <c r="I47" s="152">
        <f>'Rozpočet Pol'!G8</f>
        <v>0</v>
      </c>
      <c r="J47" s="152"/>
    </row>
    <row r="48" spans="1:10" ht="25.5" customHeight="1" x14ac:dyDescent="0.2">
      <c r="A48" s="81"/>
      <c r="B48" s="83" t="s">
        <v>54</v>
      </c>
      <c r="C48" s="159" t="s">
        <v>55</v>
      </c>
      <c r="D48" s="160"/>
      <c r="E48" s="160"/>
      <c r="F48" s="93" t="s">
        <v>23</v>
      </c>
      <c r="G48" s="94"/>
      <c r="H48" s="94"/>
      <c r="I48" s="158">
        <f>'Rozpočet Pol'!G17</f>
        <v>0</v>
      </c>
      <c r="J48" s="158"/>
    </row>
    <row r="49" spans="1:10" ht="25.5" customHeight="1" x14ac:dyDescent="0.2">
      <c r="A49" s="81"/>
      <c r="B49" s="83" t="s">
        <v>56</v>
      </c>
      <c r="C49" s="159" t="s">
        <v>57</v>
      </c>
      <c r="D49" s="160"/>
      <c r="E49" s="160"/>
      <c r="F49" s="93" t="s">
        <v>23</v>
      </c>
      <c r="G49" s="94"/>
      <c r="H49" s="94"/>
      <c r="I49" s="158">
        <f>'Rozpočet Pol'!G21</f>
        <v>0</v>
      </c>
      <c r="J49" s="158"/>
    </row>
    <row r="50" spans="1:10" ht="25.5" customHeight="1" x14ac:dyDescent="0.2">
      <c r="A50" s="81"/>
      <c r="B50" s="83" t="s">
        <v>58</v>
      </c>
      <c r="C50" s="159" t="s">
        <v>59</v>
      </c>
      <c r="D50" s="160"/>
      <c r="E50" s="160"/>
      <c r="F50" s="93" t="s">
        <v>23</v>
      </c>
      <c r="G50" s="94"/>
      <c r="H50" s="94"/>
      <c r="I50" s="158">
        <f>'Rozpočet Pol'!G24</f>
        <v>0</v>
      </c>
      <c r="J50" s="158"/>
    </row>
    <row r="51" spans="1:10" ht="25.5" customHeight="1" x14ac:dyDescent="0.2">
      <c r="A51" s="81"/>
      <c r="B51" s="83" t="s">
        <v>60</v>
      </c>
      <c r="C51" s="159" t="s">
        <v>61</v>
      </c>
      <c r="D51" s="160"/>
      <c r="E51" s="160"/>
      <c r="F51" s="93" t="s">
        <v>23</v>
      </c>
      <c r="G51" s="94"/>
      <c r="H51" s="94"/>
      <c r="I51" s="158">
        <f>'Rozpočet Pol'!G30</f>
        <v>0</v>
      </c>
      <c r="J51" s="158"/>
    </row>
    <row r="52" spans="1:10" ht="25.5" customHeight="1" x14ac:dyDescent="0.2">
      <c r="A52" s="81"/>
      <c r="B52" s="83" t="s">
        <v>62</v>
      </c>
      <c r="C52" s="159" t="s">
        <v>63</v>
      </c>
      <c r="D52" s="160"/>
      <c r="E52" s="160"/>
      <c r="F52" s="93" t="s">
        <v>23</v>
      </c>
      <c r="G52" s="94"/>
      <c r="H52" s="94"/>
      <c r="I52" s="158">
        <f>'Rozpočet Pol'!G38</f>
        <v>0</v>
      </c>
      <c r="J52" s="158"/>
    </row>
    <row r="53" spans="1:10" ht="25.5" customHeight="1" x14ac:dyDescent="0.2">
      <c r="A53" s="81"/>
      <c r="B53" s="83" t="s">
        <v>64</v>
      </c>
      <c r="C53" s="159" t="s">
        <v>65</v>
      </c>
      <c r="D53" s="160"/>
      <c r="E53" s="160"/>
      <c r="F53" s="93" t="s">
        <v>24</v>
      </c>
      <c r="G53" s="94"/>
      <c r="H53" s="94"/>
      <c r="I53" s="158">
        <f>'Rozpočet Pol'!G40</f>
        <v>0</v>
      </c>
      <c r="J53" s="158"/>
    </row>
    <row r="54" spans="1:10" ht="25.5" customHeight="1" x14ac:dyDescent="0.2">
      <c r="A54" s="81"/>
      <c r="B54" s="83" t="s">
        <v>66</v>
      </c>
      <c r="C54" s="159" t="s">
        <v>67</v>
      </c>
      <c r="D54" s="160"/>
      <c r="E54" s="160"/>
      <c r="F54" s="93" t="s">
        <v>25</v>
      </c>
      <c r="G54" s="94"/>
      <c r="H54" s="94"/>
      <c r="I54" s="158">
        <f>'Rozpočet Pol'!G54</f>
        <v>0</v>
      </c>
      <c r="J54" s="158"/>
    </row>
    <row r="55" spans="1:10" ht="25.5" customHeight="1" x14ac:dyDescent="0.2">
      <c r="A55" s="81"/>
      <c r="B55" s="90" t="s">
        <v>68</v>
      </c>
      <c r="C55" s="162" t="s">
        <v>26</v>
      </c>
      <c r="D55" s="163"/>
      <c r="E55" s="163"/>
      <c r="F55" s="95" t="s">
        <v>68</v>
      </c>
      <c r="G55" s="96"/>
      <c r="H55" s="96"/>
      <c r="I55" s="161">
        <f>'Rozpočet Pol'!G57</f>
        <v>0</v>
      </c>
      <c r="J55" s="161"/>
    </row>
    <row r="56" spans="1:10" ht="25.5" customHeight="1" x14ac:dyDescent="0.2">
      <c r="A56" s="82"/>
      <c r="B56" s="86" t="s">
        <v>1</v>
      </c>
      <c r="C56" s="86"/>
      <c r="D56" s="87"/>
      <c r="E56" s="87"/>
      <c r="F56" s="97"/>
      <c r="G56" s="98"/>
      <c r="H56" s="98"/>
      <c r="I56" s="164">
        <f>SUM(I47:I55)</f>
        <v>0</v>
      </c>
      <c r="J56" s="164"/>
    </row>
    <row r="57" spans="1:10" x14ac:dyDescent="0.2">
      <c r="F57" s="62"/>
      <c r="G57" s="62"/>
      <c r="H57" s="62"/>
      <c r="I57" s="62"/>
      <c r="J57" s="62"/>
    </row>
    <row r="58" spans="1:10" x14ac:dyDescent="0.2">
      <c r="F58" s="62"/>
      <c r="G58" s="62"/>
      <c r="H58" s="62"/>
      <c r="I58" s="62"/>
      <c r="J58" s="62"/>
    </row>
    <row r="59" spans="1:10" x14ac:dyDescent="0.2">
      <c r="F59" s="62"/>
      <c r="G59" s="62"/>
      <c r="H59" s="62"/>
      <c r="I59" s="62"/>
      <c r="J59" s="62"/>
    </row>
  </sheetData>
  <sheetProtection algorithmName="SHA-512" hashValue="RWUuWTqfv3/NwZNzZAVbXwshX+l0NcRPTZ6n729DHuW5ihW7foyBeXRy7o8ZwB1pp3Rgp3YLHPCG4suSOtCl6A==" saltValue="Vm9JDSSrvNf5Kv+MdGeiBA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165" t="s">
        <v>6</v>
      </c>
      <c r="B1" s="165"/>
      <c r="C1" s="166"/>
      <c r="D1" s="165"/>
      <c r="E1" s="165"/>
      <c r="F1" s="165"/>
      <c r="G1" s="165"/>
    </row>
    <row r="2" spans="1:7" ht="24.95" customHeight="1" x14ac:dyDescent="0.2">
      <c r="A2" s="46" t="s">
        <v>41</v>
      </c>
      <c r="B2" s="45"/>
      <c r="C2" s="167"/>
      <c r="D2" s="167"/>
      <c r="E2" s="167"/>
      <c r="F2" s="167"/>
      <c r="G2" s="168"/>
    </row>
    <row r="3" spans="1:7" ht="24.95" hidden="1" customHeight="1" x14ac:dyDescent="0.2">
      <c r="A3" s="46" t="s">
        <v>7</v>
      </c>
      <c r="B3" s="45"/>
      <c r="C3" s="167"/>
      <c r="D3" s="167"/>
      <c r="E3" s="167"/>
      <c r="F3" s="167"/>
      <c r="G3" s="168"/>
    </row>
    <row r="4" spans="1:7" ht="24.95" hidden="1" customHeight="1" x14ac:dyDescent="0.2">
      <c r="A4" s="46" t="s">
        <v>8</v>
      </c>
      <c r="B4" s="45"/>
      <c r="C4" s="167"/>
      <c r="D4" s="167"/>
      <c r="E4" s="167"/>
      <c r="F4" s="167"/>
      <c r="G4" s="168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76"/>
  <sheetViews>
    <sheetView tabSelected="1" topLeftCell="A10" workbookViewId="0">
      <selection activeCell="F35" sqref="F35"/>
    </sheetView>
  </sheetViews>
  <sheetFormatPr defaultRowHeight="12.75" outlineLevelRow="1" x14ac:dyDescent="0.2"/>
  <cols>
    <col min="1" max="1" width="4.28515625" customWidth="1"/>
    <col min="2" max="2" width="14.42578125" style="61" customWidth="1"/>
    <col min="3" max="3" width="38.28515625" style="6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81" t="s">
        <v>6</v>
      </c>
      <c r="B1" s="181"/>
      <c r="C1" s="181"/>
      <c r="D1" s="181"/>
      <c r="E1" s="181"/>
      <c r="F1" s="181"/>
      <c r="G1" s="181"/>
      <c r="AE1" t="s">
        <v>71</v>
      </c>
    </row>
    <row r="2" spans="1:60" ht="24.95" customHeight="1" x14ac:dyDescent="0.2">
      <c r="A2" s="102" t="s">
        <v>70</v>
      </c>
      <c r="B2" s="100"/>
      <c r="C2" s="182" t="s">
        <v>46</v>
      </c>
      <c r="D2" s="183"/>
      <c r="E2" s="183"/>
      <c r="F2" s="183"/>
      <c r="G2" s="184"/>
      <c r="AE2" t="s">
        <v>72</v>
      </c>
    </row>
    <row r="3" spans="1:60" ht="24.95" customHeight="1" x14ac:dyDescent="0.2">
      <c r="A3" s="103" t="s">
        <v>7</v>
      </c>
      <c r="B3" s="101"/>
      <c r="C3" s="185" t="s">
        <v>43</v>
      </c>
      <c r="D3" s="186"/>
      <c r="E3" s="186"/>
      <c r="F3" s="186"/>
      <c r="G3" s="187"/>
      <c r="AE3" t="s">
        <v>73</v>
      </c>
    </row>
    <row r="4" spans="1:60" ht="24.95" hidden="1" customHeight="1" x14ac:dyDescent="0.2">
      <c r="A4" s="103" t="s">
        <v>8</v>
      </c>
      <c r="B4" s="101"/>
      <c r="C4" s="185"/>
      <c r="D4" s="186"/>
      <c r="E4" s="186"/>
      <c r="F4" s="186"/>
      <c r="G4" s="187"/>
      <c r="AE4" t="s">
        <v>74</v>
      </c>
    </row>
    <row r="5" spans="1:60" hidden="1" x14ac:dyDescent="0.2">
      <c r="A5" s="104" t="s">
        <v>75</v>
      </c>
      <c r="B5" s="105"/>
      <c r="C5" s="105"/>
      <c r="D5" s="106"/>
      <c r="E5" s="106"/>
      <c r="F5" s="106"/>
      <c r="G5" s="107"/>
      <c r="AE5" t="s">
        <v>76</v>
      </c>
    </row>
    <row r="7" spans="1:60" ht="38.25" x14ac:dyDescent="0.2">
      <c r="A7" s="110" t="s">
        <v>77</v>
      </c>
      <c r="B7" s="111" t="s">
        <v>78</v>
      </c>
      <c r="C7" s="111" t="s">
        <v>79</v>
      </c>
      <c r="D7" s="110" t="s">
        <v>80</v>
      </c>
      <c r="E7" s="110" t="s">
        <v>81</v>
      </c>
      <c r="F7" s="108" t="s">
        <v>82</v>
      </c>
      <c r="G7" s="207" t="s">
        <v>28</v>
      </c>
      <c r="H7" s="121" t="s">
        <v>29</v>
      </c>
      <c r="I7" s="121" t="s">
        <v>83</v>
      </c>
      <c r="J7" s="121" t="s">
        <v>30</v>
      </c>
      <c r="K7" s="121" t="s">
        <v>84</v>
      </c>
      <c r="L7" s="121" t="s">
        <v>85</v>
      </c>
      <c r="M7" s="121" t="s">
        <v>86</v>
      </c>
      <c r="N7" s="121" t="s">
        <v>87</v>
      </c>
      <c r="O7" s="121" t="s">
        <v>88</v>
      </c>
      <c r="P7" s="121" t="s">
        <v>89</v>
      </c>
      <c r="Q7" s="121" t="s">
        <v>90</v>
      </c>
      <c r="R7" s="121" t="s">
        <v>91</v>
      </c>
      <c r="S7" s="121" t="s">
        <v>92</v>
      </c>
      <c r="T7" s="121" t="s">
        <v>93</v>
      </c>
      <c r="U7" s="113" t="s">
        <v>94</v>
      </c>
    </row>
    <row r="8" spans="1:60" x14ac:dyDescent="0.2">
      <c r="A8" s="191" t="s">
        <v>95</v>
      </c>
      <c r="B8" s="192" t="s">
        <v>52</v>
      </c>
      <c r="C8" s="193" t="s">
        <v>53</v>
      </c>
      <c r="D8" s="194"/>
      <c r="E8" s="195"/>
      <c r="F8" s="123"/>
      <c r="G8" s="208">
        <f>SUMIF(AE9:AE16,"&lt;&gt;NOR",G9:G16)</f>
        <v>0</v>
      </c>
      <c r="H8" s="123"/>
      <c r="I8" s="123">
        <f>SUM(I9:I16)</f>
        <v>0</v>
      </c>
      <c r="J8" s="123"/>
      <c r="K8" s="123">
        <f>SUM(K9:K16)</f>
        <v>0</v>
      </c>
      <c r="L8" s="123"/>
      <c r="M8" s="123">
        <f>SUM(M9:M16)</f>
        <v>0</v>
      </c>
      <c r="N8" s="112"/>
      <c r="O8" s="112">
        <f>SUM(O9:O16)</f>
        <v>54.887889999999999</v>
      </c>
      <c r="P8" s="112"/>
      <c r="Q8" s="112">
        <f>SUM(Q9:Q16)</f>
        <v>0</v>
      </c>
      <c r="R8" s="112"/>
      <c r="S8" s="112"/>
      <c r="T8" s="122"/>
      <c r="U8" s="112">
        <f>SUM(U9:U16)</f>
        <v>155.06</v>
      </c>
      <c r="AE8" t="s">
        <v>96</v>
      </c>
    </row>
    <row r="9" spans="1:60" ht="22.5" outlineLevel="1" x14ac:dyDescent="0.2">
      <c r="A9" s="196">
        <v>1</v>
      </c>
      <c r="B9" s="196" t="s">
        <v>97</v>
      </c>
      <c r="C9" s="190" t="s">
        <v>98</v>
      </c>
      <c r="D9" s="197" t="s">
        <v>99</v>
      </c>
      <c r="E9" s="198">
        <v>237.07499999999999</v>
      </c>
      <c r="F9" s="118">
        <f>H9+J9</f>
        <v>0</v>
      </c>
      <c r="G9" s="209">
        <f t="shared" ref="G9:G16" si="0">ROUND(E9*F9,2)</f>
        <v>0</v>
      </c>
      <c r="H9" s="119"/>
      <c r="I9" s="119">
        <f t="shared" ref="I9:I16" si="1">ROUND(E9*H9,2)</f>
        <v>0</v>
      </c>
      <c r="J9" s="119"/>
      <c r="K9" s="119">
        <f t="shared" ref="K9:K16" si="2">ROUND(E9*J9,2)</f>
        <v>0</v>
      </c>
      <c r="L9" s="119">
        <v>21</v>
      </c>
      <c r="M9" s="119">
        <f t="shared" ref="M9:M16" si="3">G9*(1+L9/100)</f>
        <v>0</v>
      </c>
      <c r="N9" s="114">
        <v>0</v>
      </c>
      <c r="O9" s="114">
        <f t="shared" ref="O9:O16" si="4">ROUND(E9*N9,5)</f>
        <v>0</v>
      </c>
      <c r="P9" s="114">
        <v>0</v>
      </c>
      <c r="Q9" s="114">
        <f t="shared" ref="Q9:Q16" si="5">ROUND(E9*P9,5)</f>
        <v>0</v>
      </c>
      <c r="R9" s="114"/>
      <c r="S9" s="114"/>
      <c r="T9" s="115">
        <v>0.17199999999999999</v>
      </c>
      <c r="U9" s="114">
        <f t="shared" ref="U9:U16" si="6">ROUND(E9*T9,2)</f>
        <v>40.78</v>
      </c>
      <c r="V9" s="109"/>
      <c r="W9" s="109"/>
      <c r="X9" s="109"/>
      <c r="Y9" s="109"/>
      <c r="Z9" s="109"/>
      <c r="AA9" s="109"/>
      <c r="AB9" s="109"/>
      <c r="AC9" s="109"/>
      <c r="AD9" s="109"/>
      <c r="AE9" s="109" t="s">
        <v>100</v>
      </c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</row>
    <row r="10" spans="1:60" ht="22.5" outlineLevel="1" x14ac:dyDescent="0.2">
      <c r="A10" s="196">
        <v>2</v>
      </c>
      <c r="B10" s="196" t="s">
        <v>101</v>
      </c>
      <c r="C10" s="190" t="s">
        <v>102</v>
      </c>
      <c r="D10" s="197" t="s">
        <v>103</v>
      </c>
      <c r="E10" s="198">
        <v>47.664000000000001</v>
      </c>
      <c r="F10" s="118">
        <f t="shared" ref="F9:F16" si="7">H10+J10</f>
        <v>0</v>
      </c>
      <c r="G10" s="209">
        <f t="shared" si="0"/>
        <v>0</v>
      </c>
      <c r="H10" s="119"/>
      <c r="I10" s="119">
        <f t="shared" si="1"/>
        <v>0</v>
      </c>
      <c r="J10" s="119"/>
      <c r="K10" s="119">
        <f t="shared" si="2"/>
        <v>0</v>
      </c>
      <c r="L10" s="119">
        <v>21</v>
      </c>
      <c r="M10" s="119">
        <f t="shared" si="3"/>
        <v>0</v>
      </c>
      <c r="N10" s="114">
        <v>0</v>
      </c>
      <c r="O10" s="114">
        <f t="shared" si="4"/>
        <v>0</v>
      </c>
      <c r="P10" s="114">
        <v>0</v>
      </c>
      <c r="Q10" s="114">
        <f t="shared" si="5"/>
        <v>0</v>
      </c>
      <c r="R10" s="114"/>
      <c r="S10" s="114"/>
      <c r="T10" s="115">
        <v>9.7000000000000003E-2</v>
      </c>
      <c r="U10" s="114">
        <f t="shared" si="6"/>
        <v>4.62</v>
      </c>
      <c r="V10" s="109"/>
      <c r="W10" s="109"/>
      <c r="X10" s="109"/>
      <c r="Y10" s="109"/>
      <c r="Z10" s="109"/>
      <c r="AA10" s="109"/>
      <c r="AB10" s="109"/>
      <c r="AC10" s="109"/>
      <c r="AD10" s="109"/>
      <c r="AE10" s="109" t="s">
        <v>100</v>
      </c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</row>
    <row r="11" spans="1:60" ht="22.5" outlineLevel="1" x14ac:dyDescent="0.2">
      <c r="A11" s="196">
        <v>3</v>
      </c>
      <c r="B11" s="196" t="s">
        <v>104</v>
      </c>
      <c r="C11" s="190" t="s">
        <v>105</v>
      </c>
      <c r="D11" s="197" t="s">
        <v>99</v>
      </c>
      <c r="E11" s="198">
        <v>158.88</v>
      </c>
      <c r="F11" s="118">
        <f t="shared" si="7"/>
        <v>0</v>
      </c>
      <c r="G11" s="209">
        <f t="shared" si="0"/>
        <v>0</v>
      </c>
      <c r="H11" s="119"/>
      <c r="I11" s="119">
        <f t="shared" si="1"/>
        <v>0</v>
      </c>
      <c r="J11" s="119"/>
      <c r="K11" s="119">
        <f t="shared" si="2"/>
        <v>0</v>
      </c>
      <c r="L11" s="119">
        <v>21</v>
      </c>
      <c r="M11" s="119">
        <f t="shared" si="3"/>
        <v>0</v>
      </c>
      <c r="N11" s="114">
        <v>0</v>
      </c>
      <c r="O11" s="114">
        <f t="shared" si="4"/>
        <v>0</v>
      </c>
      <c r="P11" s="114">
        <v>0</v>
      </c>
      <c r="Q11" s="114">
        <f t="shared" si="5"/>
        <v>0</v>
      </c>
      <c r="R11" s="114"/>
      <c r="S11" s="114"/>
      <c r="T11" s="115">
        <v>0.41599999999999998</v>
      </c>
      <c r="U11" s="114">
        <f t="shared" si="6"/>
        <v>66.09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 t="s">
        <v>100</v>
      </c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</row>
    <row r="12" spans="1:60" ht="22.5" outlineLevel="1" x14ac:dyDescent="0.2">
      <c r="A12" s="196">
        <v>4</v>
      </c>
      <c r="B12" s="196" t="s">
        <v>106</v>
      </c>
      <c r="C12" s="190" t="s">
        <v>107</v>
      </c>
      <c r="D12" s="197" t="s">
        <v>103</v>
      </c>
      <c r="E12" s="198">
        <v>32.866999999999997</v>
      </c>
      <c r="F12" s="118">
        <f t="shared" si="7"/>
        <v>0</v>
      </c>
      <c r="G12" s="209">
        <f t="shared" si="0"/>
        <v>0</v>
      </c>
      <c r="H12" s="119"/>
      <c r="I12" s="119">
        <f t="shared" si="1"/>
        <v>0</v>
      </c>
      <c r="J12" s="119"/>
      <c r="K12" s="119">
        <f t="shared" si="2"/>
        <v>0</v>
      </c>
      <c r="L12" s="119">
        <v>21</v>
      </c>
      <c r="M12" s="119">
        <f t="shared" si="3"/>
        <v>0</v>
      </c>
      <c r="N12" s="114">
        <v>1.67</v>
      </c>
      <c r="O12" s="114">
        <f t="shared" si="4"/>
        <v>54.887889999999999</v>
      </c>
      <c r="P12" s="114">
        <v>0</v>
      </c>
      <c r="Q12" s="114">
        <f t="shared" si="5"/>
        <v>0</v>
      </c>
      <c r="R12" s="114"/>
      <c r="S12" s="114"/>
      <c r="T12" s="115">
        <v>0.21299999999999999</v>
      </c>
      <c r="U12" s="114">
        <f t="shared" si="6"/>
        <v>7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 t="s">
        <v>108</v>
      </c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</row>
    <row r="13" spans="1:60" ht="22.5" outlineLevel="1" x14ac:dyDescent="0.2">
      <c r="A13" s="196">
        <v>5</v>
      </c>
      <c r="B13" s="196" t="s">
        <v>109</v>
      </c>
      <c r="C13" s="190" t="s">
        <v>110</v>
      </c>
      <c r="D13" s="197" t="s">
        <v>111</v>
      </c>
      <c r="E13" s="198">
        <v>17</v>
      </c>
      <c r="F13" s="118">
        <f t="shared" si="7"/>
        <v>0</v>
      </c>
      <c r="G13" s="209">
        <f t="shared" si="0"/>
        <v>0</v>
      </c>
      <c r="H13" s="119"/>
      <c r="I13" s="119">
        <f t="shared" si="1"/>
        <v>0</v>
      </c>
      <c r="J13" s="119"/>
      <c r="K13" s="119">
        <f t="shared" si="2"/>
        <v>0</v>
      </c>
      <c r="L13" s="119">
        <v>21</v>
      </c>
      <c r="M13" s="119">
        <f t="shared" si="3"/>
        <v>0</v>
      </c>
      <c r="N13" s="114">
        <v>0</v>
      </c>
      <c r="O13" s="114">
        <f t="shared" si="4"/>
        <v>0</v>
      </c>
      <c r="P13" s="114">
        <v>0</v>
      </c>
      <c r="Q13" s="114">
        <f t="shared" si="5"/>
        <v>0</v>
      </c>
      <c r="R13" s="114"/>
      <c r="S13" s="114"/>
      <c r="T13" s="115">
        <v>0.6</v>
      </c>
      <c r="U13" s="114">
        <f t="shared" si="6"/>
        <v>10.199999999999999</v>
      </c>
      <c r="V13" s="109"/>
      <c r="W13" s="109"/>
      <c r="X13" s="109"/>
      <c r="Y13" s="109"/>
      <c r="Z13" s="109"/>
      <c r="AA13" s="109"/>
      <c r="AB13" s="109"/>
      <c r="AC13" s="109"/>
      <c r="AD13" s="109"/>
      <c r="AE13" s="109" t="s">
        <v>100</v>
      </c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</row>
    <row r="14" spans="1:60" ht="22.5" outlineLevel="1" x14ac:dyDescent="0.2">
      <c r="A14" s="196">
        <v>6</v>
      </c>
      <c r="B14" s="196" t="s">
        <v>109</v>
      </c>
      <c r="C14" s="190" t="s">
        <v>112</v>
      </c>
      <c r="D14" s="197" t="s">
        <v>111</v>
      </c>
      <c r="E14" s="198">
        <v>13</v>
      </c>
      <c r="F14" s="118">
        <f t="shared" si="7"/>
        <v>0</v>
      </c>
      <c r="G14" s="209">
        <f t="shared" si="0"/>
        <v>0</v>
      </c>
      <c r="H14" s="119"/>
      <c r="I14" s="119">
        <f t="shared" si="1"/>
        <v>0</v>
      </c>
      <c r="J14" s="119"/>
      <c r="K14" s="119">
        <f t="shared" si="2"/>
        <v>0</v>
      </c>
      <c r="L14" s="119">
        <v>21</v>
      </c>
      <c r="M14" s="119">
        <f t="shared" si="3"/>
        <v>0</v>
      </c>
      <c r="N14" s="114">
        <v>0</v>
      </c>
      <c r="O14" s="114">
        <f t="shared" si="4"/>
        <v>0</v>
      </c>
      <c r="P14" s="114">
        <v>0</v>
      </c>
      <c r="Q14" s="114">
        <f t="shared" si="5"/>
        <v>0</v>
      </c>
      <c r="R14" s="114"/>
      <c r="S14" s="114"/>
      <c r="T14" s="115">
        <v>0.6</v>
      </c>
      <c r="U14" s="114">
        <f t="shared" si="6"/>
        <v>7.8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 t="s">
        <v>100</v>
      </c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</row>
    <row r="15" spans="1:60" ht="22.5" outlineLevel="1" x14ac:dyDescent="0.2">
      <c r="A15" s="196">
        <v>7</v>
      </c>
      <c r="B15" s="196" t="s">
        <v>109</v>
      </c>
      <c r="C15" s="190" t="s">
        <v>113</v>
      </c>
      <c r="D15" s="197" t="s">
        <v>111</v>
      </c>
      <c r="E15" s="198">
        <v>16</v>
      </c>
      <c r="F15" s="118">
        <f t="shared" si="7"/>
        <v>0</v>
      </c>
      <c r="G15" s="209">
        <f t="shared" si="0"/>
        <v>0</v>
      </c>
      <c r="H15" s="119"/>
      <c r="I15" s="119">
        <f t="shared" si="1"/>
        <v>0</v>
      </c>
      <c r="J15" s="119"/>
      <c r="K15" s="119">
        <f t="shared" si="2"/>
        <v>0</v>
      </c>
      <c r="L15" s="119">
        <v>21</v>
      </c>
      <c r="M15" s="119">
        <f t="shared" si="3"/>
        <v>0</v>
      </c>
      <c r="N15" s="114">
        <v>0</v>
      </c>
      <c r="O15" s="114">
        <f t="shared" si="4"/>
        <v>0</v>
      </c>
      <c r="P15" s="114">
        <v>0</v>
      </c>
      <c r="Q15" s="114">
        <f t="shared" si="5"/>
        <v>0</v>
      </c>
      <c r="R15" s="114"/>
      <c r="S15" s="114"/>
      <c r="T15" s="115">
        <v>0.6</v>
      </c>
      <c r="U15" s="114">
        <f t="shared" si="6"/>
        <v>9.6</v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 t="s">
        <v>100</v>
      </c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</row>
    <row r="16" spans="1:60" ht="22.5" outlineLevel="1" x14ac:dyDescent="0.2">
      <c r="A16" s="196">
        <v>8</v>
      </c>
      <c r="B16" s="196" t="s">
        <v>114</v>
      </c>
      <c r="C16" s="190" t="s">
        <v>115</v>
      </c>
      <c r="D16" s="197" t="s">
        <v>103</v>
      </c>
      <c r="E16" s="198">
        <v>1.9279999999999999</v>
      </c>
      <c r="F16" s="118">
        <f t="shared" si="7"/>
        <v>0</v>
      </c>
      <c r="G16" s="209">
        <f t="shared" si="0"/>
        <v>0</v>
      </c>
      <c r="H16" s="119"/>
      <c r="I16" s="119">
        <f t="shared" si="1"/>
        <v>0</v>
      </c>
      <c r="J16" s="119"/>
      <c r="K16" s="119">
        <f t="shared" si="2"/>
        <v>0</v>
      </c>
      <c r="L16" s="119">
        <v>21</v>
      </c>
      <c r="M16" s="119">
        <f t="shared" si="3"/>
        <v>0</v>
      </c>
      <c r="N16" s="114">
        <v>0</v>
      </c>
      <c r="O16" s="114">
        <f t="shared" si="4"/>
        <v>0</v>
      </c>
      <c r="P16" s="114">
        <v>0</v>
      </c>
      <c r="Q16" s="114">
        <f t="shared" si="5"/>
        <v>0</v>
      </c>
      <c r="R16" s="114"/>
      <c r="S16" s="114"/>
      <c r="T16" s="115">
        <v>4.6550000000000002</v>
      </c>
      <c r="U16" s="114">
        <f t="shared" si="6"/>
        <v>8.9700000000000006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 t="s">
        <v>100</v>
      </c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</row>
    <row r="17" spans="1:60" x14ac:dyDescent="0.2">
      <c r="A17" s="199" t="s">
        <v>95</v>
      </c>
      <c r="B17" s="199" t="s">
        <v>54</v>
      </c>
      <c r="C17" s="200" t="s">
        <v>55</v>
      </c>
      <c r="D17" s="201"/>
      <c r="E17" s="202"/>
      <c r="F17" s="120"/>
      <c r="G17" s="210">
        <f>SUMIF(AE18:AE20,"&lt;&gt;NOR",G18:G20)</f>
        <v>0</v>
      </c>
      <c r="H17" s="120"/>
      <c r="I17" s="120">
        <f>SUM(I18:I20)</f>
        <v>0</v>
      </c>
      <c r="J17" s="120"/>
      <c r="K17" s="120">
        <f>SUM(K18:K20)</f>
        <v>0</v>
      </c>
      <c r="L17" s="120"/>
      <c r="M17" s="120">
        <f>SUM(M18:M20)</f>
        <v>0</v>
      </c>
      <c r="N17" s="116"/>
      <c r="O17" s="116">
        <f>SUM(O18:O20)</f>
        <v>5.6577199999999994</v>
      </c>
      <c r="P17" s="116"/>
      <c r="Q17" s="116">
        <f>SUM(Q18:Q20)</f>
        <v>0</v>
      </c>
      <c r="R17" s="116"/>
      <c r="S17" s="116"/>
      <c r="T17" s="117"/>
      <c r="U17" s="116">
        <f>SUM(U18:U20)</f>
        <v>19.290000000000003</v>
      </c>
      <c r="AE17" t="s">
        <v>96</v>
      </c>
    </row>
    <row r="18" spans="1:60" ht="22.5" outlineLevel="1" x14ac:dyDescent="0.2">
      <c r="A18" s="196">
        <v>9</v>
      </c>
      <c r="B18" s="196" t="s">
        <v>116</v>
      </c>
      <c r="C18" s="190" t="s">
        <v>117</v>
      </c>
      <c r="D18" s="197" t="s">
        <v>99</v>
      </c>
      <c r="E18" s="198">
        <v>21.69</v>
      </c>
      <c r="F18" s="118">
        <f>H18+J18</f>
        <v>0</v>
      </c>
      <c r="G18" s="209">
        <f>ROUND(E18*F18,2)</f>
        <v>0</v>
      </c>
      <c r="H18" s="119"/>
      <c r="I18" s="119">
        <f>ROUND(E18*H18,2)</f>
        <v>0</v>
      </c>
      <c r="J18" s="119"/>
      <c r="K18" s="119">
        <f>ROUND(E18*J18,2)</f>
        <v>0</v>
      </c>
      <c r="L18" s="119">
        <v>21</v>
      </c>
      <c r="M18" s="119">
        <f>G18*(1+L18/100)</f>
        <v>0</v>
      </c>
      <c r="N18" s="114">
        <v>3.6400000000000002E-2</v>
      </c>
      <c r="O18" s="114">
        <f>ROUND(E18*N18,5)</f>
        <v>0.78952</v>
      </c>
      <c r="P18" s="114">
        <v>0</v>
      </c>
      <c r="Q18" s="114">
        <f>ROUND(E18*P18,5)</f>
        <v>0</v>
      </c>
      <c r="R18" s="114"/>
      <c r="S18" s="114"/>
      <c r="T18" s="115">
        <v>0.52700000000000002</v>
      </c>
      <c r="U18" s="114">
        <f>ROUND(E18*T18,2)</f>
        <v>11.43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 t="s">
        <v>100</v>
      </c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</row>
    <row r="19" spans="1:60" outlineLevel="1" x14ac:dyDescent="0.2">
      <c r="A19" s="196">
        <v>10</v>
      </c>
      <c r="B19" s="196" t="s">
        <v>118</v>
      </c>
      <c r="C19" s="190" t="s">
        <v>119</v>
      </c>
      <c r="D19" s="197" t="s">
        <v>99</v>
      </c>
      <c r="E19" s="198">
        <v>21.69</v>
      </c>
      <c r="F19" s="118">
        <f>H19+J19</f>
        <v>0</v>
      </c>
      <c r="G19" s="209">
        <f>ROUND(E19*F19,2)</f>
        <v>0</v>
      </c>
      <c r="H19" s="119"/>
      <c r="I19" s="119">
        <f>ROUND(E19*H19,2)</f>
        <v>0</v>
      </c>
      <c r="J19" s="119"/>
      <c r="K19" s="119">
        <f>ROUND(E19*J19,2)</f>
        <v>0</v>
      </c>
      <c r="L19" s="119">
        <v>21</v>
      </c>
      <c r="M19" s="119">
        <f>G19*(1+L19/100)</f>
        <v>0</v>
      </c>
      <c r="N19" s="114">
        <v>0</v>
      </c>
      <c r="O19" s="114">
        <f>ROUND(E19*N19,5)</f>
        <v>0</v>
      </c>
      <c r="P19" s="114">
        <v>0</v>
      </c>
      <c r="Q19" s="114">
        <f>ROUND(E19*P19,5)</f>
        <v>0</v>
      </c>
      <c r="R19" s="114"/>
      <c r="S19" s="114"/>
      <c r="T19" s="115">
        <v>0.32</v>
      </c>
      <c r="U19" s="114">
        <f>ROUND(E19*T19,2)</f>
        <v>6.94</v>
      </c>
      <c r="V19" s="109"/>
      <c r="W19" s="109"/>
      <c r="X19" s="109"/>
      <c r="Y19" s="109"/>
      <c r="Z19" s="109"/>
      <c r="AA19" s="109"/>
      <c r="AB19" s="109"/>
      <c r="AC19" s="109"/>
      <c r="AD19" s="109"/>
      <c r="AE19" s="109" t="s">
        <v>100</v>
      </c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</row>
    <row r="20" spans="1:60" outlineLevel="1" x14ac:dyDescent="0.2">
      <c r="A20" s="196">
        <v>11</v>
      </c>
      <c r="B20" s="196" t="s">
        <v>120</v>
      </c>
      <c r="C20" s="190" t="s">
        <v>121</v>
      </c>
      <c r="D20" s="197" t="s">
        <v>103</v>
      </c>
      <c r="E20" s="198">
        <v>1.9279999999999999</v>
      </c>
      <c r="F20" s="118">
        <f>H20+J20</f>
        <v>0</v>
      </c>
      <c r="G20" s="209">
        <f>ROUND(E20*F20,2)</f>
        <v>0</v>
      </c>
      <c r="H20" s="119"/>
      <c r="I20" s="119">
        <f>ROUND(E20*H20,2)</f>
        <v>0</v>
      </c>
      <c r="J20" s="119"/>
      <c r="K20" s="119">
        <f>ROUND(E20*J20,2)</f>
        <v>0</v>
      </c>
      <c r="L20" s="119">
        <v>21</v>
      </c>
      <c r="M20" s="119">
        <f>G20*(1+L20/100)</f>
        <v>0</v>
      </c>
      <c r="N20" s="114">
        <v>2.5249999999999999</v>
      </c>
      <c r="O20" s="114">
        <f>ROUND(E20*N20,5)</f>
        <v>4.8681999999999999</v>
      </c>
      <c r="P20" s="114">
        <v>0</v>
      </c>
      <c r="Q20" s="114">
        <f>ROUND(E20*P20,5)</f>
        <v>0</v>
      </c>
      <c r="R20" s="114"/>
      <c r="S20" s="114"/>
      <c r="T20" s="115">
        <v>0.47699999999999998</v>
      </c>
      <c r="U20" s="114">
        <f>ROUND(E20*T20,2)</f>
        <v>0.92</v>
      </c>
      <c r="V20" s="109"/>
      <c r="W20" s="109"/>
      <c r="X20" s="109"/>
      <c r="Y20" s="109"/>
      <c r="Z20" s="109"/>
      <c r="AA20" s="109"/>
      <c r="AB20" s="109"/>
      <c r="AC20" s="109"/>
      <c r="AD20" s="109"/>
      <c r="AE20" s="109" t="s">
        <v>100</v>
      </c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</row>
    <row r="21" spans="1:60" x14ac:dyDescent="0.2">
      <c r="A21" s="199" t="s">
        <v>95</v>
      </c>
      <c r="B21" s="199" t="s">
        <v>56</v>
      </c>
      <c r="C21" s="200" t="s">
        <v>57</v>
      </c>
      <c r="D21" s="201"/>
      <c r="E21" s="202"/>
      <c r="F21" s="120"/>
      <c r="G21" s="210">
        <f>SUMIF(AE22:AE23,"&lt;&gt;NOR",G22:G23)</f>
        <v>0</v>
      </c>
      <c r="H21" s="120"/>
      <c r="I21" s="120">
        <f>SUM(I22:I23)</f>
        <v>0</v>
      </c>
      <c r="J21" s="120"/>
      <c r="K21" s="120">
        <f>SUM(K22:K23)</f>
        <v>0</v>
      </c>
      <c r="L21" s="120"/>
      <c r="M21" s="120">
        <f>SUM(M22:M23)</f>
        <v>0</v>
      </c>
      <c r="N21" s="116"/>
      <c r="O21" s="116">
        <f>SUM(O22:O23)</f>
        <v>9.4879899999999999</v>
      </c>
      <c r="P21" s="116"/>
      <c r="Q21" s="116">
        <f>SUM(Q22:Q23)</f>
        <v>0</v>
      </c>
      <c r="R21" s="116"/>
      <c r="S21" s="116"/>
      <c r="T21" s="117"/>
      <c r="U21" s="116">
        <f>SUM(U22:U23)</f>
        <v>88.42</v>
      </c>
      <c r="AE21" t="s">
        <v>96</v>
      </c>
    </row>
    <row r="22" spans="1:60" ht="22.5" outlineLevel="1" x14ac:dyDescent="0.2">
      <c r="A22" s="196">
        <v>12</v>
      </c>
      <c r="B22" s="196" t="s">
        <v>122</v>
      </c>
      <c r="C22" s="190" t="s">
        <v>123</v>
      </c>
      <c r="D22" s="197" t="s">
        <v>111</v>
      </c>
      <c r="E22" s="198">
        <v>46</v>
      </c>
      <c r="F22" s="118">
        <f>H22+J22</f>
        <v>0</v>
      </c>
      <c r="G22" s="209">
        <f>ROUND(E22*F22,2)</f>
        <v>0</v>
      </c>
      <c r="H22" s="119"/>
      <c r="I22" s="119">
        <f>ROUND(E22*H22,2)</f>
        <v>0</v>
      </c>
      <c r="J22" s="119"/>
      <c r="K22" s="119">
        <f>ROUND(E22*J22,2)</f>
        <v>0</v>
      </c>
      <c r="L22" s="119">
        <v>21</v>
      </c>
      <c r="M22" s="119">
        <f>G22*(1+L22/100)</f>
        <v>0</v>
      </c>
      <c r="N22" s="114">
        <v>0.125</v>
      </c>
      <c r="O22" s="114">
        <f>ROUND(E22*N22,5)</f>
        <v>5.75</v>
      </c>
      <c r="P22" s="114">
        <v>0</v>
      </c>
      <c r="Q22" s="114">
        <f>ROUND(E22*P22,5)</f>
        <v>0</v>
      </c>
      <c r="R22" s="114"/>
      <c r="S22" s="114"/>
      <c r="T22" s="115">
        <v>0.52</v>
      </c>
      <c r="U22" s="114">
        <f>ROUND(E22*T22,2)</f>
        <v>23.92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09" t="s">
        <v>100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</row>
    <row r="23" spans="1:60" ht="33.75" outlineLevel="1" x14ac:dyDescent="0.2">
      <c r="A23" s="196">
        <v>13</v>
      </c>
      <c r="B23" s="196" t="s">
        <v>124</v>
      </c>
      <c r="C23" s="190" t="s">
        <v>125</v>
      </c>
      <c r="D23" s="197" t="s">
        <v>126</v>
      </c>
      <c r="E23" s="198">
        <v>43</v>
      </c>
      <c r="F23" s="118">
        <f>H23+J23</f>
        <v>0</v>
      </c>
      <c r="G23" s="209">
        <f>ROUND(E23*F23,2)</f>
        <v>0</v>
      </c>
      <c r="H23" s="119"/>
      <c r="I23" s="119">
        <f>ROUND(E23*H23,2)</f>
        <v>0</v>
      </c>
      <c r="J23" s="119"/>
      <c r="K23" s="119">
        <f>ROUND(E23*J23,2)</f>
        <v>0</v>
      </c>
      <c r="L23" s="119">
        <v>21</v>
      </c>
      <c r="M23" s="119">
        <f>G23*(1+L23/100)</f>
        <v>0</v>
      </c>
      <c r="N23" s="114">
        <v>8.6929999999999993E-2</v>
      </c>
      <c r="O23" s="114">
        <f>ROUND(E23*N23,5)</f>
        <v>3.7379899999999999</v>
      </c>
      <c r="P23" s="114">
        <v>0</v>
      </c>
      <c r="Q23" s="114">
        <f>ROUND(E23*P23,5)</f>
        <v>0</v>
      </c>
      <c r="R23" s="114"/>
      <c r="S23" s="114"/>
      <c r="T23" s="115">
        <v>1.5</v>
      </c>
      <c r="U23" s="114">
        <f>ROUND(E23*T23,2)</f>
        <v>64.5</v>
      </c>
      <c r="V23" s="109"/>
      <c r="W23" s="109"/>
      <c r="X23" s="109"/>
      <c r="Y23" s="109"/>
      <c r="Z23" s="109"/>
      <c r="AA23" s="109"/>
      <c r="AB23" s="109"/>
      <c r="AC23" s="109"/>
      <c r="AD23" s="109"/>
      <c r="AE23" s="109" t="s">
        <v>100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</row>
    <row r="24" spans="1:60" x14ac:dyDescent="0.2">
      <c r="A24" s="199" t="s">
        <v>95</v>
      </c>
      <c r="B24" s="199" t="s">
        <v>58</v>
      </c>
      <c r="C24" s="200" t="s">
        <v>59</v>
      </c>
      <c r="D24" s="201"/>
      <c r="E24" s="202"/>
      <c r="F24" s="120"/>
      <c r="G24" s="210">
        <f>SUMIF(AE25:AE29,"&lt;&gt;NOR",G25:G29)</f>
        <v>0</v>
      </c>
      <c r="H24" s="120"/>
      <c r="I24" s="120">
        <f>SUM(I25:I29)</f>
        <v>0</v>
      </c>
      <c r="J24" s="120"/>
      <c r="K24" s="120">
        <f>SUM(K25:K29)</f>
        <v>0</v>
      </c>
      <c r="L24" s="120"/>
      <c r="M24" s="120">
        <f>SUM(M25:M29)</f>
        <v>0</v>
      </c>
      <c r="N24" s="116"/>
      <c r="O24" s="116">
        <f>SUM(O25:O29)</f>
        <v>4.6000000000000001E-4</v>
      </c>
      <c r="P24" s="116"/>
      <c r="Q24" s="116">
        <f>SUM(Q25:Q29)</f>
        <v>91.14864</v>
      </c>
      <c r="R24" s="116"/>
      <c r="S24" s="116"/>
      <c r="T24" s="117"/>
      <c r="U24" s="116">
        <f>SUM(U25:U29)</f>
        <v>538.4100000000002</v>
      </c>
      <c r="AE24" t="s">
        <v>96</v>
      </c>
    </row>
    <row r="25" spans="1:60" ht="22.5" outlineLevel="1" x14ac:dyDescent="0.2">
      <c r="A25" s="196">
        <v>14</v>
      </c>
      <c r="B25" s="196" t="s">
        <v>127</v>
      </c>
      <c r="C25" s="190" t="s">
        <v>128</v>
      </c>
      <c r="D25" s="197" t="s">
        <v>103</v>
      </c>
      <c r="E25" s="198">
        <v>37.942</v>
      </c>
      <c r="F25" s="118">
        <f>H25+J25</f>
        <v>0</v>
      </c>
      <c r="G25" s="209">
        <f>ROUND(E25*F25,2)</f>
        <v>0</v>
      </c>
      <c r="H25" s="119"/>
      <c r="I25" s="119">
        <f>ROUND(E25*H25,2)</f>
        <v>0</v>
      </c>
      <c r="J25" s="119"/>
      <c r="K25" s="119">
        <f>ROUND(E25*J25,2)</f>
        <v>0</v>
      </c>
      <c r="L25" s="119">
        <v>21</v>
      </c>
      <c r="M25" s="119">
        <f>G25*(1+L25/100)</f>
        <v>0</v>
      </c>
      <c r="N25" s="114">
        <v>0</v>
      </c>
      <c r="O25" s="114">
        <f>ROUND(E25*N25,5)</f>
        <v>0</v>
      </c>
      <c r="P25" s="114">
        <v>2.4</v>
      </c>
      <c r="Q25" s="114">
        <f>ROUND(E25*P25,5)</f>
        <v>91.0608</v>
      </c>
      <c r="R25" s="114"/>
      <c r="S25" s="114"/>
      <c r="T25" s="115">
        <v>13.301</v>
      </c>
      <c r="U25" s="114">
        <f>ROUND(E25*T25,2)</f>
        <v>504.67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 t="s">
        <v>100</v>
      </c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</row>
    <row r="26" spans="1:60" ht="22.5" outlineLevel="1" x14ac:dyDescent="0.2">
      <c r="A26" s="196">
        <v>15</v>
      </c>
      <c r="B26" s="196" t="s">
        <v>129</v>
      </c>
      <c r="C26" s="190" t="s">
        <v>130</v>
      </c>
      <c r="D26" s="197" t="s">
        <v>111</v>
      </c>
      <c r="E26" s="198">
        <v>31</v>
      </c>
      <c r="F26" s="118">
        <f>H26+J26</f>
        <v>0</v>
      </c>
      <c r="G26" s="209">
        <f>ROUND(E26*F26,2)</f>
        <v>0</v>
      </c>
      <c r="H26" s="119"/>
      <c r="I26" s="119">
        <f>ROUND(E26*H26,2)</f>
        <v>0</v>
      </c>
      <c r="J26" s="119"/>
      <c r="K26" s="119">
        <f>ROUND(E26*J26,2)</f>
        <v>0</v>
      </c>
      <c r="L26" s="119">
        <v>21</v>
      </c>
      <c r="M26" s="119">
        <f>G26*(1+L26/100)</f>
        <v>0</v>
      </c>
      <c r="N26" s="114">
        <v>0</v>
      </c>
      <c r="O26" s="114">
        <f>ROUND(E26*N26,5)</f>
        <v>0</v>
      </c>
      <c r="P26" s="114">
        <v>0</v>
      </c>
      <c r="Q26" s="114">
        <f>ROUND(E26*P26,5)</f>
        <v>0</v>
      </c>
      <c r="R26" s="114"/>
      <c r="S26" s="114"/>
      <c r="T26" s="115">
        <v>0.29899999999999999</v>
      </c>
      <c r="U26" s="114">
        <f>ROUND(E26*T26,2)</f>
        <v>9.27</v>
      </c>
      <c r="V26" s="109"/>
      <c r="W26" s="109"/>
      <c r="X26" s="109"/>
      <c r="Y26" s="109"/>
      <c r="Z26" s="109"/>
      <c r="AA26" s="109"/>
      <c r="AB26" s="109"/>
      <c r="AC26" s="109"/>
      <c r="AD26" s="109"/>
      <c r="AE26" s="109" t="s">
        <v>100</v>
      </c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</row>
    <row r="27" spans="1:60" ht="22.5" outlineLevel="1" x14ac:dyDescent="0.2">
      <c r="A27" s="196">
        <v>16</v>
      </c>
      <c r="B27" s="196" t="s">
        <v>131</v>
      </c>
      <c r="C27" s="190" t="s">
        <v>132</v>
      </c>
      <c r="D27" s="197" t="s">
        <v>111</v>
      </c>
      <c r="E27" s="198">
        <v>31</v>
      </c>
      <c r="F27" s="118">
        <f>H27+J27</f>
        <v>0</v>
      </c>
      <c r="G27" s="209">
        <f>ROUND(E27*F27,2)</f>
        <v>0</v>
      </c>
      <c r="H27" s="119"/>
      <c r="I27" s="119">
        <f>ROUND(E27*H27,2)</f>
        <v>0</v>
      </c>
      <c r="J27" s="119"/>
      <c r="K27" s="119">
        <f>ROUND(E27*J27,2)</f>
        <v>0</v>
      </c>
      <c r="L27" s="119">
        <v>21</v>
      </c>
      <c r="M27" s="119">
        <f>G27*(1+L27/100)</f>
        <v>0</v>
      </c>
      <c r="N27" s="114">
        <v>0</v>
      </c>
      <c r="O27" s="114">
        <f>ROUND(E27*N27,5)</f>
        <v>0</v>
      </c>
      <c r="P27" s="114">
        <v>0</v>
      </c>
      <c r="Q27" s="114">
        <f>ROUND(E27*P27,5)</f>
        <v>0</v>
      </c>
      <c r="R27" s="114"/>
      <c r="S27" s="114"/>
      <c r="T27" s="115">
        <v>0.2</v>
      </c>
      <c r="U27" s="114">
        <f>ROUND(E27*T27,2)</f>
        <v>6.2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 t="s">
        <v>100</v>
      </c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</row>
    <row r="28" spans="1:60" ht="22.5" outlineLevel="1" x14ac:dyDescent="0.2">
      <c r="A28" s="196">
        <v>17</v>
      </c>
      <c r="B28" s="196" t="s">
        <v>129</v>
      </c>
      <c r="C28" s="190" t="s">
        <v>133</v>
      </c>
      <c r="D28" s="197" t="s">
        <v>111</v>
      </c>
      <c r="E28" s="198">
        <v>60</v>
      </c>
      <c r="F28" s="118">
        <f>H28+J28</f>
        <v>0</v>
      </c>
      <c r="G28" s="209">
        <f>ROUND(E28*F28,2)</f>
        <v>0</v>
      </c>
      <c r="H28" s="119"/>
      <c r="I28" s="119">
        <f>ROUND(E28*H28,2)</f>
        <v>0</v>
      </c>
      <c r="J28" s="119"/>
      <c r="K28" s="119">
        <f>ROUND(E28*J28,2)</f>
        <v>0</v>
      </c>
      <c r="L28" s="119">
        <v>21</v>
      </c>
      <c r="M28" s="119">
        <f>G28*(1+L28/100)</f>
        <v>0</v>
      </c>
      <c r="N28" s="114">
        <v>0</v>
      </c>
      <c r="O28" s="114">
        <f>ROUND(E28*N28,5)</f>
        <v>0</v>
      </c>
      <c r="P28" s="114">
        <v>0</v>
      </c>
      <c r="Q28" s="114">
        <f>ROUND(E28*P28,5)</f>
        <v>0</v>
      </c>
      <c r="R28" s="114"/>
      <c r="S28" s="114"/>
      <c r="T28" s="115">
        <v>0.29899999999999999</v>
      </c>
      <c r="U28" s="114">
        <f>ROUND(E28*T28,2)</f>
        <v>17.940000000000001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 t="s">
        <v>100</v>
      </c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</row>
    <row r="29" spans="1:60" ht="22.5" outlineLevel="1" x14ac:dyDescent="0.2">
      <c r="A29" s="196">
        <v>18</v>
      </c>
      <c r="B29" s="196" t="s">
        <v>134</v>
      </c>
      <c r="C29" s="190" t="s">
        <v>135</v>
      </c>
      <c r="D29" s="197" t="s">
        <v>103</v>
      </c>
      <c r="E29" s="198">
        <v>3.6600000000000001E-2</v>
      </c>
      <c r="F29" s="118">
        <f>H29+J29</f>
        <v>0</v>
      </c>
      <c r="G29" s="209">
        <f>ROUND(E29*F29,2)</f>
        <v>0</v>
      </c>
      <c r="H29" s="119"/>
      <c r="I29" s="119">
        <f>ROUND(E29*H29,2)</f>
        <v>0</v>
      </c>
      <c r="J29" s="119"/>
      <c r="K29" s="119">
        <f>ROUND(E29*J29,2)</f>
        <v>0</v>
      </c>
      <c r="L29" s="119">
        <v>21</v>
      </c>
      <c r="M29" s="119">
        <f>G29*(1+L29/100)</f>
        <v>0</v>
      </c>
      <c r="N29" s="114">
        <v>1.2489999999999999E-2</v>
      </c>
      <c r="O29" s="114">
        <f>ROUND(E29*N29,5)</f>
        <v>4.6000000000000001E-4</v>
      </c>
      <c r="P29" s="114">
        <v>2.4</v>
      </c>
      <c r="Q29" s="114">
        <f>ROUND(E29*P29,5)</f>
        <v>8.7840000000000001E-2</v>
      </c>
      <c r="R29" s="114"/>
      <c r="S29" s="114"/>
      <c r="T29" s="115">
        <v>8.9329999999999998</v>
      </c>
      <c r="U29" s="114">
        <f>ROUND(E29*T29,2)</f>
        <v>0.33</v>
      </c>
      <c r="V29" s="109"/>
      <c r="W29" s="109"/>
      <c r="X29" s="109"/>
      <c r="Y29" s="109"/>
      <c r="Z29" s="109"/>
      <c r="AA29" s="109"/>
      <c r="AB29" s="109"/>
      <c r="AC29" s="109"/>
      <c r="AD29" s="109"/>
      <c r="AE29" s="109" t="s">
        <v>100</v>
      </c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</row>
    <row r="30" spans="1:60" x14ac:dyDescent="0.2">
      <c r="A30" s="199" t="s">
        <v>95</v>
      </c>
      <c r="B30" s="199" t="s">
        <v>60</v>
      </c>
      <c r="C30" s="200" t="s">
        <v>61</v>
      </c>
      <c r="D30" s="201"/>
      <c r="E30" s="202"/>
      <c r="F30" s="120"/>
      <c r="G30" s="210">
        <f>SUMIF(AE31:AE37,"&lt;&gt;NOR",G31:G37)</f>
        <v>0</v>
      </c>
      <c r="H30" s="120"/>
      <c r="I30" s="120">
        <f>SUM(I31:I37)</f>
        <v>0</v>
      </c>
      <c r="J30" s="120"/>
      <c r="K30" s="120">
        <f>SUM(K31:K37)</f>
        <v>0</v>
      </c>
      <c r="L30" s="120"/>
      <c r="M30" s="120">
        <f>SUM(M31:M37)</f>
        <v>0</v>
      </c>
      <c r="N30" s="116"/>
      <c r="O30" s="116">
        <f>SUM(O31:O37)</f>
        <v>0</v>
      </c>
      <c r="P30" s="116"/>
      <c r="Q30" s="116">
        <f>SUM(Q31:Q37)</f>
        <v>4.6999999999999999E-4</v>
      </c>
      <c r="R30" s="116"/>
      <c r="S30" s="116"/>
      <c r="T30" s="117"/>
      <c r="U30" s="116">
        <f>SUM(U31:U37)</f>
        <v>51.169999999999995</v>
      </c>
      <c r="AE30" t="s">
        <v>96</v>
      </c>
    </row>
    <row r="31" spans="1:60" ht="22.5" outlineLevel="1" x14ac:dyDescent="0.2">
      <c r="A31" s="196">
        <v>19</v>
      </c>
      <c r="B31" s="196" t="s">
        <v>136</v>
      </c>
      <c r="C31" s="190" t="s">
        <v>137</v>
      </c>
      <c r="D31" s="197" t="s">
        <v>138</v>
      </c>
      <c r="E31" s="198">
        <v>0.14000000000000001</v>
      </c>
      <c r="F31" s="118">
        <f t="shared" ref="F31:F37" si="8">H31+J31</f>
        <v>0</v>
      </c>
      <c r="G31" s="209">
        <f t="shared" ref="G31:G37" si="9">ROUND(E31*F31,2)</f>
        <v>0</v>
      </c>
      <c r="H31" s="119"/>
      <c r="I31" s="119">
        <f t="shared" ref="I31:I37" si="10">ROUND(E31*H31,2)</f>
        <v>0</v>
      </c>
      <c r="J31" s="119"/>
      <c r="K31" s="119">
        <f t="shared" ref="K31:K37" si="11">ROUND(E31*J31,2)</f>
        <v>0</v>
      </c>
      <c r="L31" s="119">
        <v>21</v>
      </c>
      <c r="M31" s="119">
        <f t="shared" ref="M31:M37" si="12">G31*(1+L31/100)</f>
        <v>0</v>
      </c>
      <c r="N31" s="114">
        <v>0</v>
      </c>
      <c r="O31" s="114">
        <f t="shared" ref="O31:O37" si="13">ROUND(E31*N31,5)</f>
        <v>0</v>
      </c>
      <c r="P31" s="114">
        <v>4.6000000000000001E-4</v>
      </c>
      <c r="Q31" s="114">
        <f t="shared" ref="Q31:Q37" si="14">ROUND(E31*P31,5)</f>
        <v>6.0000000000000002E-5</v>
      </c>
      <c r="R31" s="114"/>
      <c r="S31" s="114"/>
      <c r="T31" s="115">
        <v>1.5</v>
      </c>
      <c r="U31" s="114">
        <f t="shared" ref="U31:U37" si="15">ROUND(E31*T31,2)</f>
        <v>0.21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 t="s">
        <v>100</v>
      </c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</row>
    <row r="32" spans="1:60" ht="22.5" outlineLevel="1" x14ac:dyDescent="0.2">
      <c r="A32" s="196">
        <v>20</v>
      </c>
      <c r="B32" s="196" t="s">
        <v>139</v>
      </c>
      <c r="C32" s="190" t="s">
        <v>140</v>
      </c>
      <c r="D32" s="197" t="s">
        <v>138</v>
      </c>
      <c r="E32" s="198">
        <v>0.9</v>
      </c>
      <c r="F32" s="118">
        <f t="shared" si="8"/>
        <v>0</v>
      </c>
      <c r="G32" s="209">
        <f t="shared" si="9"/>
        <v>0</v>
      </c>
      <c r="H32" s="119"/>
      <c r="I32" s="119">
        <f t="shared" si="10"/>
        <v>0</v>
      </c>
      <c r="J32" s="119"/>
      <c r="K32" s="119">
        <f t="shared" si="11"/>
        <v>0</v>
      </c>
      <c r="L32" s="119">
        <v>21</v>
      </c>
      <c r="M32" s="119">
        <f t="shared" si="12"/>
        <v>0</v>
      </c>
      <c r="N32" s="114">
        <v>0</v>
      </c>
      <c r="O32" s="114">
        <f t="shared" si="13"/>
        <v>0</v>
      </c>
      <c r="P32" s="114">
        <v>4.6000000000000001E-4</v>
      </c>
      <c r="Q32" s="114">
        <f t="shared" si="14"/>
        <v>4.0999999999999999E-4</v>
      </c>
      <c r="R32" s="114"/>
      <c r="S32" s="114"/>
      <c r="T32" s="115">
        <v>0.9</v>
      </c>
      <c r="U32" s="114">
        <f t="shared" si="15"/>
        <v>0.81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 t="s">
        <v>100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</row>
    <row r="33" spans="1:60" outlineLevel="1" x14ac:dyDescent="0.2">
      <c r="A33" s="196">
        <v>21</v>
      </c>
      <c r="B33" s="196" t="s">
        <v>141</v>
      </c>
      <c r="C33" s="190" t="s">
        <v>142</v>
      </c>
      <c r="D33" s="197" t="s">
        <v>143</v>
      </c>
      <c r="E33" s="198">
        <v>75.971000000000004</v>
      </c>
      <c r="F33" s="118">
        <f t="shared" si="8"/>
        <v>0</v>
      </c>
      <c r="G33" s="209">
        <f t="shared" si="9"/>
        <v>0</v>
      </c>
      <c r="H33" s="119"/>
      <c r="I33" s="119">
        <f t="shared" si="10"/>
        <v>0</v>
      </c>
      <c r="J33" s="119"/>
      <c r="K33" s="119">
        <f t="shared" si="11"/>
        <v>0</v>
      </c>
      <c r="L33" s="119">
        <v>21</v>
      </c>
      <c r="M33" s="119">
        <f t="shared" si="12"/>
        <v>0</v>
      </c>
      <c r="N33" s="114">
        <v>0</v>
      </c>
      <c r="O33" s="114">
        <f t="shared" si="13"/>
        <v>0</v>
      </c>
      <c r="P33" s="114">
        <v>0</v>
      </c>
      <c r="Q33" s="114">
        <f t="shared" si="14"/>
        <v>0</v>
      </c>
      <c r="R33" s="114"/>
      <c r="S33" s="114"/>
      <c r="T33" s="115">
        <v>0.16400000000000001</v>
      </c>
      <c r="U33" s="114">
        <f t="shared" si="15"/>
        <v>12.46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 t="s">
        <v>100</v>
      </c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</row>
    <row r="34" spans="1:60" outlineLevel="1" x14ac:dyDescent="0.2">
      <c r="A34" s="196">
        <v>22</v>
      </c>
      <c r="B34" s="196" t="s">
        <v>144</v>
      </c>
      <c r="C34" s="190" t="s">
        <v>145</v>
      </c>
      <c r="D34" s="197" t="s">
        <v>143</v>
      </c>
      <c r="E34" s="198">
        <v>75.971000000000004</v>
      </c>
      <c r="F34" s="118">
        <f t="shared" si="8"/>
        <v>0</v>
      </c>
      <c r="G34" s="209">
        <f t="shared" si="9"/>
        <v>0</v>
      </c>
      <c r="H34" s="119"/>
      <c r="I34" s="119">
        <f t="shared" si="10"/>
        <v>0</v>
      </c>
      <c r="J34" s="119"/>
      <c r="K34" s="119">
        <f t="shared" si="11"/>
        <v>0</v>
      </c>
      <c r="L34" s="119">
        <v>21</v>
      </c>
      <c r="M34" s="119">
        <f t="shared" si="12"/>
        <v>0</v>
      </c>
      <c r="N34" s="114">
        <v>0</v>
      </c>
      <c r="O34" s="114">
        <f t="shared" si="13"/>
        <v>0</v>
      </c>
      <c r="P34" s="114">
        <v>0</v>
      </c>
      <c r="Q34" s="114">
        <f t="shared" si="14"/>
        <v>0</v>
      </c>
      <c r="R34" s="114"/>
      <c r="S34" s="114"/>
      <c r="T34" s="115">
        <v>0.49</v>
      </c>
      <c r="U34" s="114">
        <f t="shared" si="15"/>
        <v>37.229999999999997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 t="s">
        <v>100</v>
      </c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</row>
    <row r="35" spans="1:60" ht="22.5" outlineLevel="1" x14ac:dyDescent="0.2">
      <c r="A35" s="196">
        <v>23</v>
      </c>
      <c r="B35" s="196" t="s">
        <v>146</v>
      </c>
      <c r="C35" s="190" t="s">
        <v>147</v>
      </c>
      <c r="D35" s="197" t="s">
        <v>143</v>
      </c>
      <c r="E35" s="198">
        <v>759.71</v>
      </c>
      <c r="F35" s="118">
        <f t="shared" si="8"/>
        <v>0</v>
      </c>
      <c r="G35" s="209">
        <f t="shared" si="9"/>
        <v>0</v>
      </c>
      <c r="H35" s="119"/>
      <c r="I35" s="119">
        <f t="shared" si="10"/>
        <v>0</v>
      </c>
      <c r="J35" s="119"/>
      <c r="K35" s="119">
        <f t="shared" si="11"/>
        <v>0</v>
      </c>
      <c r="L35" s="119">
        <v>21</v>
      </c>
      <c r="M35" s="119">
        <f t="shared" si="12"/>
        <v>0</v>
      </c>
      <c r="N35" s="114">
        <v>0</v>
      </c>
      <c r="O35" s="114">
        <f t="shared" si="13"/>
        <v>0</v>
      </c>
      <c r="P35" s="114">
        <v>0</v>
      </c>
      <c r="Q35" s="114">
        <f t="shared" si="14"/>
        <v>0</v>
      </c>
      <c r="R35" s="114"/>
      <c r="S35" s="114"/>
      <c r="T35" s="115">
        <v>0</v>
      </c>
      <c r="U35" s="114">
        <f t="shared" si="15"/>
        <v>0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 t="s">
        <v>100</v>
      </c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</row>
    <row r="36" spans="1:60" outlineLevel="1" x14ac:dyDescent="0.2">
      <c r="A36" s="196">
        <v>24</v>
      </c>
      <c r="B36" s="196" t="s">
        <v>148</v>
      </c>
      <c r="C36" s="190" t="s">
        <v>149</v>
      </c>
      <c r="D36" s="197" t="s">
        <v>143</v>
      </c>
      <c r="E36" s="198">
        <v>75.971000000000004</v>
      </c>
      <c r="F36" s="118">
        <f t="shared" si="8"/>
        <v>0</v>
      </c>
      <c r="G36" s="209">
        <f t="shared" si="9"/>
        <v>0</v>
      </c>
      <c r="H36" s="119"/>
      <c r="I36" s="119">
        <f t="shared" si="10"/>
        <v>0</v>
      </c>
      <c r="J36" s="119"/>
      <c r="K36" s="119">
        <f t="shared" si="11"/>
        <v>0</v>
      </c>
      <c r="L36" s="119">
        <v>21</v>
      </c>
      <c r="M36" s="119">
        <f t="shared" si="12"/>
        <v>0</v>
      </c>
      <c r="N36" s="114">
        <v>0</v>
      </c>
      <c r="O36" s="114">
        <f t="shared" si="13"/>
        <v>0</v>
      </c>
      <c r="P36" s="114">
        <v>0</v>
      </c>
      <c r="Q36" s="114">
        <f t="shared" si="14"/>
        <v>0</v>
      </c>
      <c r="R36" s="114"/>
      <c r="S36" s="114"/>
      <c r="T36" s="115">
        <v>6.0000000000000001E-3</v>
      </c>
      <c r="U36" s="114">
        <f t="shared" si="15"/>
        <v>0.46</v>
      </c>
      <c r="V36" s="109"/>
      <c r="W36" s="109"/>
      <c r="X36" s="109"/>
      <c r="Y36" s="109"/>
      <c r="Z36" s="109"/>
      <c r="AA36" s="109"/>
      <c r="AB36" s="109"/>
      <c r="AC36" s="109"/>
      <c r="AD36" s="109"/>
      <c r="AE36" s="109" t="s">
        <v>100</v>
      </c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</row>
    <row r="37" spans="1:60" ht="22.5" outlineLevel="1" x14ac:dyDescent="0.2">
      <c r="A37" s="196">
        <v>25</v>
      </c>
      <c r="B37" s="196" t="s">
        <v>150</v>
      </c>
      <c r="C37" s="190" t="s">
        <v>151</v>
      </c>
      <c r="D37" s="197" t="s">
        <v>143</v>
      </c>
      <c r="E37" s="198">
        <v>75.971000000000004</v>
      </c>
      <c r="F37" s="118">
        <f t="shared" si="8"/>
        <v>0</v>
      </c>
      <c r="G37" s="209">
        <f t="shared" si="9"/>
        <v>0</v>
      </c>
      <c r="H37" s="119"/>
      <c r="I37" s="119">
        <f t="shared" si="10"/>
        <v>0</v>
      </c>
      <c r="J37" s="119"/>
      <c r="K37" s="119">
        <f t="shared" si="11"/>
        <v>0</v>
      </c>
      <c r="L37" s="119">
        <v>21</v>
      </c>
      <c r="M37" s="119">
        <f t="shared" si="12"/>
        <v>0</v>
      </c>
      <c r="N37" s="114">
        <v>0</v>
      </c>
      <c r="O37" s="114">
        <f t="shared" si="13"/>
        <v>0</v>
      </c>
      <c r="P37" s="114">
        <v>0</v>
      </c>
      <c r="Q37" s="114">
        <f t="shared" si="14"/>
        <v>0</v>
      </c>
      <c r="R37" s="114"/>
      <c r="S37" s="114"/>
      <c r="T37" s="115">
        <v>0</v>
      </c>
      <c r="U37" s="114">
        <f t="shared" si="15"/>
        <v>0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 t="s">
        <v>100</v>
      </c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</row>
    <row r="38" spans="1:60" x14ac:dyDescent="0.2">
      <c r="A38" s="199" t="s">
        <v>95</v>
      </c>
      <c r="B38" s="199" t="s">
        <v>62</v>
      </c>
      <c r="C38" s="200" t="s">
        <v>63</v>
      </c>
      <c r="D38" s="201"/>
      <c r="E38" s="202"/>
      <c r="F38" s="120"/>
      <c r="G38" s="210">
        <f>SUMIF(AE39:AE39,"&lt;&gt;NOR",G39:G39)</f>
        <v>0</v>
      </c>
      <c r="H38" s="120"/>
      <c r="I38" s="120">
        <f>SUM(I39:I39)</f>
        <v>0</v>
      </c>
      <c r="J38" s="120"/>
      <c r="K38" s="120">
        <f>SUM(K39:K39)</f>
        <v>0</v>
      </c>
      <c r="L38" s="120"/>
      <c r="M38" s="120">
        <f>SUM(M39:M39)</f>
        <v>0</v>
      </c>
      <c r="N38" s="116"/>
      <c r="O38" s="116">
        <f>SUM(O39:O39)</f>
        <v>0</v>
      </c>
      <c r="P38" s="116"/>
      <c r="Q38" s="116">
        <f>SUM(Q39:Q39)</f>
        <v>0</v>
      </c>
      <c r="R38" s="116"/>
      <c r="S38" s="116"/>
      <c r="T38" s="117"/>
      <c r="U38" s="116">
        <f>SUM(U39:U39)</f>
        <v>14.21</v>
      </c>
      <c r="AE38" t="s">
        <v>96</v>
      </c>
    </row>
    <row r="39" spans="1:60" outlineLevel="1" x14ac:dyDescent="0.2">
      <c r="A39" s="196">
        <v>26</v>
      </c>
      <c r="B39" s="196" t="s">
        <v>152</v>
      </c>
      <c r="C39" s="190" t="s">
        <v>153</v>
      </c>
      <c r="D39" s="197" t="s">
        <v>143</v>
      </c>
      <c r="E39" s="198">
        <v>15.144</v>
      </c>
      <c r="F39" s="118">
        <f>H39+J39</f>
        <v>0</v>
      </c>
      <c r="G39" s="209">
        <f>ROUND(E39*F39,2)</f>
        <v>0</v>
      </c>
      <c r="H39" s="119"/>
      <c r="I39" s="119">
        <f>ROUND(E39*H39,2)</f>
        <v>0</v>
      </c>
      <c r="J39" s="119"/>
      <c r="K39" s="119">
        <f>ROUND(E39*J39,2)</f>
        <v>0</v>
      </c>
      <c r="L39" s="119">
        <v>21</v>
      </c>
      <c r="M39" s="119">
        <f>G39*(1+L39/100)</f>
        <v>0</v>
      </c>
      <c r="N39" s="114">
        <v>0</v>
      </c>
      <c r="O39" s="114">
        <f>ROUND(E39*N39,5)</f>
        <v>0</v>
      </c>
      <c r="P39" s="114">
        <v>0</v>
      </c>
      <c r="Q39" s="114">
        <f>ROUND(E39*P39,5)</f>
        <v>0</v>
      </c>
      <c r="R39" s="114"/>
      <c r="S39" s="114"/>
      <c r="T39" s="115">
        <v>0.9385</v>
      </c>
      <c r="U39" s="114">
        <f>ROUND(E39*T39,2)</f>
        <v>14.21</v>
      </c>
      <c r="V39" s="109"/>
      <c r="W39" s="109"/>
      <c r="X39" s="109"/>
      <c r="Y39" s="109"/>
      <c r="Z39" s="109"/>
      <c r="AA39" s="109"/>
      <c r="AB39" s="109"/>
      <c r="AC39" s="109"/>
      <c r="AD39" s="109"/>
      <c r="AE39" s="109" t="s">
        <v>100</v>
      </c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</row>
    <row r="40" spans="1:60" x14ac:dyDescent="0.2">
      <c r="A40" s="199" t="s">
        <v>95</v>
      </c>
      <c r="B40" s="199" t="s">
        <v>64</v>
      </c>
      <c r="C40" s="200" t="s">
        <v>65</v>
      </c>
      <c r="D40" s="201"/>
      <c r="E40" s="202"/>
      <c r="F40" s="120"/>
      <c r="G40" s="210">
        <f>SUMIF(AE41:AE53,"&lt;&gt;NOR",G41:G53)</f>
        <v>0</v>
      </c>
      <c r="H40" s="120"/>
      <c r="I40" s="120">
        <f>SUM(I41:I53)</f>
        <v>0</v>
      </c>
      <c r="J40" s="120"/>
      <c r="K40" s="120">
        <f>SUM(K41:K53)</f>
        <v>0</v>
      </c>
      <c r="L40" s="120"/>
      <c r="M40" s="120">
        <f>SUM(M41:M53)</f>
        <v>0</v>
      </c>
      <c r="N40" s="116"/>
      <c r="O40" s="116">
        <f>SUM(O41:O53)</f>
        <v>0.82689999999999997</v>
      </c>
      <c r="P40" s="116"/>
      <c r="Q40" s="116">
        <f>SUM(Q41:Q53)</f>
        <v>0.30830999999999997</v>
      </c>
      <c r="R40" s="116"/>
      <c r="S40" s="116"/>
      <c r="T40" s="117"/>
      <c r="U40" s="116">
        <f>SUM(U41:U53)</f>
        <v>56.43</v>
      </c>
      <c r="AE40" t="s">
        <v>96</v>
      </c>
    </row>
    <row r="41" spans="1:60" ht="22.5" outlineLevel="1" x14ac:dyDescent="0.2">
      <c r="A41" s="196">
        <v>27</v>
      </c>
      <c r="B41" s="196" t="s">
        <v>154</v>
      </c>
      <c r="C41" s="190" t="s">
        <v>155</v>
      </c>
      <c r="D41" s="197" t="s">
        <v>156</v>
      </c>
      <c r="E41" s="198">
        <v>98.307000000000002</v>
      </c>
      <c r="F41" s="118">
        <f t="shared" ref="F41:F53" si="16">H41+J41</f>
        <v>0</v>
      </c>
      <c r="G41" s="209">
        <f t="shared" ref="G41:G53" si="17">ROUND(E41*F41,2)</f>
        <v>0</v>
      </c>
      <c r="H41" s="119"/>
      <c r="I41" s="119">
        <f t="shared" ref="I41:I53" si="18">ROUND(E41*H41,2)</f>
        <v>0</v>
      </c>
      <c r="J41" s="119"/>
      <c r="K41" s="119">
        <f t="shared" ref="K41:K53" si="19">ROUND(E41*J41,2)</f>
        <v>0</v>
      </c>
      <c r="L41" s="119">
        <v>21</v>
      </c>
      <c r="M41" s="119">
        <f t="shared" ref="M41:M53" si="20">G41*(1+L41/100)</f>
        <v>0</v>
      </c>
      <c r="N41" s="114">
        <v>6.0000000000000002E-5</v>
      </c>
      <c r="O41" s="114">
        <f t="shared" ref="O41:O53" si="21">ROUND(E41*N41,5)</f>
        <v>5.8999999999999999E-3</v>
      </c>
      <c r="P41" s="114">
        <v>1E-3</v>
      </c>
      <c r="Q41" s="114">
        <f t="shared" ref="Q41:Q53" si="22">ROUND(E41*P41,5)</f>
        <v>9.8309999999999995E-2</v>
      </c>
      <c r="R41" s="114"/>
      <c r="S41" s="114"/>
      <c r="T41" s="115">
        <v>9.7000000000000003E-2</v>
      </c>
      <c r="U41" s="114">
        <f t="shared" ref="U41:U53" si="23">ROUND(E41*T41,2)</f>
        <v>9.5399999999999991</v>
      </c>
      <c r="V41" s="109"/>
      <c r="W41" s="109"/>
      <c r="X41" s="109"/>
      <c r="Y41" s="109"/>
      <c r="Z41" s="109"/>
      <c r="AA41" s="109"/>
      <c r="AB41" s="109"/>
      <c r="AC41" s="109"/>
      <c r="AD41" s="109"/>
      <c r="AE41" s="109" t="s">
        <v>100</v>
      </c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</row>
    <row r="42" spans="1:60" ht="22.5" outlineLevel="1" x14ac:dyDescent="0.2">
      <c r="A42" s="196">
        <v>28</v>
      </c>
      <c r="B42" s="196" t="s">
        <v>157</v>
      </c>
      <c r="C42" s="190" t="s">
        <v>158</v>
      </c>
      <c r="D42" s="197" t="s">
        <v>111</v>
      </c>
      <c r="E42" s="198">
        <v>1</v>
      </c>
      <c r="F42" s="118">
        <f t="shared" si="16"/>
        <v>0</v>
      </c>
      <c r="G42" s="209">
        <f t="shared" si="17"/>
        <v>0</v>
      </c>
      <c r="H42" s="119"/>
      <c r="I42" s="119">
        <f t="shared" si="18"/>
        <v>0</v>
      </c>
      <c r="J42" s="119"/>
      <c r="K42" s="119">
        <f t="shared" si="19"/>
        <v>0</v>
      </c>
      <c r="L42" s="119">
        <v>21</v>
      </c>
      <c r="M42" s="119">
        <f t="shared" si="20"/>
        <v>0</v>
      </c>
      <c r="N42" s="114">
        <v>0</v>
      </c>
      <c r="O42" s="114">
        <f t="shared" si="21"/>
        <v>0</v>
      </c>
      <c r="P42" s="114">
        <v>0.21</v>
      </c>
      <c r="Q42" s="114">
        <f t="shared" si="22"/>
        <v>0.21</v>
      </c>
      <c r="R42" s="114"/>
      <c r="S42" s="114"/>
      <c r="T42" s="115">
        <v>0.71399999999999997</v>
      </c>
      <c r="U42" s="114">
        <f t="shared" si="23"/>
        <v>0.71</v>
      </c>
      <c r="V42" s="109"/>
      <c r="W42" s="109"/>
      <c r="X42" s="109"/>
      <c r="Y42" s="109"/>
      <c r="Z42" s="109"/>
      <c r="AA42" s="109"/>
      <c r="AB42" s="109"/>
      <c r="AC42" s="109"/>
      <c r="AD42" s="109"/>
      <c r="AE42" s="109" t="s">
        <v>100</v>
      </c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</row>
    <row r="43" spans="1:60" outlineLevel="1" x14ac:dyDescent="0.2">
      <c r="A43" s="196">
        <v>29</v>
      </c>
      <c r="B43" s="196" t="s">
        <v>159</v>
      </c>
      <c r="C43" s="190" t="s">
        <v>160</v>
      </c>
      <c r="D43" s="197" t="s">
        <v>138</v>
      </c>
      <c r="E43" s="198">
        <v>105.92</v>
      </c>
      <c r="F43" s="118">
        <f t="shared" si="16"/>
        <v>0</v>
      </c>
      <c r="G43" s="209">
        <f t="shared" si="17"/>
        <v>0</v>
      </c>
      <c r="H43" s="119"/>
      <c r="I43" s="119">
        <f t="shared" si="18"/>
        <v>0</v>
      </c>
      <c r="J43" s="119"/>
      <c r="K43" s="119">
        <f t="shared" si="19"/>
        <v>0</v>
      </c>
      <c r="L43" s="119">
        <v>21</v>
      </c>
      <c r="M43" s="119">
        <f t="shared" si="20"/>
        <v>0</v>
      </c>
      <c r="N43" s="114">
        <v>0</v>
      </c>
      <c r="O43" s="114">
        <f t="shared" si="21"/>
        <v>0</v>
      </c>
      <c r="P43" s="114">
        <v>0</v>
      </c>
      <c r="Q43" s="114">
        <f t="shared" si="22"/>
        <v>0</v>
      </c>
      <c r="R43" s="114"/>
      <c r="S43" s="114"/>
      <c r="T43" s="115">
        <v>0.41</v>
      </c>
      <c r="U43" s="114">
        <f t="shared" si="23"/>
        <v>43.43</v>
      </c>
      <c r="V43" s="109"/>
      <c r="W43" s="109"/>
      <c r="X43" s="109"/>
      <c r="Y43" s="109"/>
      <c r="Z43" s="109"/>
      <c r="AA43" s="109"/>
      <c r="AB43" s="109"/>
      <c r="AC43" s="109"/>
      <c r="AD43" s="109"/>
      <c r="AE43" s="109" t="s">
        <v>100</v>
      </c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</row>
    <row r="44" spans="1:60" ht="22.5" outlineLevel="1" x14ac:dyDescent="0.2">
      <c r="A44" s="196">
        <v>30</v>
      </c>
      <c r="B44" s="196" t="s">
        <v>161</v>
      </c>
      <c r="C44" s="190" t="s">
        <v>162</v>
      </c>
      <c r="D44" s="197" t="s">
        <v>111</v>
      </c>
      <c r="E44" s="198">
        <v>13</v>
      </c>
      <c r="F44" s="118">
        <f t="shared" si="16"/>
        <v>0</v>
      </c>
      <c r="G44" s="209">
        <f t="shared" si="17"/>
        <v>0</v>
      </c>
      <c r="H44" s="119"/>
      <c r="I44" s="119">
        <f t="shared" si="18"/>
        <v>0</v>
      </c>
      <c r="J44" s="119"/>
      <c r="K44" s="119">
        <f t="shared" si="19"/>
        <v>0</v>
      </c>
      <c r="L44" s="119">
        <v>21</v>
      </c>
      <c r="M44" s="119">
        <f t="shared" si="20"/>
        <v>0</v>
      </c>
      <c r="N44" s="114">
        <v>7.0000000000000001E-3</v>
      </c>
      <c r="O44" s="114">
        <f t="shared" si="21"/>
        <v>9.0999999999999998E-2</v>
      </c>
      <c r="P44" s="114">
        <v>0</v>
      </c>
      <c r="Q44" s="114">
        <f t="shared" si="22"/>
        <v>0</v>
      </c>
      <c r="R44" s="114"/>
      <c r="S44" s="114"/>
      <c r="T44" s="115">
        <v>0</v>
      </c>
      <c r="U44" s="114">
        <f t="shared" si="23"/>
        <v>0</v>
      </c>
      <c r="V44" s="109"/>
      <c r="W44" s="109"/>
      <c r="X44" s="109"/>
      <c r="Y44" s="109"/>
      <c r="Z44" s="109"/>
      <c r="AA44" s="109"/>
      <c r="AB44" s="109"/>
      <c r="AC44" s="109"/>
      <c r="AD44" s="109"/>
      <c r="AE44" s="109" t="s">
        <v>163</v>
      </c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</row>
    <row r="45" spans="1:60" ht="22.5" outlineLevel="1" x14ac:dyDescent="0.2">
      <c r="A45" s="196">
        <v>31</v>
      </c>
      <c r="B45" s="196" t="s">
        <v>164</v>
      </c>
      <c r="C45" s="190" t="s">
        <v>165</v>
      </c>
      <c r="D45" s="197" t="s">
        <v>111</v>
      </c>
      <c r="E45" s="198">
        <v>4</v>
      </c>
      <c r="F45" s="118">
        <f t="shared" si="16"/>
        <v>0</v>
      </c>
      <c r="G45" s="209">
        <f t="shared" si="17"/>
        <v>0</v>
      </c>
      <c r="H45" s="119"/>
      <c r="I45" s="119">
        <f t="shared" si="18"/>
        <v>0</v>
      </c>
      <c r="J45" s="119"/>
      <c r="K45" s="119">
        <f t="shared" si="19"/>
        <v>0</v>
      </c>
      <c r="L45" s="119">
        <v>21</v>
      </c>
      <c r="M45" s="119">
        <f t="shared" si="20"/>
        <v>0</v>
      </c>
      <c r="N45" s="114">
        <v>7.0000000000000001E-3</v>
      </c>
      <c r="O45" s="114">
        <f t="shared" si="21"/>
        <v>2.8000000000000001E-2</v>
      </c>
      <c r="P45" s="114">
        <v>0</v>
      </c>
      <c r="Q45" s="114">
        <f t="shared" si="22"/>
        <v>0</v>
      </c>
      <c r="R45" s="114"/>
      <c r="S45" s="114"/>
      <c r="T45" s="115">
        <v>0</v>
      </c>
      <c r="U45" s="114">
        <f t="shared" si="23"/>
        <v>0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 t="s">
        <v>163</v>
      </c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</row>
    <row r="46" spans="1:60" ht="22.5" outlineLevel="1" x14ac:dyDescent="0.2">
      <c r="A46" s="196">
        <v>32</v>
      </c>
      <c r="B46" s="196" t="s">
        <v>166</v>
      </c>
      <c r="C46" s="190" t="s">
        <v>167</v>
      </c>
      <c r="D46" s="197" t="s">
        <v>111</v>
      </c>
      <c r="E46" s="198">
        <v>11</v>
      </c>
      <c r="F46" s="118">
        <f t="shared" si="16"/>
        <v>0</v>
      </c>
      <c r="G46" s="209">
        <f t="shared" si="17"/>
        <v>0</v>
      </c>
      <c r="H46" s="119"/>
      <c r="I46" s="119">
        <f t="shared" si="18"/>
        <v>0</v>
      </c>
      <c r="J46" s="119"/>
      <c r="K46" s="119">
        <f t="shared" si="19"/>
        <v>0</v>
      </c>
      <c r="L46" s="119">
        <v>21</v>
      </c>
      <c r="M46" s="119">
        <f t="shared" si="20"/>
        <v>0</v>
      </c>
      <c r="N46" s="114">
        <v>7.0000000000000001E-3</v>
      </c>
      <c r="O46" s="114">
        <f t="shared" si="21"/>
        <v>7.6999999999999999E-2</v>
      </c>
      <c r="P46" s="114">
        <v>0</v>
      </c>
      <c r="Q46" s="114">
        <f t="shared" si="22"/>
        <v>0</v>
      </c>
      <c r="R46" s="114"/>
      <c r="S46" s="114"/>
      <c r="T46" s="115">
        <v>0</v>
      </c>
      <c r="U46" s="114">
        <f t="shared" si="23"/>
        <v>0</v>
      </c>
      <c r="V46" s="109"/>
      <c r="W46" s="109"/>
      <c r="X46" s="109"/>
      <c r="Y46" s="109"/>
      <c r="Z46" s="109"/>
      <c r="AA46" s="109"/>
      <c r="AB46" s="109"/>
      <c r="AC46" s="109"/>
      <c r="AD46" s="109"/>
      <c r="AE46" s="109" t="s">
        <v>163</v>
      </c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</row>
    <row r="47" spans="1:60" ht="22.5" outlineLevel="1" x14ac:dyDescent="0.2">
      <c r="A47" s="196">
        <v>33</v>
      </c>
      <c r="B47" s="196" t="s">
        <v>168</v>
      </c>
      <c r="C47" s="190" t="s">
        <v>169</v>
      </c>
      <c r="D47" s="197" t="s">
        <v>111</v>
      </c>
      <c r="E47" s="198">
        <v>2</v>
      </c>
      <c r="F47" s="118">
        <f t="shared" si="16"/>
        <v>0</v>
      </c>
      <c r="G47" s="209">
        <f t="shared" si="17"/>
        <v>0</v>
      </c>
      <c r="H47" s="119"/>
      <c r="I47" s="119">
        <f t="shared" si="18"/>
        <v>0</v>
      </c>
      <c r="J47" s="119"/>
      <c r="K47" s="119">
        <f t="shared" si="19"/>
        <v>0</v>
      </c>
      <c r="L47" s="119">
        <v>21</v>
      </c>
      <c r="M47" s="119">
        <f t="shared" si="20"/>
        <v>0</v>
      </c>
      <c r="N47" s="114">
        <v>7.0000000000000001E-3</v>
      </c>
      <c r="O47" s="114">
        <f t="shared" si="21"/>
        <v>1.4E-2</v>
      </c>
      <c r="P47" s="114">
        <v>0</v>
      </c>
      <c r="Q47" s="114">
        <f t="shared" si="22"/>
        <v>0</v>
      </c>
      <c r="R47" s="114"/>
      <c r="S47" s="114"/>
      <c r="T47" s="115">
        <v>0</v>
      </c>
      <c r="U47" s="114">
        <f t="shared" si="23"/>
        <v>0</v>
      </c>
      <c r="V47" s="109"/>
      <c r="W47" s="109"/>
      <c r="X47" s="109"/>
      <c r="Y47" s="109"/>
      <c r="Z47" s="109"/>
      <c r="AA47" s="109"/>
      <c r="AB47" s="109"/>
      <c r="AC47" s="109"/>
      <c r="AD47" s="109"/>
      <c r="AE47" s="109" t="s">
        <v>163</v>
      </c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</row>
    <row r="48" spans="1:60" ht="22.5" outlineLevel="1" x14ac:dyDescent="0.2">
      <c r="A48" s="196">
        <v>34</v>
      </c>
      <c r="B48" s="196" t="s">
        <v>170</v>
      </c>
      <c r="C48" s="190" t="s">
        <v>171</v>
      </c>
      <c r="D48" s="197" t="s">
        <v>111</v>
      </c>
      <c r="E48" s="198">
        <v>14</v>
      </c>
      <c r="F48" s="118">
        <f t="shared" si="16"/>
        <v>0</v>
      </c>
      <c r="G48" s="209">
        <f t="shared" si="17"/>
        <v>0</v>
      </c>
      <c r="H48" s="119"/>
      <c r="I48" s="119">
        <f t="shared" si="18"/>
        <v>0</v>
      </c>
      <c r="J48" s="119"/>
      <c r="K48" s="119">
        <f t="shared" si="19"/>
        <v>0</v>
      </c>
      <c r="L48" s="119">
        <v>21</v>
      </c>
      <c r="M48" s="119">
        <f t="shared" si="20"/>
        <v>0</v>
      </c>
      <c r="N48" s="114">
        <v>7.0000000000000001E-3</v>
      </c>
      <c r="O48" s="114">
        <f t="shared" si="21"/>
        <v>9.8000000000000004E-2</v>
      </c>
      <c r="P48" s="114">
        <v>0</v>
      </c>
      <c r="Q48" s="114">
        <f t="shared" si="22"/>
        <v>0</v>
      </c>
      <c r="R48" s="114"/>
      <c r="S48" s="114"/>
      <c r="T48" s="115">
        <v>0</v>
      </c>
      <c r="U48" s="114">
        <f t="shared" si="23"/>
        <v>0</v>
      </c>
      <c r="V48" s="109"/>
      <c r="W48" s="109"/>
      <c r="X48" s="109"/>
      <c r="Y48" s="109"/>
      <c r="Z48" s="109"/>
      <c r="AA48" s="109"/>
      <c r="AB48" s="109"/>
      <c r="AC48" s="109"/>
      <c r="AD48" s="109"/>
      <c r="AE48" s="109" t="s">
        <v>163</v>
      </c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</row>
    <row r="49" spans="1:60" ht="22.5" outlineLevel="1" x14ac:dyDescent="0.2">
      <c r="A49" s="196">
        <v>35</v>
      </c>
      <c r="B49" s="196" t="s">
        <v>172</v>
      </c>
      <c r="C49" s="190" t="s">
        <v>173</v>
      </c>
      <c r="D49" s="197" t="s">
        <v>111</v>
      </c>
      <c r="E49" s="198">
        <v>2</v>
      </c>
      <c r="F49" s="118">
        <f t="shared" si="16"/>
        <v>0</v>
      </c>
      <c r="G49" s="209">
        <f t="shared" si="17"/>
        <v>0</v>
      </c>
      <c r="H49" s="119"/>
      <c r="I49" s="119">
        <f t="shared" si="18"/>
        <v>0</v>
      </c>
      <c r="J49" s="119"/>
      <c r="K49" s="119">
        <f t="shared" si="19"/>
        <v>0</v>
      </c>
      <c r="L49" s="119">
        <v>21</v>
      </c>
      <c r="M49" s="119">
        <f t="shared" si="20"/>
        <v>0</v>
      </c>
      <c r="N49" s="114">
        <v>7.0000000000000001E-3</v>
      </c>
      <c r="O49" s="114">
        <f t="shared" si="21"/>
        <v>1.4E-2</v>
      </c>
      <c r="P49" s="114">
        <v>0</v>
      </c>
      <c r="Q49" s="114">
        <f t="shared" si="22"/>
        <v>0</v>
      </c>
      <c r="R49" s="114"/>
      <c r="S49" s="114"/>
      <c r="T49" s="115">
        <v>0</v>
      </c>
      <c r="U49" s="114">
        <f t="shared" si="23"/>
        <v>0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 t="s">
        <v>163</v>
      </c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</row>
    <row r="50" spans="1:60" ht="22.5" outlineLevel="1" x14ac:dyDescent="0.2">
      <c r="A50" s="196">
        <v>36</v>
      </c>
      <c r="B50" s="196" t="s">
        <v>174</v>
      </c>
      <c r="C50" s="190" t="s">
        <v>175</v>
      </c>
      <c r="D50" s="197" t="s">
        <v>111</v>
      </c>
      <c r="E50" s="198">
        <v>43</v>
      </c>
      <c r="F50" s="118">
        <f t="shared" si="16"/>
        <v>0</v>
      </c>
      <c r="G50" s="209">
        <f t="shared" si="17"/>
        <v>0</v>
      </c>
      <c r="H50" s="119"/>
      <c r="I50" s="119">
        <f t="shared" si="18"/>
        <v>0</v>
      </c>
      <c r="J50" s="119"/>
      <c r="K50" s="119">
        <f t="shared" si="19"/>
        <v>0</v>
      </c>
      <c r="L50" s="119">
        <v>21</v>
      </c>
      <c r="M50" s="119">
        <f t="shared" si="20"/>
        <v>0</v>
      </c>
      <c r="N50" s="114">
        <v>1.04E-2</v>
      </c>
      <c r="O50" s="114">
        <f t="shared" si="21"/>
        <v>0.44719999999999999</v>
      </c>
      <c r="P50" s="114">
        <v>0</v>
      </c>
      <c r="Q50" s="114">
        <f t="shared" si="22"/>
        <v>0</v>
      </c>
      <c r="R50" s="114"/>
      <c r="S50" s="114"/>
      <c r="T50" s="115">
        <v>0</v>
      </c>
      <c r="U50" s="114">
        <f t="shared" si="23"/>
        <v>0</v>
      </c>
      <c r="V50" s="109"/>
      <c r="W50" s="109"/>
      <c r="X50" s="109"/>
      <c r="Y50" s="109"/>
      <c r="Z50" s="109"/>
      <c r="AA50" s="109"/>
      <c r="AB50" s="109"/>
      <c r="AC50" s="109"/>
      <c r="AD50" s="109"/>
      <c r="AE50" s="109" t="s">
        <v>163</v>
      </c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</row>
    <row r="51" spans="1:60" outlineLevel="1" x14ac:dyDescent="0.2">
      <c r="A51" s="196">
        <v>37</v>
      </c>
      <c r="B51" s="196" t="s">
        <v>176</v>
      </c>
      <c r="C51" s="190" t="s">
        <v>177</v>
      </c>
      <c r="D51" s="197" t="s">
        <v>111</v>
      </c>
      <c r="E51" s="198">
        <v>258</v>
      </c>
      <c r="F51" s="118">
        <f t="shared" si="16"/>
        <v>0</v>
      </c>
      <c r="G51" s="209">
        <f t="shared" si="17"/>
        <v>0</v>
      </c>
      <c r="H51" s="119"/>
      <c r="I51" s="119">
        <f t="shared" si="18"/>
        <v>0</v>
      </c>
      <c r="J51" s="119"/>
      <c r="K51" s="119">
        <f t="shared" si="19"/>
        <v>0</v>
      </c>
      <c r="L51" s="119">
        <v>21</v>
      </c>
      <c r="M51" s="119">
        <f t="shared" si="20"/>
        <v>0</v>
      </c>
      <c r="N51" s="114">
        <v>2.0000000000000001E-4</v>
      </c>
      <c r="O51" s="114">
        <f t="shared" si="21"/>
        <v>5.16E-2</v>
      </c>
      <c r="P51" s="114">
        <v>0</v>
      </c>
      <c r="Q51" s="114">
        <f t="shared" si="22"/>
        <v>0</v>
      </c>
      <c r="R51" s="114"/>
      <c r="S51" s="114"/>
      <c r="T51" s="115">
        <v>0</v>
      </c>
      <c r="U51" s="114">
        <f t="shared" si="23"/>
        <v>0</v>
      </c>
      <c r="V51" s="109"/>
      <c r="W51" s="109"/>
      <c r="X51" s="109"/>
      <c r="Y51" s="109"/>
      <c r="Z51" s="109"/>
      <c r="AA51" s="109"/>
      <c r="AB51" s="109"/>
      <c r="AC51" s="109"/>
      <c r="AD51" s="109"/>
      <c r="AE51" s="109" t="s">
        <v>163</v>
      </c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</row>
    <row r="52" spans="1:60" outlineLevel="1" x14ac:dyDescent="0.2">
      <c r="A52" s="196">
        <v>38</v>
      </c>
      <c r="B52" s="196" t="s">
        <v>176</v>
      </c>
      <c r="C52" s="190" t="s">
        <v>178</v>
      </c>
      <c r="D52" s="197" t="s">
        <v>126</v>
      </c>
      <c r="E52" s="198">
        <v>1</v>
      </c>
      <c r="F52" s="118">
        <f t="shared" si="16"/>
        <v>0</v>
      </c>
      <c r="G52" s="209">
        <f t="shared" si="17"/>
        <v>0</v>
      </c>
      <c r="H52" s="119"/>
      <c r="I52" s="119">
        <f t="shared" si="18"/>
        <v>0</v>
      </c>
      <c r="J52" s="119"/>
      <c r="K52" s="119">
        <f t="shared" si="19"/>
        <v>0</v>
      </c>
      <c r="L52" s="119">
        <v>21</v>
      </c>
      <c r="M52" s="119">
        <f t="shared" si="20"/>
        <v>0</v>
      </c>
      <c r="N52" s="114">
        <v>2.0000000000000001E-4</v>
      </c>
      <c r="O52" s="114">
        <f t="shared" si="21"/>
        <v>2.0000000000000001E-4</v>
      </c>
      <c r="P52" s="114">
        <v>0</v>
      </c>
      <c r="Q52" s="114">
        <f t="shared" si="22"/>
        <v>0</v>
      </c>
      <c r="R52" s="114"/>
      <c r="S52" s="114"/>
      <c r="T52" s="115">
        <v>0</v>
      </c>
      <c r="U52" s="114">
        <f t="shared" si="23"/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 t="s">
        <v>163</v>
      </c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</row>
    <row r="53" spans="1:60" outlineLevel="1" x14ac:dyDescent="0.2">
      <c r="A53" s="196">
        <v>39</v>
      </c>
      <c r="B53" s="196" t="s">
        <v>179</v>
      </c>
      <c r="C53" s="190" t="s">
        <v>180</v>
      </c>
      <c r="D53" s="197" t="s">
        <v>143</v>
      </c>
      <c r="E53" s="198">
        <v>0.82599999999999996</v>
      </c>
      <c r="F53" s="118">
        <f t="shared" si="16"/>
        <v>0</v>
      </c>
      <c r="G53" s="209">
        <f t="shared" si="17"/>
        <v>0</v>
      </c>
      <c r="H53" s="119"/>
      <c r="I53" s="119">
        <f t="shared" si="18"/>
        <v>0</v>
      </c>
      <c r="J53" s="119"/>
      <c r="K53" s="119">
        <f t="shared" si="19"/>
        <v>0</v>
      </c>
      <c r="L53" s="119">
        <v>21</v>
      </c>
      <c r="M53" s="119">
        <f t="shared" si="20"/>
        <v>0</v>
      </c>
      <c r="N53" s="114">
        <v>0</v>
      </c>
      <c r="O53" s="114">
        <f t="shared" si="21"/>
        <v>0</v>
      </c>
      <c r="P53" s="114">
        <v>0</v>
      </c>
      <c r="Q53" s="114">
        <f t="shared" si="22"/>
        <v>0</v>
      </c>
      <c r="R53" s="114"/>
      <c r="S53" s="114"/>
      <c r="T53" s="115">
        <v>3.327</v>
      </c>
      <c r="U53" s="114">
        <f t="shared" si="23"/>
        <v>2.75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 t="s">
        <v>100</v>
      </c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</row>
    <row r="54" spans="1:60" x14ac:dyDescent="0.2">
      <c r="A54" s="199" t="s">
        <v>95</v>
      </c>
      <c r="B54" s="199" t="s">
        <v>66</v>
      </c>
      <c r="C54" s="200" t="s">
        <v>67</v>
      </c>
      <c r="D54" s="201"/>
      <c r="E54" s="202"/>
      <c r="F54" s="120"/>
      <c r="G54" s="210">
        <f>SUMIF(AE55:AE56,"&lt;&gt;NOR",G55:G56)</f>
        <v>0</v>
      </c>
      <c r="H54" s="120"/>
      <c r="I54" s="120">
        <f>SUM(I55:I56)</f>
        <v>0</v>
      </c>
      <c r="J54" s="120"/>
      <c r="K54" s="120">
        <f>SUM(K55:K56)</f>
        <v>0</v>
      </c>
      <c r="L54" s="120"/>
      <c r="M54" s="120">
        <f>SUM(M55:M56)</f>
        <v>0</v>
      </c>
      <c r="N54" s="116"/>
      <c r="O54" s="116">
        <f>SUM(O55:O56)</f>
        <v>1.23E-2</v>
      </c>
      <c r="P54" s="116"/>
      <c r="Q54" s="116">
        <f>SUM(Q55:Q56)</f>
        <v>0</v>
      </c>
      <c r="R54" s="116"/>
      <c r="S54" s="116"/>
      <c r="T54" s="117"/>
      <c r="U54" s="116">
        <f>SUM(U55:U56)</f>
        <v>3.37</v>
      </c>
      <c r="AE54" t="s">
        <v>96</v>
      </c>
    </row>
    <row r="55" spans="1:60" outlineLevel="1" x14ac:dyDescent="0.2">
      <c r="A55" s="196">
        <v>40</v>
      </c>
      <c r="B55" s="196" t="s">
        <v>181</v>
      </c>
      <c r="C55" s="190" t="s">
        <v>182</v>
      </c>
      <c r="D55" s="197" t="s">
        <v>138</v>
      </c>
      <c r="E55" s="198">
        <v>12.05</v>
      </c>
      <c r="F55" s="118">
        <f>H55+J55</f>
        <v>0</v>
      </c>
      <c r="G55" s="209">
        <f>ROUND(E55*F55,2)</f>
        <v>0</v>
      </c>
      <c r="H55" s="119"/>
      <c r="I55" s="119">
        <f>ROUND(E55*H55,2)</f>
        <v>0</v>
      </c>
      <c r="J55" s="119"/>
      <c r="K55" s="119">
        <f>ROUND(E55*J55,2)</f>
        <v>0</v>
      </c>
      <c r="L55" s="119">
        <v>21</v>
      </c>
      <c r="M55" s="119">
        <f>G55*(1+L55/100)</f>
        <v>0</v>
      </c>
      <c r="N55" s="114">
        <v>0</v>
      </c>
      <c r="O55" s="114">
        <f>ROUND(E55*N55,5)</f>
        <v>0</v>
      </c>
      <c r="P55" s="114">
        <v>0</v>
      </c>
      <c r="Q55" s="114">
        <f>ROUND(E55*P55,5)</f>
        <v>0</v>
      </c>
      <c r="R55" s="114"/>
      <c r="S55" s="114"/>
      <c r="T55" s="115">
        <v>0.28000000000000003</v>
      </c>
      <c r="U55" s="114">
        <f>ROUND(E55*T55,2)</f>
        <v>3.37</v>
      </c>
      <c r="V55" s="109"/>
      <c r="W55" s="109"/>
      <c r="X55" s="109"/>
      <c r="Y55" s="109"/>
      <c r="Z55" s="109"/>
      <c r="AA55" s="109"/>
      <c r="AB55" s="109"/>
      <c r="AC55" s="109"/>
      <c r="AD55" s="109"/>
      <c r="AE55" s="109" t="s">
        <v>100</v>
      </c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</row>
    <row r="56" spans="1:60" ht="22.5" outlineLevel="1" x14ac:dyDescent="0.2">
      <c r="A56" s="196">
        <v>41</v>
      </c>
      <c r="B56" s="196" t="s">
        <v>183</v>
      </c>
      <c r="C56" s="190" t="s">
        <v>184</v>
      </c>
      <c r="D56" s="197" t="s">
        <v>111</v>
      </c>
      <c r="E56" s="198">
        <v>30</v>
      </c>
      <c r="F56" s="118">
        <f>H56+J56</f>
        <v>0</v>
      </c>
      <c r="G56" s="209">
        <f>ROUND(E56*F56,2)</f>
        <v>0</v>
      </c>
      <c r="H56" s="119"/>
      <c r="I56" s="119">
        <f>ROUND(E56*H56,2)</f>
        <v>0</v>
      </c>
      <c r="J56" s="119"/>
      <c r="K56" s="119">
        <f>ROUND(E56*J56,2)</f>
        <v>0</v>
      </c>
      <c r="L56" s="119">
        <v>21</v>
      </c>
      <c r="M56" s="119">
        <f>G56*(1+L56/100)</f>
        <v>0</v>
      </c>
      <c r="N56" s="114">
        <v>4.0999999999999999E-4</v>
      </c>
      <c r="O56" s="114">
        <f>ROUND(E56*N56,5)</f>
        <v>1.23E-2</v>
      </c>
      <c r="P56" s="114">
        <v>0</v>
      </c>
      <c r="Q56" s="114">
        <f>ROUND(E56*P56,5)</f>
        <v>0</v>
      </c>
      <c r="R56" s="114"/>
      <c r="S56" s="114"/>
      <c r="T56" s="115">
        <v>0</v>
      </c>
      <c r="U56" s="114">
        <f>ROUND(E56*T56,2)</f>
        <v>0</v>
      </c>
      <c r="V56" s="109"/>
      <c r="W56" s="109"/>
      <c r="X56" s="109"/>
      <c r="Y56" s="109"/>
      <c r="Z56" s="109"/>
      <c r="AA56" s="109"/>
      <c r="AB56" s="109"/>
      <c r="AC56" s="109"/>
      <c r="AD56" s="109"/>
      <c r="AE56" s="109" t="s">
        <v>163</v>
      </c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</row>
    <row r="57" spans="1:60" x14ac:dyDescent="0.2">
      <c r="A57" s="199" t="s">
        <v>95</v>
      </c>
      <c r="B57" s="199" t="s">
        <v>68</v>
      </c>
      <c r="C57" s="200" t="s">
        <v>26</v>
      </c>
      <c r="D57" s="201"/>
      <c r="E57" s="202"/>
      <c r="F57" s="120"/>
      <c r="G57" s="210">
        <f>SUMIF(AE58:AE64,"&lt;&gt;NOR",G58:G64)</f>
        <v>0</v>
      </c>
      <c r="H57" s="120"/>
      <c r="I57" s="120">
        <f>SUM(I58:I64)</f>
        <v>0</v>
      </c>
      <c r="J57" s="120"/>
      <c r="K57" s="120">
        <f>SUM(K58:K64)</f>
        <v>0</v>
      </c>
      <c r="L57" s="120"/>
      <c r="M57" s="120">
        <f>SUM(M58:M64)</f>
        <v>0</v>
      </c>
      <c r="N57" s="116"/>
      <c r="O57" s="116">
        <f>SUM(O58:O64)</f>
        <v>0</v>
      </c>
      <c r="P57" s="116"/>
      <c r="Q57" s="116">
        <f>SUM(Q58:Q64)</f>
        <v>0</v>
      </c>
      <c r="R57" s="116"/>
      <c r="S57" s="116"/>
      <c r="T57" s="117"/>
      <c r="U57" s="116">
        <f>SUM(U58:U64)</f>
        <v>0</v>
      </c>
      <c r="AE57" t="s">
        <v>96</v>
      </c>
    </row>
    <row r="58" spans="1:60" outlineLevel="1" x14ac:dyDescent="0.2">
      <c r="A58" s="196">
        <v>42</v>
      </c>
      <c r="B58" s="196" t="s">
        <v>185</v>
      </c>
      <c r="C58" s="190" t="s">
        <v>186</v>
      </c>
      <c r="D58" s="197" t="s">
        <v>187</v>
      </c>
      <c r="E58" s="198">
        <v>1</v>
      </c>
      <c r="F58" s="118">
        <f>H58+J58</f>
        <v>0</v>
      </c>
      <c r="G58" s="209">
        <f t="shared" ref="G58:G64" si="24">ROUND(E58*F58,2)</f>
        <v>0</v>
      </c>
      <c r="H58" s="119"/>
      <c r="I58" s="119">
        <f t="shared" ref="I58:I64" si="25">ROUND(E58*H58,2)</f>
        <v>0</v>
      </c>
      <c r="J58" s="119"/>
      <c r="K58" s="119">
        <f t="shared" ref="K58:K64" si="26">ROUND(E58*J58,2)</f>
        <v>0</v>
      </c>
      <c r="L58" s="119">
        <v>21</v>
      </c>
      <c r="M58" s="119">
        <f t="shared" ref="M58:M64" si="27">G58*(1+L58/100)</f>
        <v>0</v>
      </c>
      <c r="N58" s="114">
        <v>0</v>
      </c>
      <c r="O58" s="114">
        <f t="shared" ref="O58:O64" si="28">ROUND(E58*N58,5)</f>
        <v>0</v>
      </c>
      <c r="P58" s="114">
        <v>0</v>
      </c>
      <c r="Q58" s="114">
        <f t="shared" ref="Q58:Q64" si="29">ROUND(E58*P58,5)</f>
        <v>0</v>
      </c>
      <c r="R58" s="114"/>
      <c r="S58" s="114"/>
      <c r="T58" s="115">
        <v>0</v>
      </c>
      <c r="U58" s="114">
        <f t="shared" ref="U58:U64" si="30">ROUND(E58*T58,2)</f>
        <v>0</v>
      </c>
      <c r="V58" s="109"/>
      <c r="W58" s="109"/>
      <c r="X58" s="109"/>
      <c r="Y58" s="109"/>
      <c r="Z58" s="109"/>
      <c r="AA58" s="109"/>
      <c r="AB58" s="109"/>
      <c r="AC58" s="109"/>
      <c r="AD58" s="109"/>
      <c r="AE58" s="109" t="s">
        <v>100</v>
      </c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</row>
    <row r="59" spans="1:60" outlineLevel="1" x14ac:dyDescent="0.2">
      <c r="A59" s="196">
        <v>43</v>
      </c>
      <c r="B59" s="196" t="s">
        <v>188</v>
      </c>
      <c r="C59" s="190" t="s">
        <v>189</v>
      </c>
      <c r="D59" s="197" t="s">
        <v>187</v>
      </c>
      <c r="E59" s="198">
        <v>1</v>
      </c>
      <c r="F59" s="118">
        <f t="shared" ref="F58:F64" si="31">H59+J59</f>
        <v>0</v>
      </c>
      <c r="G59" s="209">
        <f t="shared" si="24"/>
        <v>0</v>
      </c>
      <c r="H59" s="119"/>
      <c r="I59" s="119">
        <f t="shared" si="25"/>
        <v>0</v>
      </c>
      <c r="J59" s="119"/>
      <c r="K59" s="119">
        <f t="shared" si="26"/>
        <v>0</v>
      </c>
      <c r="L59" s="119">
        <v>21</v>
      </c>
      <c r="M59" s="119">
        <f t="shared" si="27"/>
        <v>0</v>
      </c>
      <c r="N59" s="114">
        <v>0</v>
      </c>
      <c r="O59" s="114">
        <f t="shared" si="28"/>
        <v>0</v>
      </c>
      <c r="P59" s="114">
        <v>0</v>
      </c>
      <c r="Q59" s="114">
        <f t="shared" si="29"/>
        <v>0</v>
      </c>
      <c r="R59" s="114"/>
      <c r="S59" s="114"/>
      <c r="T59" s="115">
        <v>0</v>
      </c>
      <c r="U59" s="114">
        <f t="shared" si="30"/>
        <v>0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 t="s">
        <v>100</v>
      </c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</row>
    <row r="60" spans="1:60" outlineLevel="1" x14ac:dyDescent="0.2">
      <c r="A60" s="196">
        <v>44</v>
      </c>
      <c r="B60" s="196" t="s">
        <v>190</v>
      </c>
      <c r="C60" s="190" t="s">
        <v>191</v>
      </c>
      <c r="D60" s="197" t="s">
        <v>187</v>
      </c>
      <c r="E60" s="198">
        <v>1</v>
      </c>
      <c r="F60" s="118">
        <f>H60+J60</f>
        <v>0</v>
      </c>
      <c r="G60" s="209">
        <f t="shared" si="24"/>
        <v>0</v>
      </c>
      <c r="H60" s="119"/>
      <c r="I60" s="119">
        <f t="shared" si="25"/>
        <v>0</v>
      </c>
      <c r="J60" s="119"/>
      <c r="K60" s="119">
        <f t="shared" si="26"/>
        <v>0</v>
      </c>
      <c r="L60" s="119">
        <v>21</v>
      </c>
      <c r="M60" s="119">
        <f t="shared" si="27"/>
        <v>0</v>
      </c>
      <c r="N60" s="114">
        <v>0</v>
      </c>
      <c r="O60" s="114">
        <f t="shared" si="28"/>
        <v>0</v>
      </c>
      <c r="P60" s="114">
        <v>0</v>
      </c>
      <c r="Q60" s="114">
        <f t="shared" si="29"/>
        <v>0</v>
      </c>
      <c r="R60" s="114"/>
      <c r="S60" s="114"/>
      <c r="T60" s="115">
        <v>0</v>
      </c>
      <c r="U60" s="114">
        <f t="shared" si="30"/>
        <v>0</v>
      </c>
      <c r="V60" s="109"/>
      <c r="W60" s="109"/>
      <c r="X60" s="109"/>
      <c r="Y60" s="109"/>
      <c r="Z60" s="109"/>
      <c r="AA60" s="109"/>
      <c r="AB60" s="109"/>
      <c r="AC60" s="109"/>
      <c r="AD60" s="109"/>
      <c r="AE60" s="109" t="s">
        <v>100</v>
      </c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</row>
    <row r="61" spans="1:60" outlineLevel="1" x14ac:dyDescent="0.2">
      <c r="A61" s="196">
        <v>45</v>
      </c>
      <c r="B61" s="196" t="s">
        <v>192</v>
      </c>
      <c r="C61" s="190" t="s">
        <v>193</v>
      </c>
      <c r="D61" s="197" t="s">
        <v>187</v>
      </c>
      <c r="E61" s="198">
        <v>1</v>
      </c>
      <c r="F61" s="118">
        <f t="shared" si="31"/>
        <v>0</v>
      </c>
      <c r="G61" s="209">
        <f t="shared" si="24"/>
        <v>0</v>
      </c>
      <c r="H61" s="119"/>
      <c r="I61" s="119">
        <f t="shared" si="25"/>
        <v>0</v>
      </c>
      <c r="J61" s="119"/>
      <c r="K61" s="119">
        <f t="shared" si="26"/>
        <v>0</v>
      </c>
      <c r="L61" s="119">
        <v>21</v>
      </c>
      <c r="M61" s="119">
        <f t="shared" si="27"/>
        <v>0</v>
      </c>
      <c r="N61" s="114">
        <v>0</v>
      </c>
      <c r="O61" s="114">
        <f t="shared" si="28"/>
        <v>0</v>
      </c>
      <c r="P61" s="114">
        <v>0</v>
      </c>
      <c r="Q61" s="114">
        <f t="shared" si="29"/>
        <v>0</v>
      </c>
      <c r="R61" s="114"/>
      <c r="S61" s="114"/>
      <c r="T61" s="115">
        <v>0</v>
      </c>
      <c r="U61" s="114">
        <f t="shared" si="30"/>
        <v>0</v>
      </c>
      <c r="V61" s="109"/>
      <c r="W61" s="109"/>
      <c r="X61" s="109"/>
      <c r="Y61" s="109"/>
      <c r="Z61" s="109"/>
      <c r="AA61" s="109"/>
      <c r="AB61" s="109"/>
      <c r="AC61" s="109"/>
      <c r="AD61" s="109"/>
      <c r="AE61" s="109" t="s">
        <v>100</v>
      </c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</row>
    <row r="62" spans="1:60" outlineLevel="1" x14ac:dyDescent="0.2">
      <c r="A62" s="196">
        <v>46</v>
      </c>
      <c r="B62" s="196" t="s">
        <v>194</v>
      </c>
      <c r="C62" s="190" t="s">
        <v>195</v>
      </c>
      <c r="D62" s="197" t="s">
        <v>187</v>
      </c>
      <c r="E62" s="198">
        <v>1</v>
      </c>
      <c r="F62" s="118">
        <f t="shared" si="31"/>
        <v>0</v>
      </c>
      <c r="G62" s="209">
        <f t="shared" si="24"/>
        <v>0</v>
      </c>
      <c r="H62" s="119"/>
      <c r="I62" s="119">
        <f t="shared" si="25"/>
        <v>0</v>
      </c>
      <c r="J62" s="119"/>
      <c r="K62" s="119">
        <f t="shared" si="26"/>
        <v>0</v>
      </c>
      <c r="L62" s="119">
        <v>21</v>
      </c>
      <c r="M62" s="119">
        <f t="shared" si="27"/>
        <v>0</v>
      </c>
      <c r="N62" s="114">
        <v>0</v>
      </c>
      <c r="O62" s="114">
        <f t="shared" si="28"/>
        <v>0</v>
      </c>
      <c r="P62" s="114">
        <v>0</v>
      </c>
      <c r="Q62" s="114">
        <f t="shared" si="29"/>
        <v>0</v>
      </c>
      <c r="R62" s="114"/>
      <c r="S62" s="114"/>
      <c r="T62" s="115">
        <v>0</v>
      </c>
      <c r="U62" s="114">
        <f t="shared" si="30"/>
        <v>0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 t="s">
        <v>100</v>
      </c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</row>
    <row r="63" spans="1:60" outlineLevel="1" x14ac:dyDescent="0.2">
      <c r="A63" s="196">
        <v>47</v>
      </c>
      <c r="B63" s="196" t="s">
        <v>196</v>
      </c>
      <c r="C63" s="190" t="s">
        <v>197</v>
      </c>
      <c r="D63" s="197" t="s">
        <v>187</v>
      </c>
      <c r="E63" s="198">
        <v>1</v>
      </c>
      <c r="F63" s="118">
        <f t="shared" si="31"/>
        <v>0</v>
      </c>
      <c r="G63" s="209">
        <f t="shared" si="24"/>
        <v>0</v>
      </c>
      <c r="H63" s="119"/>
      <c r="I63" s="119">
        <f t="shared" si="25"/>
        <v>0</v>
      </c>
      <c r="J63" s="119"/>
      <c r="K63" s="119">
        <f t="shared" si="26"/>
        <v>0</v>
      </c>
      <c r="L63" s="119">
        <v>21</v>
      </c>
      <c r="M63" s="119">
        <f t="shared" si="27"/>
        <v>0</v>
      </c>
      <c r="N63" s="114">
        <v>0</v>
      </c>
      <c r="O63" s="114">
        <f t="shared" si="28"/>
        <v>0</v>
      </c>
      <c r="P63" s="114">
        <v>0</v>
      </c>
      <c r="Q63" s="114">
        <f t="shared" si="29"/>
        <v>0</v>
      </c>
      <c r="R63" s="114"/>
      <c r="S63" s="114"/>
      <c r="T63" s="115">
        <v>0</v>
      </c>
      <c r="U63" s="114">
        <f t="shared" si="30"/>
        <v>0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 t="s">
        <v>100</v>
      </c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</row>
    <row r="64" spans="1:60" outlineLevel="1" x14ac:dyDescent="0.2">
      <c r="A64" s="203">
        <v>48</v>
      </c>
      <c r="B64" s="203" t="s">
        <v>198</v>
      </c>
      <c r="C64" s="204" t="s">
        <v>199</v>
      </c>
      <c r="D64" s="205" t="s">
        <v>187</v>
      </c>
      <c r="E64" s="206">
        <v>1</v>
      </c>
      <c r="F64" s="124">
        <f>H64+J64</f>
        <v>0</v>
      </c>
      <c r="G64" s="211">
        <f t="shared" si="24"/>
        <v>0</v>
      </c>
      <c r="H64" s="125"/>
      <c r="I64" s="125">
        <f t="shared" si="25"/>
        <v>0</v>
      </c>
      <c r="J64" s="125"/>
      <c r="K64" s="125">
        <f t="shared" si="26"/>
        <v>0</v>
      </c>
      <c r="L64" s="125">
        <v>21</v>
      </c>
      <c r="M64" s="125">
        <f t="shared" si="27"/>
        <v>0</v>
      </c>
      <c r="N64" s="126">
        <v>0</v>
      </c>
      <c r="O64" s="126">
        <f t="shared" si="28"/>
        <v>0</v>
      </c>
      <c r="P64" s="126">
        <v>0</v>
      </c>
      <c r="Q64" s="126">
        <f t="shared" si="29"/>
        <v>0</v>
      </c>
      <c r="R64" s="126"/>
      <c r="S64" s="126"/>
      <c r="T64" s="127">
        <v>0</v>
      </c>
      <c r="U64" s="126">
        <f t="shared" si="30"/>
        <v>0</v>
      </c>
      <c r="V64" s="109"/>
      <c r="W64" s="109"/>
      <c r="X64" s="109"/>
      <c r="Y64" s="109"/>
      <c r="Z64" s="109"/>
      <c r="AA64" s="109"/>
      <c r="AB64" s="109"/>
      <c r="AC64" s="109"/>
      <c r="AD64" s="109"/>
      <c r="AE64" s="109" t="s">
        <v>100</v>
      </c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</row>
    <row r="65" spans="1:31" x14ac:dyDescent="0.2">
      <c r="A65" s="4"/>
      <c r="B65" s="5" t="s">
        <v>200</v>
      </c>
      <c r="C65" s="131" t="s">
        <v>200</v>
      </c>
      <c r="D65" s="4"/>
      <c r="E65" s="4"/>
      <c r="F65" s="4"/>
      <c r="G65" s="21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AC65">
        <v>15</v>
      </c>
      <c r="AD65">
        <v>21</v>
      </c>
    </row>
    <row r="66" spans="1:31" x14ac:dyDescent="0.2">
      <c r="A66" s="128"/>
      <c r="B66" s="129" t="s">
        <v>28</v>
      </c>
      <c r="C66" s="132" t="s">
        <v>200</v>
      </c>
      <c r="D66" s="130"/>
      <c r="E66" s="130"/>
      <c r="F66" s="130"/>
      <c r="G66" s="213">
        <f>G8+G17+G21+G24+G30+G38+G40+G54+G57</f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AC66">
        <f>SUMIF(L7:L64,AC65,G7:G64)</f>
        <v>0</v>
      </c>
      <c r="AD66">
        <f>SUMIF(L7:L64,AD65,G7:G64)</f>
        <v>0</v>
      </c>
      <c r="AE66" t="s">
        <v>201</v>
      </c>
    </row>
    <row r="67" spans="1:31" x14ac:dyDescent="0.2">
      <c r="A67" s="4"/>
      <c r="B67" s="5" t="s">
        <v>200</v>
      </c>
      <c r="C67" s="131" t="s">
        <v>200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31" x14ac:dyDescent="0.2">
      <c r="A68" s="4"/>
      <c r="B68" s="5" t="s">
        <v>200</v>
      </c>
      <c r="C68" s="131" t="s">
        <v>200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31" x14ac:dyDescent="0.2">
      <c r="A69" s="188" t="s">
        <v>202</v>
      </c>
      <c r="B69" s="188"/>
      <c r="C69" s="18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31" x14ac:dyDescent="0.2">
      <c r="A70" s="169"/>
      <c r="B70" s="170"/>
      <c r="C70" s="171"/>
      <c r="D70" s="170"/>
      <c r="E70" s="170"/>
      <c r="F70" s="170"/>
      <c r="G70" s="17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AE70" t="s">
        <v>203</v>
      </c>
    </row>
    <row r="71" spans="1:31" x14ac:dyDescent="0.2">
      <c r="A71" s="173"/>
      <c r="B71" s="174"/>
      <c r="C71" s="175"/>
      <c r="D71" s="174"/>
      <c r="E71" s="174"/>
      <c r="F71" s="174"/>
      <c r="G71" s="17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1" x14ac:dyDescent="0.2">
      <c r="A72" s="173"/>
      <c r="B72" s="174"/>
      <c r="C72" s="175"/>
      <c r="D72" s="174"/>
      <c r="E72" s="174"/>
      <c r="F72" s="174"/>
      <c r="G72" s="17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1" x14ac:dyDescent="0.2">
      <c r="A73" s="173"/>
      <c r="B73" s="174"/>
      <c r="C73" s="175"/>
      <c r="D73" s="174"/>
      <c r="E73" s="174"/>
      <c r="F73" s="174"/>
      <c r="G73" s="17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31" x14ac:dyDescent="0.2">
      <c r="A74" s="177"/>
      <c r="B74" s="178"/>
      <c r="C74" s="179"/>
      <c r="D74" s="178"/>
      <c r="E74" s="178"/>
      <c r="F74" s="178"/>
      <c r="G74" s="18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31" x14ac:dyDescent="0.2">
      <c r="A75" s="4"/>
      <c r="B75" s="5" t="s">
        <v>200</v>
      </c>
      <c r="C75" s="131" t="s">
        <v>200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31" x14ac:dyDescent="0.2">
      <c r="C76" s="133"/>
      <c r="AE76" t="s">
        <v>204</v>
      </c>
    </row>
  </sheetData>
  <sheetProtection algorithmName="SHA-512" hashValue="HyNHVjTgR5Owp8GOxl965Z56cB5zUeIK1wI/Dk/zklOzn1x80358y9te/Czp14XkEhHUrzAb5/ch++oCG+npsg==" saltValue="zZ790vj46B6lmApYlXFdlg==" spinCount="100000" sheet="1" objects="1" scenarios="1"/>
  <mergeCells count="6">
    <mergeCell ref="A70:G74"/>
    <mergeCell ref="A1:G1"/>
    <mergeCell ref="C2:G2"/>
    <mergeCell ref="C3:G3"/>
    <mergeCell ref="C4:G4"/>
    <mergeCell ref="A69:C69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Anna Janečková</cp:lastModifiedBy>
  <cp:lastPrinted>2014-02-28T09:52:57Z</cp:lastPrinted>
  <dcterms:created xsi:type="dcterms:W3CDTF">2009-04-08T07:15:50Z</dcterms:created>
  <dcterms:modified xsi:type="dcterms:W3CDTF">2024-08-29T12:04:36Z</dcterms:modified>
</cp:coreProperties>
</file>