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karlicekt\Desktop\Rozpočty Export\"/>
    </mc:Choice>
  </mc:AlternateContent>
  <bookViews>
    <workbookView xWindow="0" yWindow="0" windowWidth="0" windowHeight="0"/>
  </bookViews>
  <sheets>
    <sheet name="Rekapitulace stavby" sheetId="1" r:id="rId1"/>
    <sheet name="3 - Trolejbusy štěrbinový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'3 - Trolejbusy štěrbinový...'!$C$122:$K$217</definedName>
    <definedName name="_xlnm.Print_Area" localSheetId="1">'3 - Trolejbusy štěrbinový...'!$C$112:$K$217</definedName>
    <definedName name="_xlnm.Print_Titles" localSheetId="1">'3 - Trolejbusy štěrbinový...'!$122:$122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17"/>
  <c r="BH217"/>
  <c r="BG217"/>
  <c r="BF217"/>
  <c r="T217"/>
  <c r="T216"/>
  <c r="R217"/>
  <c r="R216"/>
  <c r="P217"/>
  <c r="P216"/>
  <c r="BI215"/>
  <c r="BH215"/>
  <c r="BG215"/>
  <c r="BF215"/>
  <c r="T215"/>
  <c r="R215"/>
  <c r="P215"/>
  <c r="BI214"/>
  <c r="BH214"/>
  <c r="BG214"/>
  <c r="BF214"/>
  <c r="T214"/>
  <c r="R214"/>
  <c r="P214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F117"/>
  <c r="E115"/>
  <c r="F87"/>
  <c r="E85"/>
  <c r="J22"/>
  <c r="E22"/>
  <c r="J90"/>
  <c r="J21"/>
  <c r="J19"/>
  <c r="E19"/>
  <c r="J119"/>
  <c r="J18"/>
  <c r="J16"/>
  <c r="E16"/>
  <c r="F120"/>
  <c r="J15"/>
  <c r="J13"/>
  <c r="E13"/>
  <c r="F119"/>
  <c r="J12"/>
  <c r="J10"/>
  <c r="J87"/>
  <c i="1" r="L90"/>
  <c r="AM90"/>
  <c r="AM89"/>
  <c r="L89"/>
  <c r="AM87"/>
  <c r="L87"/>
  <c r="L85"/>
  <c r="L84"/>
  <c i="2" r="J199"/>
  <c r="J202"/>
  <c r="BK133"/>
  <c r="BK179"/>
  <c r="J156"/>
  <c r="J204"/>
  <c r="BK181"/>
  <c r="BK192"/>
  <c r="J215"/>
  <c r="J196"/>
  <c r="J128"/>
  <c r="J130"/>
  <c r="BK171"/>
  <c r="BK199"/>
  <c r="BK130"/>
  <c r="J147"/>
  <c r="BK149"/>
  <c r="BK184"/>
  <c r="J184"/>
  <c r="BK135"/>
  <c r="J160"/>
  <c r="BK180"/>
  <c r="BK202"/>
  <c r="BK147"/>
  <c r="J143"/>
  <c r="BK174"/>
  <c r="BK176"/>
  <c r="J169"/>
  <c r="BK183"/>
  <c r="J217"/>
  <c i="1" r="AS94"/>
  <c i="2" r="J171"/>
  <c r="BK206"/>
  <c r="BK156"/>
  <c r="BK165"/>
  <c r="J214"/>
  <c r="BK204"/>
  <c r="J206"/>
  <c r="J138"/>
  <c r="J181"/>
  <c r="BK208"/>
  <c r="J133"/>
  <c r="J179"/>
  <c r="J183"/>
  <c r="BK210"/>
  <c r="J140"/>
  <c r="BK153"/>
  <c r="BK169"/>
  <c r="BK185"/>
  <c r="BK217"/>
  <c r="J165"/>
  <c r="BK138"/>
  <c r="J176"/>
  <c r="BK182"/>
  <c r="BK215"/>
  <c r="J208"/>
  <c r="BK214"/>
  <c r="BK140"/>
  <c r="J185"/>
  <c r="BK143"/>
  <c r="BK145"/>
  <c r="J182"/>
  <c r="J149"/>
  <c r="J210"/>
  <c r="J145"/>
  <c r="J153"/>
  <c r="J178"/>
  <c r="BK196"/>
  <c r="J192"/>
  <c r="J126"/>
  <c r="J174"/>
  <c r="BK188"/>
  <c r="BK126"/>
  <c r="J180"/>
  <c r="J135"/>
  <c r="BK160"/>
  <c r="BK200"/>
  <c r="J188"/>
  <c r="J200"/>
  <c r="BK128"/>
  <c r="BK178"/>
  <c l="1" r="R142"/>
  <c r="T173"/>
  <c r="P125"/>
  <c r="BK173"/>
  <c r="J173"/>
  <c r="J99"/>
  <c r="T187"/>
  <c r="P203"/>
  <c r="P142"/>
  <c r="P173"/>
  <c r="R203"/>
  <c r="BK125"/>
  <c r="P159"/>
  <c r="BK198"/>
  <c r="J198"/>
  <c r="J101"/>
  <c r="T213"/>
  <c r="T212"/>
  <c r="BK142"/>
  <c r="J142"/>
  <c r="J97"/>
  <c r="T159"/>
  <c r="P187"/>
  <c r="R198"/>
  <c r="P213"/>
  <c r="P212"/>
  <c r="T125"/>
  <c r="R159"/>
  <c r="R187"/>
  <c r="T198"/>
  <c r="R213"/>
  <c r="R212"/>
  <c r="R125"/>
  <c r="BK159"/>
  <c r="J159"/>
  <c r="J98"/>
  <c r="BK187"/>
  <c r="J187"/>
  <c r="J100"/>
  <c r="BK203"/>
  <c r="J203"/>
  <c r="J102"/>
  <c r="BK213"/>
  <c r="J213"/>
  <c r="J104"/>
  <c r="T142"/>
  <c r="R173"/>
  <c r="P198"/>
  <c r="T203"/>
  <c r="BK216"/>
  <c r="J216"/>
  <c r="J105"/>
  <c r="BE149"/>
  <c r="BE169"/>
  <c r="BE179"/>
  <c r="BE199"/>
  <c r="BE200"/>
  <c r="BE208"/>
  <c r="F89"/>
  <c r="J120"/>
  <c r="BE147"/>
  <c r="BE153"/>
  <c r="BE160"/>
  <c r="BE174"/>
  <c r="BE176"/>
  <c r="BE178"/>
  <c r="BE183"/>
  <c r="BE188"/>
  <c r="J89"/>
  <c r="BE184"/>
  <c r="BE192"/>
  <c r="BE196"/>
  <c r="BE202"/>
  <c r="J117"/>
  <c r="BE126"/>
  <c r="BE130"/>
  <c r="BE182"/>
  <c r="BE210"/>
  <c r="BE217"/>
  <c r="F90"/>
  <c r="BE133"/>
  <c r="BE145"/>
  <c r="BE206"/>
  <c r="BE138"/>
  <c r="BE143"/>
  <c r="BE165"/>
  <c r="BE128"/>
  <c r="BE135"/>
  <c r="BE140"/>
  <c r="BE156"/>
  <c r="BE185"/>
  <c r="BE214"/>
  <c r="BE215"/>
  <c r="BE171"/>
  <c r="BE180"/>
  <c r="BE181"/>
  <c r="BE204"/>
  <c r="F33"/>
  <c i="1" r="BB95"/>
  <c r="BB94"/>
  <c r="W31"/>
  <c i="2" r="F34"/>
  <c i="1" r="BC95"/>
  <c r="BC94"/>
  <c r="W32"/>
  <c i="2" r="J32"/>
  <c i="1" r="AW95"/>
  <c i="2" r="F35"/>
  <c i="1" r="BD95"/>
  <c r="BD94"/>
  <c r="W33"/>
  <c i="2" r="F32"/>
  <c i="1" r="BA95"/>
  <c r="BA94"/>
  <c r="W30"/>
  <c i="2" l="1" r="BK124"/>
  <c r="J124"/>
  <c r="J95"/>
  <c r="P124"/>
  <c r="P123"/>
  <c i="1" r="AU95"/>
  <c i="2" r="T124"/>
  <c r="T123"/>
  <c r="R124"/>
  <c r="R123"/>
  <c r="J125"/>
  <c r="J96"/>
  <c r="BK212"/>
  <c r="J212"/>
  <c r="J103"/>
  <c i="1" r="AX94"/>
  <c r="AU94"/>
  <c r="AW94"/>
  <c r="AK30"/>
  <c i="2" r="F31"/>
  <c i="1" r="AZ95"/>
  <c r="AZ94"/>
  <c r="AV94"/>
  <c r="AK29"/>
  <c i="2" r="J31"/>
  <c i="1" r="AV95"/>
  <c r="AT95"/>
  <c r="AY94"/>
  <c i="2" l="1" r="BK123"/>
  <c r="J123"/>
  <c r="J28"/>
  <c i="1" r="AG95"/>
  <c r="AG94"/>
  <c r="AK26"/>
  <c r="AK35"/>
  <c r="W29"/>
  <c r="AT94"/>
  <c r="AN94"/>
  <c i="2" l="1" r="J37"/>
  <c r="J94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<sst xmlns="http://schemas.openxmlformats.org/spreadsheetml/2006/main">
  <si>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</si>
  <si>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</si>
  <si>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</si>
  <si>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</si>
  <si>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{7c55e503-3bad-4d83-a7ed-fd6c958563a9}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</si>
  <si>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</si>
  <si>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</si>
  <si>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</si>
  <si>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</si>
  <si>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</si>
  <si>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</si>
  <si>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</si>
  <si>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</si>
  <si>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</si>
  <si>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</si>
  <si>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</si>
  <si>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</si>
  <si>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Trolejbusy štěrbinový žlab</t>
  </si>
  <si>
    <t>KSO:</t>
  </si>
  <si>
    <t>CC-CZ:</t>
  </si>
  <si>
    <t>Místo:</t>
  </si>
  <si>
    <t xml:space="preserve"> </t>
  </si>
  <si>
    <t>Datum:</t>
  </si>
  <si>
    <t>16. 2. 2024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</si>
  <si>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</si>
  <si>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</si>
  <si>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</si>
  <si>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</si>
  <si>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</si>
  <si>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</si>
  <si>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</si>
  <si>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</si>
  <si>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</si>
  <si>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</si>
  <si>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</si>
  <si>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</si>
  <si>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</si>
  <si>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</si>
  <si>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</si>
  <si>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</si>
  <si>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</si>
  <si>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</si>
  <si>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</si>
  <si>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</si>
  <si>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</si>
  <si>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</si>
  <si>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</si>
  <si>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</si>
  <si>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</si>
  <si>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</si>
  <si>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</si>
  <si>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</si>
  <si>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</si>
  <si>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</si>
  <si>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</si>
  <si>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</si>
  <si>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</si>
  <si>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</si>
  <si>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</si>
  <si>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</si>
  <si>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</si>
  <si>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</si>
  <si>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</si>
  <si>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</si>
  <si>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</si>
  <si>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</si>
  <si>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</si>
  <si>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</si>
  <si>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</si>
  <si>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</si>
  <si>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</si>
  <si>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</si>
  <si>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</si>
  <si>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</si>
  <si>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</si>
  <si>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</si>
  <si>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</si>
  <si>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</si>
  <si>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</si>
  <si>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</si>
  <si>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</si>
  <si>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</si>
  <si>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</si>
  <si>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</si>
  <si>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</si>
  <si>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</si>
  <si>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</si>
  <si>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</si>
  <si>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</si>
  <si>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</si>
  <si>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</si>
  <si>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</si>
  <si>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</si>
  <si>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</si>
  <si>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</si>
  <si>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</si>
  <si>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</si>
  <si>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</si>
  <si>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</si>
  <si>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</si>
  <si>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</si>
  <si>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</si>
  <si>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</si>
  <si>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</si>
  <si>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</si>
  <si>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</si>
  <si>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</si>
  <si>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</si>
  <si>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</si>
  <si>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</si>
  <si>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</si>
  <si>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</si>
  <si>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</si>
  <si>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</si>
  <si>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</si>
  <si>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</si>
  <si>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132254103</t>
  </si>
  <si>
    <t>Hloubení rýh zapažených š do 800 mm v hornině třídy těžitelnosti I skupiny 3 objem do 100 m3 strojně</t>
  </si>
  <si>
    <t>m3</t>
  </si>
  <si>
    <t>CS ÚRS 2024 01</t>
  </si>
  <si>
    <t>4</t>
  </si>
  <si>
    <t>2112543196</t>
  </si>
  <si>
    <t>VV</t>
  </si>
  <si>
    <t>(26,9+17,31+2,89+1,4+1,4)*2"součet vnitřních ploch výkopů pro uložení potrubí*přibližná hloubka výkopu"</t>
  </si>
  <si>
    <t>162351103</t>
  </si>
  <si>
    <t>Vodorovné přemístění přes 50 do 500 m výkopku/sypaniny z horniny třídy těžitelnosti I skupiny 1 až 3</t>
  </si>
  <si>
    <t>CS ÚRS 2024 02</t>
  </si>
  <si>
    <t>-1403838126</t>
  </si>
  <si>
    <t>162751119</t>
  </si>
  <si>
    <t>Příplatek k vodorovnému přemístění výkopku/sypaniny z horniny třídy těžitelnosti I skupiny 1 až 3 ZKD 1000 m přes 10000 m</t>
  </si>
  <si>
    <t>-1669328713</t>
  </si>
  <si>
    <t>99,8*10 'Přepočtené koeficientem množství</t>
  </si>
  <si>
    <t>171251201</t>
  </si>
  <si>
    <t>Uložení sypaniny na skládky nebo meziskládky</t>
  </si>
  <si>
    <t>-1946888315</t>
  </si>
  <si>
    <t>5</t>
  </si>
  <si>
    <t>171201231</t>
  </si>
  <si>
    <t>Poplatek za uložení zeminy a kamení na recyklační skládce (skládkovné) kód odpadu 17 05 04</t>
  </si>
  <si>
    <t>t</t>
  </si>
  <si>
    <t>1449804871</t>
  </si>
  <si>
    <t>99,8*1,7 'Přepočtené koeficientem množství</t>
  </si>
  <si>
    <t>6</t>
  </si>
  <si>
    <t>151811131</t>
  </si>
  <si>
    <t>Osazení pažicího boxu hl výkopu do 4 m š do 1,2 m</t>
  </si>
  <si>
    <t>m2</t>
  </si>
  <si>
    <t>778862641</t>
  </si>
  <si>
    <t>(26,9+17,31+2,89+1,4+1,4)"součet vnitřních ploch výkopů pro uložení potrubí</t>
  </si>
  <si>
    <t>7</t>
  </si>
  <si>
    <t>151811231</t>
  </si>
  <si>
    <t>Odstranění pažicího boxu hl výkopu do 4 m š do 1,2 m</t>
  </si>
  <si>
    <t>1317897154</t>
  </si>
  <si>
    <t>Vodorovné konstrukce</t>
  </si>
  <si>
    <t>8</t>
  </si>
  <si>
    <t>451572111</t>
  </si>
  <si>
    <t>Lože pod potrubí otevřený výkop z kameniva drobného těženého</t>
  </si>
  <si>
    <t>-1930691424</t>
  </si>
  <si>
    <t>(2,88+17,31+26,9+1,4+1,4)*0,1 "součet ploch lóže potrubí * výška lóže potrubí</t>
  </si>
  <si>
    <t>9</t>
  </si>
  <si>
    <t>175111101</t>
  </si>
  <si>
    <t>Obsypání potrubí ručně sypaninou bez prohození, uloženou do 3 m</t>
  </si>
  <si>
    <t>1315053183</t>
  </si>
  <si>
    <t>(49,89*0,4)-(55,81*0,0079) "(plocha výkopů*výška obsypu)-(délka potrubí*obsah potrubí)</t>
  </si>
  <si>
    <t>10</t>
  </si>
  <si>
    <t>M</t>
  </si>
  <si>
    <t>58337303</t>
  </si>
  <si>
    <t>štěrkopísek frakce 0/8</t>
  </si>
  <si>
    <t>-532808760</t>
  </si>
  <si>
    <t>19,515*2 'Přepočtené koeficientem množství</t>
  </si>
  <si>
    <t>11</t>
  </si>
  <si>
    <t>174151102</t>
  </si>
  <si>
    <t>Zásyp v prostoru s omezeným pohybem stroje sypaninou se zhutněním</t>
  </si>
  <si>
    <t>1524709583</t>
  </si>
  <si>
    <t>(4,32+3,9608+1,1712)* 0,15 "součet ploch pro uložení nového žlabu* výška vrstvy podsypu pro betonové lóže uložení žlabu"</t>
  </si>
  <si>
    <t>49,89*1,3"plocha výkopu pro uložení potrubí*přibližná výška dorovnávací vrstvy výkopů"</t>
  </si>
  <si>
    <t>Mezisoučet</t>
  </si>
  <si>
    <t>58344171</t>
  </si>
  <si>
    <t>štěrkodrť frakce 0/32</t>
  </si>
  <si>
    <t>-1513822103</t>
  </si>
  <si>
    <t>1,418*1,8 'Přepočtené koeficientem množství</t>
  </si>
  <si>
    <t>13</t>
  </si>
  <si>
    <t>58344197</t>
  </si>
  <si>
    <t>štěrkodrť frakce 0/63</t>
  </si>
  <si>
    <t>434978786</t>
  </si>
  <si>
    <t>64,857*2 'Přepočtené koeficientem množství</t>
  </si>
  <si>
    <t>Úpravy povrchů, podlahy a osazování výplní</t>
  </si>
  <si>
    <t>14</t>
  </si>
  <si>
    <t>631311235</t>
  </si>
  <si>
    <t>Mazanina tl přes 120 do 240 mm z betonu prostého se zvýšenými nároky na prostředí tř. C 30/37</t>
  </si>
  <si>
    <t>1355006707</t>
  </si>
  <si>
    <t>(28,278+17,3025+4,27027)*0,24 "součet ploch pro uložení potrubí*výška vrstvy k zapravení podlahy"</t>
  </si>
  <si>
    <t>(9,3425+9,6172+3,989)*0,35 "součet ploch obbetonávky kolem žlabu*výška obbetonávky</t>
  </si>
  <si>
    <t>(4,32+3,9608+1,1712)* 0,15 "součet ploch pro uložení nového žlabu* výška vrstvy betonu pro uložení žlabu"</t>
  </si>
  <si>
    <t>15</t>
  </si>
  <si>
    <t>631362021</t>
  </si>
  <si>
    <t>Výztuž mazanin svařovanými sítěmi Kari</t>
  </si>
  <si>
    <t>-840560262</t>
  </si>
  <si>
    <t xml:space="preserve">((26,9+17,31+2,89+1,4+1,4)*1,3)*(0,0474)  "(součet vnitřních ploch pro uložení potrubí*překrytí 30%)*hmotnost kari sítě kg/m2"</t>
  </si>
  <si>
    <t>"0,0474 = hmotnost kari sítě 100x100x8"</t>
  </si>
  <si>
    <t>16</t>
  </si>
  <si>
    <t>000002117-R</t>
  </si>
  <si>
    <t>Obvodová dilatace středového žlabu polystyrenem EPS tl. 10mm výšky 200mm</t>
  </si>
  <si>
    <t>m</t>
  </si>
  <si>
    <t>1191678620</t>
  </si>
  <si>
    <t>54,32+49,83+14,96"součet obvodů středového žlabu"</t>
  </si>
  <si>
    <t>17</t>
  </si>
  <si>
    <t>000002118-R</t>
  </si>
  <si>
    <t>Dodatečná dilatace stávajících kanálů EPS tl. 10mm výšky 200mm</t>
  </si>
  <si>
    <t>1097413421</t>
  </si>
  <si>
    <t>0,5+0,5+0,7+0,7 "součet délek dodatečné dilatace"</t>
  </si>
  <si>
    <t>Trubní vedení</t>
  </si>
  <si>
    <t>18</t>
  </si>
  <si>
    <t>871260310</t>
  </si>
  <si>
    <t>Montáž kanalizačního potrubí hladkého plnostěnného SN 10 z polypropylenu DN 100</t>
  </si>
  <si>
    <t>-2126133389</t>
  </si>
  <si>
    <t>55,81+4"součet délek potrubí"</t>
  </si>
  <si>
    <t>19</t>
  </si>
  <si>
    <t>28614215</t>
  </si>
  <si>
    <t>trubka kanalizační PP plnostěnná jednovrstvá DN 110x5000mm SN10</t>
  </si>
  <si>
    <t>810924437</t>
  </si>
  <si>
    <t>59,81*1,015 'Přepočtené koeficientem množství</t>
  </si>
  <si>
    <t>20</t>
  </si>
  <si>
    <t>877260310</t>
  </si>
  <si>
    <t>Montáž kolen na kanalizačním potrubí z PP nebo tvrdého PVC trub hladkých plnostěnných DN 100</t>
  </si>
  <si>
    <t>kus</t>
  </si>
  <si>
    <t>409759677</t>
  </si>
  <si>
    <t>28611870</t>
  </si>
  <si>
    <t>koleno kanalizační PP KG SN10 110x15°</t>
  </si>
  <si>
    <t>-1218424875</t>
  </si>
  <si>
    <t>22</t>
  </si>
  <si>
    <t>28611872</t>
  </si>
  <si>
    <t>koleno kanalizační PP KG SN10 110x30°</t>
  </si>
  <si>
    <t>-1416382516</t>
  </si>
  <si>
    <t>23</t>
  </si>
  <si>
    <t>28611874</t>
  </si>
  <si>
    <t>koleno kanalizační PP KG SN10 110x45°</t>
  </si>
  <si>
    <t>1371873555</t>
  </si>
  <si>
    <t>24</t>
  </si>
  <si>
    <t>877260320</t>
  </si>
  <si>
    <t>Montáž odboček na kanalizačním potrubí z PP nebo tvrdého PVC trub hladkých plnostěnných DN 100</t>
  </si>
  <si>
    <t>834090116</t>
  </si>
  <si>
    <t>25</t>
  </si>
  <si>
    <t>28611908</t>
  </si>
  <si>
    <t>odbočka kanalizační plastová PP s hrdlem KG 110/110/45°</t>
  </si>
  <si>
    <t>845015489</t>
  </si>
  <si>
    <t>26</t>
  </si>
  <si>
    <t>82222_R1</t>
  </si>
  <si>
    <t>Napojení kanalizačního potrubí PP DN100 na stávající trubku vyvedenou z připravených šachet vč. tvarovek, vč.. dodávky materiálu, vyhledání trubky</t>
  </si>
  <si>
    <t>ks</t>
  </si>
  <si>
    <t>-1084902884</t>
  </si>
  <si>
    <t>27</t>
  </si>
  <si>
    <t>59227126-R</t>
  </si>
  <si>
    <t>Dodání a instalace odvodňovacího žlabu s roštem a jeho součástí bez spádu dna monolitický z polymerbetonu pro vysoké zatížení š 160mm</t>
  </si>
  <si>
    <t>891324992</t>
  </si>
  <si>
    <t>7,320+24,765+27 "Délky úseků žlabu"</t>
  </si>
  <si>
    <t>Ostatní konstrukce a práce, bourání</t>
  </si>
  <si>
    <t>28</t>
  </si>
  <si>
    <t>000004121-R</t>
  </si>
  <si>
    <t>Dilatační spáry s vyplněním spár asfaltovou zálivkou</t>
  </si>
  <si>
    <t>1547600702</t>
  </si>
  <si>
    <t>29</t>
  </si>
  <si>
    <t>961055111</t>
  </si>
  <si>
    <t>Bourání základů ze ŽB</t>
  </si>
  <si>
    <t>-1959143727</t>
  </si>
  <si>
    <t>(5,57+6,15+1,7)*0,35 "Součet ploch pro uložení nového žlabu* výška bourané vrstvy"</t>
  </si>
  <si>
    <t>(26,9+17,31+2,89+1,4+1,4)*0,25 "součet ploch pro uložení potrubí*výška bourané vrstvy"</t>
  </si>
  <si>
    <t>30</t>
  </si>
  <si>
    <t>966008222</t>
  </si>
  <si>
    <t>Bourání betonového nebo polymerbetonového odvodňovacího žlabu š přes 200 mm</t>
  </si>
  <si>
    <t>732535209</t>
  </si>
  <si>
    <t>59,085 "délka stávajícího žlabu"</t>
  </si>
  <si>
    <t>997</t>
  </si>
  <si>
    <t>Přesun sutě</t>
  </si>
  <si>
    <t>31</t>
  </si>
  <si>
    <t>997013501</t>
  </si>
  <si>
    <t>Odvoz suti a vybouraných hmot na skládku nebo meziskládku do 1 km se složením</t>
  </si>
  <si>
    <t>1990246935</t>
  </si>
  <si>
    <t>32</t>
  </si>
  <si>
    <t>997013509</t>
  </si>
  <si>
    <t>Příplatek k odvozu suti a vybouraných hmot na skládku ZKD 1 km přes 1 km</t>
  </si>
  <si>
    <t>-1074049002</t>
  </si>
  <si>
    <t>165,291*10 'Přepočtené koeficientem množství</t>
  </si>
  <si>
    <t>33</t>
  </si>
  <si>
    <t>997221861</t>
  </si>
  <si>
    <t>Poplatek za uložení na recyklační skládce (skládkovné) stavebního odpadu z prostého betonu pod kódem 17 01 01</t>
  </si>
  <si>
    <t>-1599978603</t>
  </si>
  <si>
    <t>998</t>
  </si>
  <si>
    <t>Přesun hmot</t>
  </si>
  <si>
    <t>34</t>
  </si>
  <si>
    <t>998225111</t>
  </si>
  <si>
    <t>Přesun hmot pro pozemní komunikace s krytem z kamene, monolitickým betonovým nebo živičným</t>
  </si>
  <si>
    <t>1043714161</t>
  </si>
  <si>
    <t>237,601</t>
  </si>
  <si>
    <t>35</t>
  </si>
  <si>
    <t>998225195</t>
  </si>
  <si>
    <t>Příplatek k přesunu hmot pro pozemní komunikace s krytem z kamene, živičným, betonovým ZKD 5000 m</t>
  </si>
  <si>
    <t>-1254315196</t>
  </si>
  <si>
    <t>36</t>
  </si>
  <si>
    <t>998276101</t>
  </si>
  <si>
    <t>Přesun hmot pro trubní vedení z trub z plastických hmot otevřený výkop</t>
  </si>
  <si>
    <t>623801988</t>
  </si>
  <si>
    <t>4,031 "trubní vedení"</t>
  </si>
  <si>
    <t>37</t>
  </si>
  <si>
    <t>998276129</t>
  </si>
  <si>
    <t>Příplatek k přesunu hmot pro trubní vedení z trub z plastických hmot za zvětšený přesun ZKD 5000 m</t>
  </si>
  <si>
    <t>-1522280635</t>
  </si>
  <si>
    <t>VRN</t>
  </si>
  <si>
    <t>Vedlejší rozpočtové náklady</t>
  </si>
  <si>
    <t>VRN3</t>
  </si>
  <si>
    <t>Zařízení staveniště</t>
  </si>
  <si>
    <t>38</t>
  </si>
  <si>
    <t>030001000</t>
  </si>
  <si>
    <t>kpl</t>
  </si>
  <si>
    <t>1024</t>
  </si>
  <si>
    <t>138562135</t>
  </si>
  <si>
    <t>39</t>
  </si>
  <si>
    <t>0300011_R</t>
  </si>
  <si>
    <t>Ostatní náklady</t>
  </si>
  <si>
    <t>hod</t>
  </si>
  <si>
    <t>-408585011</t>
  </si>
  <si>
    <t>VRN4</t>
  </si>
  <si>
    <t>Inženýrská činnost</t>
  </si>
  <si>
    <t>40</t>
  </si>
  <si>
    <t>043002000</t>
  </si>
  <si>
    <t>Zkoušky a ostatní měření</t>
  </si>
  <si>
    <t>-1570861628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</si>
</sst>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21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25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21</v>
      </c>
      <c r="AK17" s="31" t="s">
        <v>26</v>
      </c>
      <c r="AN17" s="26" t="s">
        <v>1</v>
      </c>
      <c r="AR17" s="21"/>
      <c r="BE17" s="30"/>
      <c r="BS17" s="18" t="s">
        <v>30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31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21</v>
      </c>
      <c r="AK20" s="31" t="s">
        <v>26</v>
      </c>
      <c r="AN20" s="26" t="s">
        <v>1</v>
      </c>
      <c r="AR20" s="21"/>
      <c r="BE20" s="30"/>
      <c r="BS20" s="18" t="s">
        <v>30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32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37</v>
      </c>
      <c r="E29" s="3"/>
      <c r="F29" s="31" t="s">
        <v>38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39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40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41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42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43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44</v>
      </c>
      <c r="U35" s="49"/>
      <c r="V35" s="49"/>
      <c r="W35" s="49"/>
      <c r="X35" s="51" t="s">
        <v>45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47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48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49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48</v>
      </c>
      <c r="AI60" s="40"/>
      <c r="AJ60" s="40"/>
      <c r="AK60" s="40"/>
      <c r="AL60" s="40"/>
      <c r="AM60" s="57" t="s">
        <v>49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50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51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48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49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48</v>
      </c>
      <c r="AI75" s="40"/>
      <c r="AJ75" s="40"/>
      <c r="AK75" s="40"/>
      <c r="AL75" s="40"/>
      <c r="AM75" s="57" t="s">
        <v>49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Trolejbusy štěrbinový žlab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16. 2. 2024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69" t="str">
        <f>IF(E17="","",E17)</f>
        <v xml:space="preserve"> </v>
      </c>
      <c r="AN89" s="4"/>
      <c r="AO89" s="4"/>
      <c r="AP89" s="4"/>
      <c r="AQ89" s="37"/>
      <c r="AR89" s="38"/>
      <c r="AS89" s="70" t="s">
        <v>53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31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54</v>
      </c>
      <c r="D92" s="79"/>
      <c r="E92" s="79"/>
      <c r="F92" s="79"/>
      <c r="G92" s="79"/>
      <c r="H92" s="80"/>
      <c r="I92" s="81" t="s">
        <v>55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56</v>
      </c>
      <c r="AH92" s="79"/>
      <c r="AI92" s="79"/>
      <c r="AJ92" s="79"/>
      <c r="AK92" s="79"/>
      <c r="AL92" s="79"/>
      <c r="AM92" s="79"/>
      <c r="AN92" s="81" t="s">
        <v>57</v>
      </c>
      <c r="AO92" s="79"/>
      <c r="AP92" s="83"/>
      <c r="AQ92" s="84" t="s">
        <v>58</v>
      </c>
      <c r="AR92" s="38"/>
      <c r="AS92" s="85" t="s">
        <v>59</v>
      </c>
      <c r="AT92" s="86" t="s">
        <v>60</v>
      </c>
      <c r="AU92" s="86" t="s">
        <v>61</v>
      </c>
      <c r="AV92" s="86" t="s">
        <v>62</v>
      </c>
      <c r="AW92" s="86" t="s">
        <v>63</v>
      </c>
      <c r="AX92" s="86" t="s">
        <v>64</v>
      </c>
      <c r="AY92" s="86" t="s">
        <v>65</v>
      </c>
      <c r="AZ92" s="86" t="s">
        <v>66</v>
      </c>
      <c r="BA92" s="86" t="s">
        <v>67</v>
      </c>
      <c r="BB92" s="86" t="s">
        <v>68</v>
      </c>
      <c r="BC92" s="86" t="s">
        <v>69</v>
      </c>
      <c r="BD92" s="87" t="s">
        <v>70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71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72</v>
      </c>
      <c r="BT94" s="101" t="s">
        <v>73</v>
      </c>
      <c r="BV94" s="101" t="s">
        <v>74</v>
      </c>
      <c r="BW94" s="101" t="s">
        <v>4</v>
      </c>
      <c r="BX94" s="101" t="s">
        <v>75</v>
      </c>
      <c r="CL94" s="101" t="s">
        <v>1</v>
      </c>
    </row>
    <row r="95" s="7" customFormat="1" ht="16.5" customHeight="1">
      <c r="A95" s="102" t="s">
        <v>76</v>
      </c>
      <c r="B95" s="103"/>
      <c r="C95" s="104"/>
      <c r="D95" s="105" t="s">
        <v>14</v>
      </c>
      <c r="E95" s="105"/>
      <c r="F95" s="105"/>
      <c r="G95" s="105"/>
      <c r="H95" s="105"/>
      <c r="I95" s="106"/>
      <c r="J95" s="105" t="s">
        <v>17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'3 - Trolejbusy štěrbinový...'!J28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77</v>
      </c>
      <c r="AR95" s="103"/>
      <c r="AS95" s="109">
        <v>0</v>
      </c>
      <c r="AT95" s="110">
        <f>ROUND(SUM(AV95:AW95),2)</f>
        <v>0</v>
      </c>
      <c r="AU95" s="111">
        <f>'3 - Trolejbusy štěrbinový...'!P123</f>
        <v>0</v>
      </c>
      <c r="AV95" s="110">
        <f>'3 - Trolejbusy štěrbinový...'!J31</f>
        <v>0</v>
      </c>
      <c r="AW95" s="110">
        <f>'3 - Trolejbusy štěrbinový...'!J32</f>
        <v>0</v>
      </c>
      <c r="AX95" s="110">
        <f>'3 - Trolejbusy štěrbinový...'!J33</f>
        <v>0</v>
      </c>
      <c r="AY95" s="110">
        <f>'3 - Trolejbusy štěrbinový...'!J34</f>
        <v>0</v>
      </c>
      <c r="AZ95" s="110">
        <f>'3 - Trolejbusy štěrbinový...'!F31</f>
        <v>0</v>
      </c>
      <c r="BA95" s="110">
        <f>'3 - Trolejbusy štěrbinový...'!F32</f>
        <v>0</v>
      </c>
      <c r="BB95" s="110">
        <f>'3 - Trolejbusy štěrbinový...'!F33</f>
        <v>0</v>
      </c>
      <c r="BC95" s="110">
        <f>'3 - Trolejbusy štěrbinový...'!F34</f>
        <v>0</v>
      </c>
      <c r="BD95" s="112">
        <f>'3 - Trolejbusy štěrbinový...'!F35</f>
        <v>0</v>
      </c>
      <c r="BE95" s="7"/>
      <c r="BT95" s="113" t="s">
        <v>78</v>
      </c>
      <c r="BU95" s="113" t="s">
        <v>79</v>
      </c>
      <c r="BV95" s="113" t="s">
        <v>74</v>
      </c>
      <c r="BW95" s="113" t="s">
        <v>4</v>
      </c>
      <c r="BX95" s="113" t="s">
        <v>75</v>
      </c>
      <c r="CL95" s="113" t="s">
        <v>1</v>
      </c>
    </row>
    <row r="96" s="2" customFormat="1" ht="30" customHeight="1">
      <c r="A96" s="37"/>
      <c r="B96" s="38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8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3 - Trolejbusy štěrbinový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4</v>
      </c>
    </row>
    <row r="3" hidden="1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hidden="1" s="1" customFormat="1" ht="24.96" customHeight="1">
      <c r="B4" s="21"/>
      <c r="D4" s="22" t="s">
        <v>81</v>
      </c>
      <c r="L4" s="21"/>
      <c r="M4" s="114" t="s">
        <v>10</v>
      </c>
      <c r="AT4" s="18" t="s">
        <v>3</v>
      </c>
    </row>
    <row r="5" hidden="1" s="1" customFormat="1" ht="6.96" customHeight="1">
      <c r="B5" s="21"/>
      <c r="L5" s="21"/>
    </row>
    <row r="6" hidden="1" s="2" customFormat="1" ht="12" customHeight="1">
      <c r="A6" s="37"/>
      <c r="B6" s="38"/>
      <c r="C6" s="37"/>
      <c r="D6" s="31" t="s">
        <v>16</v>
      </c>
      <c r="E6" s="37"/>
      <c r="F6" s="37"/>
      <c r="G6" s="37"/>
      <c r="H6" s="37"/>
      <c r="I6" s="37"/>
      <c r="J6" s="37"/>
      <c r="K6" s="37"/>
      <c r="L6" s="54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hidden="1" s="2" customFormat="1" ht="16.5" customHeight="1">
      <c r="A7" s="37"/>
      <c r="B7" s="38"/>
      <c r="C7" s="37"/>
      <c r="D7" s="37"/>
      <c r="E7" s="66" t="s">
        <v>17</v>
      </c>
      <c r="F7" s="37"/>
      <c r="G7" s="37"/>
      <c r="H7" s="37"/>
      <c r="I7" s="37"/>
      <c r="J7" s="37"/>
      <c r="K7" s="37"/>
      <c r="L7" s="54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hidden="1" s="2" customFormat="1">
      <c r="A8" s="37"/>
      <c r="B8" s="38"/>
      <c r="C8" s="37"/>
      <c r="D8" s="37"/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2" customHeight="1">
      <c r="A9" s="37"/>
      <c r="B9" s="38"/>
      <c r="C9" s="37"/>
      <c r="D9" s="31" t="s">
        <v>18</v>
      </c>
      <c r="E9" s="37"/>
      <c r="F9" s="26" t="s">
        <v>1</v>
      </c>
      <c r="G9" s="37"/>
      <c r="H9" s="37"/>
      <c r="I9" s="31" t="s">
        <v>19</v>
      </c>
      <c r="J9" s="26" t="s">
        <v>1</v>
      </c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 ht="12" customHeight="1">
      <c r="A10" s="37"/>
      <c r="B10" s="38"/>
      <c r="C10" s="37"/>
      <c r="D10" s="31" t="s">
        <v>20</v>
      </c>
      <c r="E10" s="37"/>
      <c r="F10" s="26" t="s">
        <v>21</v>
      </c>
      <c r="G10" s="37"/>
      <c r="H10" s="37"/>
      <c r="I10" s="31" t="s">
        <v>22</v>
      </c>
      <c r="J10" s="68" t="str">
        <f>'Rekapitulace stavby'!AN8</f>
        <v>16. 2. 2024</v>
      </c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0.8" customHeight="1">
      <c r="A11" s="37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38"/>
      <c r="C12" s="37"/>
      <c r="D12" s="31" t="s">
        <v>24</v>
      </c>
      <c r="E12" s="37"/>
      <c r="F12" s="37"/>
      <c r="G12" s="37"/>
      <c r="H12" s="37"/>
      <c r="I12" s="31" t="s">
        <v>25</v>
      </c>
      <c r="J12" s="26" t="str">
        <f>IF('Rekapitulace stavby'!AN10="","",'Rekapitulace stavby'!AN10)</f>
        <v/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8" customHeight="1">
      <c r="A13" s="37"/>
      <c r="B13" s="38"/>
      <c r="C13" s="37"/>
      <c r="D13" s="37"/>
      <c r="E13" s="26" t="str">
        <f>IF('Rekapitulace stavby'!E11="","",'Rekapitulace stavby'!E11)</f>
        <v xml:space="preserve"> </v>
      </c>
      <c r="F13" s="37"/>
      <c r="G13" s="37"/>
      <c r="H13" s="37"/>
      <c r="I13" s="31" t="s">
        <v>26</v>
      </c>
      <c r="J13" s="26" t="str">
        <f>IF('Rekapitulace stavby'!AN11="","",'Rekapitulace stavby'!AN11)</f>
        <v/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6.96" customHeight="1">
      <c r="A14" s="37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2" customHeight="1">
      <c r="A15" s="37"/>
      <c r="B15" s="38"/>
      <c r="C15" s="37"/>
      <c r="D15" s="31" t="s">
        <v>27</v>
      </c>
      <c r="E15" s="37"/>
      <c r="F15" s="37"/>
      <c r="G15" s="37"/>
      <c r="H15" s="37"/>
      <c r="I15" s="31" t="s">
        <v>25</v>
      </c>
      <c r="J15" s="32" t="str">
        <f>'Rekapitulace stavby'!AN13</f>
        <v>Vyplň údaj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18" customHeight="1">
      <c r="A16" s="37"/>
      <c r="B16" s="38"/>
      <c r="C16" s="37"/>
      <c r="D16" s="37"/>
      <c r="E16" s="32" t="str">
        <f>'Rekapitulace stavby'!E14</f>
        <v>Vyplň údaj</v>
      </c>
      <c r="F16" s="26"/>
      <c r="G16" s="26"/>
      <c r="H16" s="26"/>
      <c r="I16" s="31" t="s">
        <v>26</v>
      </c>
      <c r="J16" s="32" t="str">
        <f>'Rekapitulace stavby'!AN14</f>
        <v>Vyplň údaj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6.96" customHeight="1">
      <c r="A17" s="37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2" customHeight="1">
      <c r="A18" s="37"/>
      <c r="B18" s="38"/>
      <c r="C18" s="37"/>
      <c r="D18" s="31" t="s">
        <v>29</v>
      </c>
      <c r="E18" s="37"/>
      <c r="F18" s="37"/>
      <c r="G18" s="37"/>
      <c r="H18" s="37"/>
      <c r="I18" s="31" t="s">
        <v>25</v>
      </c>
      <c r="J18" s="26" t="str">
        <f>IF('Rekapitulace stavby'!AN16="","",'Rekapitulace stavby'!AN16)</f>
        <v/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18" customHeight="1">
      <c r="A19" s="37"/>
      <c r="B19" s="38"/>
      <c r="C19" s="37"/>
      <c r="D19" s="37"/>
      <c r="E19" s="26" t="str">
        <f>IF('Rekapitulace stavby'!E17="","",'Rekapitulace stavby'!E17)</f>
        <v xml:space="preserve"> </v>
      </c>
      <c r="F19" s="37"/>
      <c r="G19" s="37"/>
      <c r="H19" s="37"/>
      <c r="I19" s="31" t="s">
        <v>26</v>
      </c>
      <c r="J19" s="26" t="str">
        <f>IF('Rekapitulace stavby'!AN17="","",'Rekapitulace stavby'!AN17)</f>
        <v/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6.96" customHeight="1">
      <c r="A20" s="37"/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2" customHeight="1">
      <c r="A21" s="37"/>
      <c r="B21" s="38"/>
      <c r="C21" s="37"/>
      <c r="D21" s="31" t="s">
        <v>31</v>
      </c>
      <c r="E21" s="37"/>
      <c r="F21" s="37"/>
      <c r="G21" s="37"/>
      <c r="H21" s="37"/>
      <c r="I21" s="31" t="s">
        <v>25</v>
      </c>
      <c r="J21" s="26" t="str">
        <f>IF('Rekapitulace stavby'!AN19="","",'Rekapitulace stavby'!AN19)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18" customHeight="1">
      <c r="A22" s="37"/>
      <c r="B22" s="38"/>
      <c r="C22" s="37"/>
      <c r="D22" s="37"/>
      <c r="E22" s="26" t="str">
        <f>IF('Rekapitulace stavby'!E20="","",'Rekapitulace stavby'!E20)</f>
        <v xml:space="preserve"> </v>
      </c>
      <c r="F22" s="37"/>
      <c r="G22" s="37"/>
      <c r="H22" s="37"/>
      <c r="I22" s="31" t="s">
        <v>26</v>
      </c>
      <c r="J22" s="26" t="str">
        <f>IF('Rekapitulace stavby'!AN20="","",'Rekapitulace stavby'!AN20)</f>
        <v/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6.96" customHeight="1">
      <c r="A23" s="37"/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2" customHeight="1">
      <c r="A24" s="37"/>
      <c r="B24" s="38"/>
      <c r="C24" s="37"/>
      <c r="D24" s="31" t="s">
        <v>32</v>
      </c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8" customFormat="1" ht="16.5" customHeight="1">
      <c r="A25" s="115"/>
      <c r="B25" s="116"/>
      <c r="C25" s="115"/>
      <c r="D25" s="115"/>
      <c r="E25" s="35" t="s">
        <v>1</v>
      </c>
      <c r="F25" s="35"/>
      <c r="G25" s="35"/>
      <c r="H25" s="35"/>
      <c r="I25" s="115"/>
      <c r="J25" s="115"/>
      <c r="K25" s="115"/>
      <c r="L25" s="117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</row>
    <row r="26" hidden="1" s="2" customFormat="1" ht="6.96" customHeight="1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2" customFormat="1" ht="6.96" customHeight="1">
      <c r="A27" s="37"/>
      <c r="B27" s="38"/>
      <c r="C27" s="37"/>
      <c r="D27" s="89"/>
      <c r="E27" s="89"/>
      <c r="F27" s="89"/>
      <c r="G27" s="89"/>
      <c r="H27" s="89"/>
      <c r="I27" s="89"/>
      <c r="J27" s="89"/>
      <c r="K27" s="89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hidden="1" s="2" customFormat="1" ht="25.44" customHeight="1">
      <c r="A28" s="37"/>
      <c r="B28" s="38"/>
      <c r="C28" s="37"/>
      <c r="D28" s="118" t="s">
        <v>33</v>
      </c>
      <c r="E28" s="37"/>
      <c r="F28" s="37"/>
      <c r="G28" s="37"/>
      <c r="H28" s="37"/>
      <c r="I28" s="37"/>
      <c r="J28" s="95">
        <f>ROUND(J123, 2)</f>
        <v>0</v>
      </c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14.4" customHeight="1">
      <c r="A30" s="37"/>
      <c r="B30" s="38"/>
      <c r="C30" s="37"/>
      <c r="D30" s="37"/>
      <c r="E30" s="37"/>
      <c r="F30" s="42" t="s">
        <v>35</v>
      </c>
      <c r="G30" s="37"/>
      <c r="H30" s="37"/>
      <c r="I30" s="42" t="s">
        <v>34</v>
      </c>
      <c r="J30" s="42" t="s">
        <v>36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14.4" customHeight="1">
      <c r="A31" s="37"/>
      <c r="B31" s="38"/>
      <c r="C31" s="37"/>
      <c r="D31" s="119" t="s">
        <v>37</v>
      </c>
      <c r="E31" s="31" t="s">
        <v>38</v>
      </c>
      <c r="F31" s="120">
        <f>ROUND((SUM(BE123:BE217)),  2)</f>
        <v>0</v>
      </c>
      <c r="G31" s="37"/>
      <c r="H31" s="37"/>
      <c r="I31" s="121">
        <v>0.20999999999999999</v>
      </c>
      <c r="J31" s="120">
        <f>ROUND(((SUM(BE123:BE217))*I31),  2)</f>
        <v>0</v>
      </c>
      <c r="K31" s="37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38"/>
      <c r="C32" s="37"/>
      <c r="D32" s="37"/>
      <c r="E32" s="31" t="s">
        <v>39</v>
      </c>
      <c r="F32" s="120">
        <f>ROUND((SUM(BF123:BF217)),  2)</f>
        <v>0</v>
      </c>
      <c r="G32" s="37"/>
      <c r="H32" s="37"/>
      <c r="I32" s="121">
        <v>0.12</v>
      </c>
      <c r="J32" s="120">
        <f>ROUND(((SUM(BF123:BF217))*I32), 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37"/>
      <c r="E33" s="31" t="s">
        <v>40</v>
      </c>
      <c r="F33" s="120">
        <f>ROUND((SUM(BG123:BG217)),  2)</f>
        <v>0</v>
      </c>
      <c r="G33" s="37"/>
      <c r="H33" s="37"/>
      <c r="I33" s="121">
        <v>0.20999999999999999</v>
      </c>
      <c r="J33" s="120">
        <f>0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41</v>
      </c>
      <c r="F34" s="120">
        <f>ROUND((SUM(BH123:BH217)),  2)</f>
        <v>0</v>
      </c>
      <c r="G34" s="37"/>
      <c r="H34" s="37"/>
      <c r="I34" s="121">
        <v>0.12</v>
      </c>
      <c r="J34" s="120">
        <f>0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20">
        <f>ROUND((SUM(BI123:BI217)),  2)</f>
        <v>0</v>
      </c>
      <c r="G35" s="37"/>
      <c r="H35" s="37"/>
      <c r="I35" s="121">
        <v>0</v>
      </c>
      <c r="J35" s="120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25.44" customHeight="1">
      <c r="A37" s="37"/>
      <c r="B37" s="38"/>
      <c r="C37" s="122"/>
      <c r="D37" s="123" t="s">
        <v>43</v>
      </c>
      <c r="E37" s="80"/>
      <c r="F37" s="80"/>
      <c r="G37" s="124" t="s">
        <v>44</v>
      </c>
      <c r="H37" s="125" t="s">
        <v>45</v>
      </c>
      <c r="I37" s="80"/>
      <c r="J37" s="126">
        <f>SUM(J28:J35)</f>
        <v>0</v>
      </c>
      <c r="K37" s="12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1" customFormat="1" ht="14.4" customHeight="1">
      <c r="B39" s="21"/>
      <c r="L39" s="21"/>
    </row>
    <row r="40" hidden="1" s="1" customFormat="1" ht="14.4" customHeight="1">
      <c r="B40" s="21"/>
      <c r="L40" s="21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7"/>
      <c r="B61" s="38"/>
      <c r="C61" s="37"/>
      <c r="D61" s="57" t="s">
        <v>48</v>
      </c>
      <c r="E61" s="40"/>
      <c r="F61" s="128" t="s">
        <v>49</v>
      </c>
      <c r="G61" s="57" t="s">
        <v>48</v>
      </c>
      <c r="H61" s="40"/>
      <c r="I61" s="40"/>
      <c r="J61" s="129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7"/>
      <c r="B76" s="38"/>
      <c r="C76" s="37"/>
      <c r="D76" s="57" t="s">
        <v>48</v>
      </c>
      <c r="E76" s="40"/>
      <c r="F76" s="128" t="s">
        <v>49</v>
      </c>
      <c r="G76" s="57" t="s">
        <v>48</v>
      </c>
      <c r="H76" s="40"/>
      <c r="I76" s="40"/>
      <c r="J76" s="129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82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66" t="str">
        <f>E7</f>
        <v>Trolejbusy štěrbinový žlab</v>
      </c>
      <c r="F85" s="37"/>
      <c r="G85" s="37"/>
      <c r="H85" s="37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2" customHeight="1">
      <c r="A87" s="37"/>
      <c r="B87" s="38"/>
      <c r="C87" s="31" t="s">
        <v>20</v>
      </c>
      <c r="D87" s="37"/>
      <c r="E87" s="37"/>
      <c r="F87" s="26" t="str">
        <f>F10</f>
        <v xml:space="preserve"> </v>
      </c>
      <c r="G87" s="37"/>
      <c r="H87" s="37"/>
      <c r="I87" s="31" t="s">
        <v>22</v>
      </c>
      <c r="J87" s="68" t="str">
        <f>IF(J10="","",J10)</f>
        <v>16. 2. 2024</v>
      </c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5.15" customHeight="1">
      <c r="A89" s="37"/>
      <c r="B89" s="38"/>
      <c r="C89" s="31" t="s">
        <v>24</v>
      </c>
      <c r="D89" s="37"/>
      <c r="E89" s="37"/>
      <c r="F89" s="26" t="str">
        <f>E13</f>
        <v xml:space="preserve"> </v>
      </c>
      <c r="G89" s="37"/>
      <c r="H89" s="37"/>
      <c r="I89" s="31" t="s">
        <v>29</v>
      </c>
      <c r="J89" s="35" t="str">
        <f>E19</f>
        <v xml:space="preserve"> 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15.15" customHeight="1">
      <c r="A90" s="37"/>
      <c r="B90" s="38"/>
      <c r="C90" s="31" t="s">
        <v>27</v>
      </c>
      <c r="D90" s="37"/>
      <c r="E90" s="37"/>
      <c r="F90" s="26" t="str">
        <f>IF(E16="","",E16)</f>
        <v>Vyplň údaj</v>
      </c>
      <c r="G90" s="37"/>
      <c r="H90" s="37"/>
      <c r="I90" s="31" t="s">
        <v>31</v>
      </c>
      <c r="J90" s="35" t="str">
        <f>E22</f>
        <v xml:space="preserve"> </v>
      </c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0.32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29.28" customHeight="1">
      <c r="A92" s="37"/>
      <c r="B92" s="38"/>
      <c r="C92" s="130" t="s">
        <v>83</v>
      </c>
      <c r="D92" s="122"/>
      <c r="E92" s="122"/>
      <c r="F92" s="122"/>
      <c r="G92" s="122"/>
      <c r="H92" s="122"/>
      <c r="I92" s="122"/>
      <c r="J92" s="131" t="s">
        <v>84</v>
      </c>
      <c r="K92" s="122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2.8" customHeight="1">
      <c r="A94" s="37"/>
      <c r="B94" s="38"/>
      <c r="C94" s="132" t="s">
        <v>85</v>
      </c>
      <c r="D94" s="37"/>
      <c r="E94" s="37"/>
      <c r="F94" s="37"/>
      <c r="G94" s="37"/>
      <c r="H94" s="37"/>
      <c r="I94" s="37"/>
      <c r="J94" s="95">
        <f>J123</f>
        <v>0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8" t="s">
        <v>86</v>
      </c>
    </row>
    <row r="95" hidden="1" s="9" customFormat="1" ht="24.96" customHeight="1">
      <c r="A95" s="9"/>
      <c r="B95" s="133"/>
      <c r="C95" s="9"/>
      <c r="D95" s="134" t="s">
        <v>87</v>
      </c>
      <c r="E95" s="135"/>
      <c r="F95" s="135"/>
      <c r="G95" s="135"/>
      <c r="H95" s="135"/>
      <c r="I95" s="135"/>
      <c r="J95" s="136">
        <f>J124</f>
        <v>0</v>
      </c>
      <c r="K95" s="9"/>
      <c r="L95" s="1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37"/>
      <c r="C96" s="10"/>
      <c r="D96" s="138" t="s">
        <v>88</v>
      </c>
      <c r="E96" s="139"/>
      <c r="F96" s="139"/>
      <c r="G96" s="139"/>
      <c r="H96" s="139"/>
      <c r="I96" s="139"/>
      <c r="J96" s="140">
        <f>J125</f>
        <v>0</v>
      </c>
      <c r="K96" s="10"/>
      <c r="L96" s="13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37"/>
      <c r="C97" s="10"/>
      <c r="D97" s="138" t="s">
        <v>89</v>
      </c>
      <c r="E97" s="139"/>
      <c r="F97" s="139"/>
      <c r="G97" s="139"/>
      <c r="H97" s="139"/>
      <c r="I97" s="139"/>
      <c r="J97" s="140">
        <f>J142</f>
        <v>0</v>
      </c>
      <c r="K97" s="10"/>
      <c r="L97" s="13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37"/>
      <c r="C98" s="10"/>
      <c r="D98" s="138" t="s">
        <v>90</v>
      </c>
      <c r="E98" s="139"/>
      <c r="F98" s="139"/>
      <c r="G98" s="139"/>
      <c r="H98" s="139"/>
      <c r="I98" s="139"/>
      <c r="J98" s="140">
        <f>J159</f>
        <v>0</v>
      </c>
      <c r="K98" s="10"/>
      <c r="L98" s="13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37"/>
      <c r="C99" s="10"/>
      <c r="D99" s="138" t="s">
        <v>91</v>
      </c>
      <c r="E99" s="139"/>
      <c r="F99" s="139"/>
      <c r="G99" s="139"/>
      <c r="H99" s="139"/>
      <c r="I99" s="139"/>
      <c r="J99" s="140">
        <f>J173</f>
        <v>0</v>
      </c>
      <c r="K99" s="10"/>
      <c r="L99" s="13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37"/>
      <c r="C100" s="10"/>
      <c r="D100" s="138" t="s">
        <v>92</v>
      </c>
      <c r="E100" s="139"/>
      <c r="F100" s="139"/>
      <c r="G100" s="139"/>
      <c r="H100" s="139"/>
      <c r="I100" s="139"/>
      <c r="J100" s="140">
        <f>J187</f>
        <v>0</v>
      </c>
      <c r="K100" s="10"/>
      <c r="L100" s="13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37"/>
      <c r="C101" s="10"/>
      <c r="D101" s="138" t="s">
        <v>93</v>
      </c>
      <c r="E101" s="139"/>
      <c r="F101" s="139"/>
      <c r="G101" s="139"/>
      <c r="H101" s="139"/>
      <c r="I101" s="139"/>
      <c r="J101" s="140">
        <f>J198</f>
        <v>0</v>
      </c>
      <c r="K101" s="10"/>
      <c r="L101" s="13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37"/>
      <c r="C102" s="10"/>
      <c r="D102" s="138" t="s">
        <v>94</v>
      </c>
      <c r="E102" s="139"/>
      <c r="F102" s="139"/>
      <c r="G102" s="139"/>
      <c r="H102" s="139"/>
      <c r="I102" s="139"/>
      <c r="J102" s="140">
        <f>J203</f>
        <v>0</v>
      </c>
      <c r="K102" s="10"/>
      <c r="L102" s="13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33"/>
      <c r="C103" s="9"/>
      <c r="D103" s="134" t="s">
        <v>95</v>
      </c>
      <c r="E103" s="135"/>
      <c r="F103" s="135"/>
      <c r="G103" s="135"/>
      <c r="H103" s="135"/>
      <c r="I103" s="135"/>
      <c r="J103" s="136">
        <f>J212</f>
        <v>0</v>
      </c>
      <c r="K103" s="9"/>
      <c r="L103" s="13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37"/>
      <c r="C104" s="10"/>
      <c r="D104" s="138" t="s">
        <v>96</v>
      </c>
      <c r="E104" s="139"/>
      <c r="F104" s="139"/>
      <c r="G104" s="139"/>
      <c r="H104" s="139"/>
      <c r="I104" s="139"/>
      <c r="J104" s="140">
        <f>J213</f>
        <v>0</v>
      </c>
      <c r="K104" s="10"/>
      <c r="L104" s="13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37"/>
      <c r="C105" s="10"/>
      <c r="D105" s="138" t="s">
        <v>97</v>
      </c>
      <c r="E105" s="139"/>
      <c r="F105" s="139"/>
      <c r="G105" s="139"/>
      <c r="H105" s="139"/>
      <c r="I105" s="139"/>
      <c r="J105" s="140">
        <f>J216</f>
        <v>0</v>
      </c>
      <c r="K105" s="10"/>
      <c r="L105" s="13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2" customFormat="1" ht="21.84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 s="2" customFormat="1" ht="6.96" customHeight="1">
      <c r="A107" s="37"/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hidden="1"/>
    <row r="109" hidden="1"/>
    <row r="110" hidden="1"/>
    <row r="111" s="2" customFormat="1" ht="6.96" customHeight="1">
      <c r="A111" s="37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98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7"/>
      <c r="D115" s="37"/>
      <c r="E115" s="66" t="str">
        <f>E7</f>
        <v>Trolejbusy štěrbinový žlab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7"/>
      <c r="E117" s="37"/>
      <c r="F117" s="26" t="str">
        <f>F10</f>
        <v xml:space="preserve"> </v>
      </c>
      <c r="G117" s="37"/>
      <c r="H117" s="37"/>
      <c r="I117" s="31" t="s">
        <v>22</v>
      </c>
      <c r="J117" s="68" t="str">
        <f>IF(J10="","",J10)</f>
        <v>16. 2. 2024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7"/>
      <c r="E119" s="37"/>
      <c r="F119" s="26" t="str">
        <f>E13</f>
        <v xml:space="preserve"> </v>
      </c>
      <c r="G119" s="37"/>
      <c r="H119" s="37"/>
      <c r="I119" s="31" t="s">
        <v>29</v>
      </c>
      <c r="J119" s="35" t="str">
        <f>E19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27</v>
      </c>
      <c r="D120" s="37"/>
      <c r="E120" s="37"/>
      <c r="F120" s="26" t="str">
        <f>IF(E16="","",E16)</f>
        <v>Vyplň údaj</v>
      </c>
      <c r="G120" s="37"/>
      <c r="H120" s="37"/>
      <c r="I120" s="31" t="s">
        <v>31</v>
      </c>
      <c r="J120" s="35" t="str">
        <f>E22</f>
        <v xml:space="preserve"> 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41"/>
      <c r="B122" s="142"/>
      <c r="C122" s="143" t="s">
        <v>99</v>
      </c>
      <c r="D122" s="144" t="s">
        <v>58</v>
      </c>
      <c r="E122" s="144" t="s">
        <v>54</v>
      </c>
      <c r="F122" s="144" t="s">
        <v>55</v>
      </c>
      <c r="G122" s="144" t="s">
        <v>100</v>
      </c>
      <c r="H122" s="144" t="s">
        <v>101</v>
      </c>
      <c r="I122" s="144" t="s">
        <v>102</v>
      </c>
      <c r="J122" s="144" t="s">
        <v>84</v>
      </c>
      <c r="K122" s="145" t="s">
        <v>103</v>
      </c>
      <c r="L122" s="146"/>
      <c r="M122" s="85" t="s">
        <v>1</v>
      </c>
      <c r="N122" s="86" t="s">
        <v>37</v>
      </c>
      <c r="O122" s="86" t="s">
        <v>104</v>
      </c>
      <c r="P122" s="86" t="s">
        <v>105</v>
      </c>
      <c r="Q122" s="86" t="s">
        <v>106</v>
      </c>
      <c r="R122" s="86" t="s">
        <v>107</v>
      </c>
      <c r="S122" s="86" t="s">
        <v>108</v>
      </c>
      <c r="T122" s="87" t="s">
        <v>109</v>
      </c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</row>
    <row r="123" s="2" customFormat="1" ht="22.8" customHeight="1">
      <c r="A123" s="37"/>
      <c r="B123" s="38"/>
      <c r="C123" s="92" t="s">
        <v>110</v>
      </c>
      <c r="D123" s="37"/>
      <c r="E123" s="37"/>
      <c r="F123" s="37"/>
      <c r="G123" s="37"/>
      <c r="H123" s="37"/>
      <c r="I123" s="37"/>
      <c r="J123" s="147">
        <f>BK123</f>
        <v>0</v>
      </c>
      <c r="K123" s="37"/>
      <c r="L123" s="38"/>
      <c r="M123" s="88"/>
      <c r="N123" s="72"/>
      <c r="O123" s="89"/>
      <c r="P123" s="148">
        <f>P124+P212</f>
        <v>0</v>
      </c>
      <c r="Q123" s="89"/>
      <c r="R123" s="148">
        <f>R124+R212</f>
        <v>241.63195318999999</v>
      </c>
      <c r="S123" s="89"/>
      <c r="T123" s="149">
        <f>T124+T212</f>
        <v>165.29130000000001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72</v>
      </c>
      <c r="AU123" s="18" t="s">
        <v>86</v>
      </c>
      <c r="BK123" s="150">
        <f>BK124+BK212</f>
        <v>0</v>
      </c>
    </row>
    <row r="124" s="12" customFormat="1" ht="25.92" customHeight="1">
      <c r="A124" s="12"/>
      <c r="B124" s="151"/>
      <c r="C124" s="12"/>
      <c r="D124" s="152" t="s">
        <v>72</v>
      </c>
      <c r="E124" s="153" t="s">
        <v>111</v>
      </c>
      <c r="F124" s="153" t="s">
        <v>112</v>
      </c>
      <c r="G124" s="12"/>
      <c r="H124" s="12"/>
      <c r="I124" s="154"/>
      <c r="J124" s="155">
        <f>BK124</f>
        <v>0</v>
      </c>
      <c r="K124" s="12"/>
      <c r="L124" s="151"/>
      <c r="M124" s="156"/>
      <c r="N124" s="157"/>
      <c r="O124" s="157"/>
      <c r="P124" s="158">
        <f>P125+P142+P159+P173+P187+P198+P203</f>
        <v>0</v>
      </c>
      <c r="Q124" s="157"/>
      <c r="R124" s="158">
        <f>R125+R142+R159+R173+R187+R198+R203</f>
        <v>241.63195318999999</v>
      </c>
      <c r="S124" s="157"/>
      <c r="T124" s="159">
        <f>T125+T142+T159+T173+T187+T198+T203</f>
        <v>165.29130000000001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2" t="s">
        <v>78</v>
      </c>
      <c r="AT124" s="160" t="s">
        <v>72</v>
      </c>
      <c r="AU124" s="160" t="s">
        <v>73</v>
      </c>
      <c r="AY124" s="152" t="s">
        <v>113</v>
      </c>
      <c r="BK124" s="161">
        <f>BK125+BK142+BK159+BK173+BK187+BK198+BK203</f>
        <v>0</v>
      </c>
    </row>
    <row r="125" s="12" customFormat="1" ht="22.8" customHeight="1">
      <c r="A125" s="12"/>
      <c r="B125" s="151"/>
      <c r="C125" s="12"/>
      <c r="D125" s="152" t="s">
        <v>72</v>
      </c>
      <c r="E125" s="162" t="s">
        <v>78</v>
      </c>
      <c r="F125" s="162" t="s">
        <v>114</v>
      </c>
      <c r="G125" s="12"/>
      <c r="H125" s="12"/>
      <c r="I125" s="154"/>
      <c r="J125" s="163">
        <f>BK125</f>
        <v>0</v>
      </c>
      <c r="K125" s="12"/>
      <c r="L125" s="151"/>
      <c r="M125" s="156"/>
      <c r="N125" s="157"/>
      <c r="O125" s="157"/>
      <c r="P125" s="158">
        <f>SUM(P126:P141)</f>
        <v>0</v>
      </c>
      <c r="Q125" s="157"/>
      <c r="R125" s="158">
        <f>SUM(R126:R141)</f>
        <v>0.028941999999999999</v>
      </c>
      <c r="S125" s="157"/>
      <c r="T125" s="159">
        <f>SUM(T126:T141)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2" t="s">
        <v>78</v>
      </c>
      <c r="AT125" s="160" t="s">
        <v>72</v>
      </c>
      <c r="AU125" s="160" t="s">
        <v>78</v>
      </c>
      <c r="AY125" s="152" t="s">
        <v>113</v>
      </c>
      <c r="BK125" s="161">
        <f>SUM(BK126:BK141)</f>
        <v>0</v>
      </c>
    </row>
    <row r="126" s="2" customFormat="1" ht="33" customHeight="1">
      <c r="A126" s="37"/>
      <c r="B126" s="164"/>
      <c r="C126" s="165" t="s">
        <v>78</v>
      </c>
      <c r="D126" s="165" t="s">
        <v>115</v>
      </c>
      <c r="E126" s="166" t="s">
        <v>116</v>
      </c>
      <c r="F126" s="167" t="s">
        <v>117</v>
      </c>
      <c r="G126" s="168" t="s">
        <v>118</v>
      </c>
      <c r="H126" s="169">
        <v>99.799999999999997</v>
      </c>
      <c r="I126" s="170"/>
      <c r="J126" s="171">
        <f>ROUND(I126*H126,2)</f>
        <v>0</v>
      </c>
      <c r="K126" s="167" t="s">
        <v>119</v>
      </c>
      <c r="L126" s="38"/>
      <c r="M126" s="172" t="s">
        <v>1</v>
      </c>
      <c r="N126" s="173" t="s">
        <v>38</v>
      </c>
      <c r="O126" s="76"/>
      <c r="P126" s="174">
        <f>O126*H126</f>
        <v>0</v>
      </c>
      <c r="Q126" s="174">
        <v>0</v>
      </c>
      <c r="R126" s="174">
        <f>Q126*H126</f>
        <v>0</v>
      </c>
      <c r="S126" s="174">
        <v>0</v>
      </c>
      <c r="T126" s="175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76" t="s">
        <v>120</v>
      </c>
      <c r="AT126" s="176" t="s">
        <v>115</v>
      </c>
      <c r="AU126" s="176" t="s">
        <v>80</v>
      </c>
      <c r="AY126" s="18" t="s">
        <v>113</v>
      </c>
      <c r="BE126" s="177">
        <f>IF(N126="základní",J126,0)</f>
        <v>0</v>
      </c>
      <c r="BF126" s="177">
        <f>IF(N126="snížená",J126,0)</f>
        <v>0</v>
      </c>
      <c r="BG126" s="177">
        <f>IF(N126="zákl. přenesená",J126,0)</f>
        <v>0</v>
      </c>
      <c r="BH126" s="177">
        <f>IF(N126="sníž. přenesená",J126,0)</f>
        <v>0</v>
      </c>
      <c r="BI126" s="177">
        <f>IF(N126="nulová",J126,0)</f>
        <v>0</v>
      </c>
      <c r="BJ126" s="18" t="s">
        <v>78</v>
      </c>
      <c r="BK126" s="177">
        <f>ROUND(I126*H126,2)</f>
        <v>0</v>
      </c>
      <c r="BL126" s="18" t="s">
        <v>120</v>
      </c>
      <c r="BM126" s="176" t="s">
        <v>121</v>
      </c>
    </row>
    <row r="127" s="13" customFormat="1">
      <c r="A127" s="13"/>
      <c r="B127" s="178"/>
      <c r="C127" s="13"/>
      <c r="D127" s="179" t="s">
        <v>122</v>
      </c>
      <c r="E127" s="180" t="s">
        <v>1</v>
      </c>
      <c r="F127" s="181" t="s">
        <v>123</v>
      </c>
      <c r="G127" s="13"/>
      <c r="H127" s="182">
        <v>99.799999999999997</v>
      </c>
      <c r="I127" s="183"/>
      <c r="J127" s="13"/>
      <c r="K127" s="13"/>
      <c r="L127" s="178"/>
      <c r="M127" s="184"/>
      <c r="N127" s="185"/>
      <c r="O127" s="185"/>
      <c r="P127" s="185"/>
      <c r="Q127" s="185"/>
      <c r="R127" s="185"/>
      <c r="S127" s="185"/>
      <c r="T127" s="18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80" t="s">
        <v>122</v>
      </c>
      <c r="AU127" s="180" t="s">
        <v>80</v>
      </c>
      <c r="AV127" s="13" t="s">
        <v>80</v>
      </c>
      <c r="AW127" s="13" t="s">
        <v>30</v>
      </c>
      <c r="AX127" s="13" t="s">
        <v>78</v>
      </c>
      <c r="AY127" s="180" t="s">
        <v>113</v>
      </c>
    </row>
    <row r="128" s="2" customFormat="1" ht="37.8" customHeight="1">
      <c r="A128" s="37"/>
      <c r="B128" s="164"/>
      <c r="C128" s="165" t="s">
        <v>80</v>
      </c>
      <c r="D128" s="165" t="s">
        <v>115</v>
      </c>
      <c r="E128" s="166" t="s">
        <v>124</v>
      </c>
      <c r="F128" s="167" t="s">
        <v>125</v>
      </c>
      <c r="G128" s="168" t="s">
        <v>118</v>
      </c>
      <c r="H128" s="169">
        <v>99.799999999999997</v>
      </c>
      <c r="I128" s="170"/>
      <c r="J128" s="171">
        <f>ROUND(I128*H128,2)</f>
        <v>0</v>
      </c>
      <c r="K128" s="167" t="s">
        <v>126</v>
      </c>
      <c r="L128" s="38"/>
      <c r="M128" s="172" t="s">
        <v>1</v>
      </c>
      <c r="N128" s="173" t="s">
        <v>38</v>
      </c>
      <c r="O128" s="76"/>
      <c r="P128" s="174">
        <f>O128*H128</f>
        <v>0</v>
      </c>
      <c r="Q128" s="174">
        <v>0</v>
      </c>
      <c r="R128" s="174">
        <f>Q128*H128</f>
        <v>0</v>
      </c>
      <c r="S128" s="174">
        <v>0</v>
      </c>
      <c r="T128" s="175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76" t="s">
        <v>120</v>
      </c>
      <c r="AT128" s="176" t="s">
        <v>115</v>
      </c>
      <c r="AU128" s="176" t="s">
        <v>80</v>
      </c>
      <c r="AY128" s="18" t="s">
        <v>113</v>
      </c>
      <c r="BE128" s="177">
        <f>IF(N128="základní",J128,0)</f>
        <v>0</v>
      </c>
      <c r="BF128" s="177">
        <f>IF(N128="snížená",J128,0)</f>
        <v>0</v>
      </c>
      <c r="BG128" s="177">
        <f>IF(N128="zákl. přenesená",J128,0)</f>
        <v>0</v>
      </c>
      <c r="BH128" s="177">
        <f>IF(N128="sníž. přenesená",J128,0)</f>
        <v>0</v>
      </c>
      <c r="BI128" s="177">
        <f>IF(N128="nulová",J128,0)</f>
        <v>0</v>
      </c>
      <c r="BJ128" s="18" t="s">
        <v>78</v>
      </c>
      <c r="BK128" s="177">
        <f>ROUND(I128*H128,2)</f>
        <v>0</v>
      </c>
      <c r="BL128" s="18" t="s">
        <v>120</v>
      </c>
      <c r="BM128" s="176" t="s">
        <v>127</v>
      </c>
    </row>
    <row r="129" s="13" customFormat="1">
      <c r="A129" s="13"/>
      <c r="B129" s="178"/>
      <c r="C129" s="13"/>
      <c r="D129" s="179" t="s">
        <v>122</v>
      </c>
      <c r="E129" s="180" t="s">
        <v>1</v>
      </c>
      <c r="F129" s="181" t="s">
        <v>123</v>
      </c>
      <c r="G129" s="13"/>
      <c r="H129" s="182">
        <v>99.799999999999997</v>
      </c>
      <c r="I129" s="183"/>
      <c r="J129" s="13"/>
      <c r="K129" s="13"/>
      <c r="L129" s="178"/>
      <c r="M129" s="184"/>
      <c r="N129" s="185"/>
      <c r="O129" s="185"/>
      <c r="P129" s="185"/>
      <c r="Q129" s="185"/>
      <c r="R129" s="185"/>
      <c r="S129" s="185"/>
      <c r="T129" s="18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0" t="s">
        <v>122</v>
      </c>
      <c r="AU129" s="180" t="s">
        <v>80</v>
      </c>
      <c r="AV129" s="13" t="s">
        <v>80</v>
      </c>
      <c r="AW129" s="13" t="s">
        <v>30</v>
      </c>
      <c r="AX129" s="13" t="s">
        <v>78</v>
      </c>
      <c r="AY129" s="180" t="s">
        <v>113</v>
      </c>
    </row>
    <row r="130" s="2" customFormat="1" ht="37.8" customHeight="1">
      <c r="A130" s="37"/>
      <c r="B130" s="164"/>
      <c r="C130" s="165" t="s">
        <v>14</v>
      </c>
      <c r="D130" s="165" t="s">
        <v>115</v>
      </c>
      <c r="E130" s="166" t="s">
        <v>128</v>
      </c>
      <c r="F130" s="167" t="s">
        <v>129</v>
      </c>
      <c r="G130" s="168" t="s">
        <v>118</v>
      </c>
      <c r="H130" s="169">
        <v>998</v>
      </c>
      <c r="I130" s="170"/>
      <c r="J130" s="171">
        <f>ROUND(I130*H130,2)</f>
        <v>0</v>
      </c>
      <c r="K130" s="167" t="s">
        <v>119</v>
      </c>
      <c r="L130" s="38"/>
      <c r="M130" s="172" t="s">
        <v>1</v>
      </c>
      <c r="N130" s="173" t="s">
        <v>38</v>
      </c>
      <c r="O130" s="76"/>
      <c r="P130" s="174">
        <f>O130*H130</f>
        <v>0</v>
      </c>
      <c r="Q130" s="174">
        <v>0</v>
      </c>
      <c r="R130" s="174">
        <f>Q130*H130</f>
        <v>0</v>
      </c>
      <c r="S130" s="174">
        <v>0</v>
      </c>
      <c r="T130" s="175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76" t="s">
        <v>120</v>
      </c>
      <c r="AT130" s="176" t="s">
        <v>115</v>
      </c>
      <c r="AU130" s="176" t="s">
        <v>80</v>
      </c>
      <c r="AY130" s="18" t="s">
        <v>113</v>
      </c>
      <c r="BE130" s="177">
        <f>IF(N130="základní",J130,0)</f>
        <v>0</v>
      </c>
      <c r="BF130" s="177">
        <f>IF(N130="snížená",J130,0)</f>
        <v>0</v>
      </c>
      <c r="BG130" s="177">
        <f>IF(N130="zákl. přenesená",J130,0)</f>
        <v>0</v>
      </c>
      <c r="BH130" s="177">
        <f>IF(N130="sníž. přenesená",J130,0)</f>
        <v>0</v>
      </c>
      <c r="BI130" s="177">
        <f>IF(N130="nulová",J130,0)</f>
        <v>0</v>
      </c>
      <c r="BJ130" s="18" t="s">
        <v>78</v>
      </c>
      <c r="BK130" s="177">
        <f>ROUND(I130*H130,2)</f>
        <v>0</v>
      </c>
      <c r="BL130" s="18" t="s">
        <v>120</v>
      </c>
      <c r="BM130" s="176" t="s">
        <v>130</v>
      </c>
    </row>
    <row r="131" s="13" customFormat="1">
      <c r="A131" s="13"/>
      <c r="B131" s="178"/>
      <c r="C131" s="13"/>
      <c r="D131" s="179" t="s">
        <v>122</v>
      </c>
      <c r="E131" s="180" t="s">
        <v>1</v>
      </c>
      <c r="F131" s="181" t="s">
        <v>123</v>
      </c>
      <c r="G131" s="13"/>
      <c r="H131" s="182">
        <v>99.799999999999997</v>
      </c>
      <c r="I131" s="183"/>
      <c r="J131" s="13"/>
      <c r="K131" s="13"/>
      <c r="L131" s="178"/>
      <c r="M131" s="184"/>
      <c r="N131" s="185"/>
      <c r="O131" s="185"/>
      <c r="P131" s="185"/>
      <c r="Q131" s="185"/>
      <c r="R131" s="185"/>
      <c r="S131" s="185"/>
      <c r="T131" s="18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0" t="s">
        <v>122</v>
      </c>
      <c r="AU131" s="180" t="s">
        <v>80</v>
      </c>
      <c r="AV131" s="13" t="s">
        <v>80</v>
      </c>
      <c r="AW131" s="13" t="s">
        <v>30</v>
      </c>
      <c r="AX131" s="13" t="s">
        <v>78</v>
      </c>
      <c r="AY131" s="180" t="s">
        <v>113</v>
      </c>
    </row>
    <row r="132" s="13" customFormat="1">
      <c r="A132" s="13"/>
      <c r="B132" s="178"/>
      <c r="C132" s="13"/>
      <c r="D132" s="179" t="s">
        <v>122</v>
      </c>
      <c r="E132" s="13"/>
      <c r="F132" s="181" t="s">
        <v>131</v>
      </c>
      <c r="G132" s="13"/>
      <c r="H132" s="182">
        <v>998</v>
      </c>
      <c r="I132" s="183"/>
      <c r="J132" s="13"/>
      <c r="K132" s="13"/>
      <c r="L132" s="178"/>
      <c r="M132" s="184"/>
      <c r="N132" s="185"/>
      <c r="O132" s="185"/>
      <c r="P132" s="185"/>
      <c r="Q132" s="185"/>
      <c r="R132" s="185"/>
      <c r="S132" s="185"/>
      <c r="T132" s="18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0" t="s">
        <v>122</v>
      </c>
      <c r="AU132" s="180" t="s">
        <v>80</v>
      </c>
      <c r="AV132" s="13" t="s">
        <v>80</v>
      </c>
      <c r="AW132" s="13" t="s">
        <v>3</v>
      </c>
      <c r="AX132" s="13" t="s">
        <v>78</v>
      </c>
      <c r="AY132" s="180" t="s">
        <v>113</v>
      </c>
    </row>
    <row r="133" s="2" customFormat="1" ht="16.5" customHeight="1">
      <c r="A133" s="37"/>
      <c r="B133" s="164"/>
      <c r="C133" s="165" t="s">
        <v>120</v>
      </c>
      <c r="D133" s="165" t="s">
        <v>115</v>
      </c>
      <c r="E133" s="166" t="s">
        <v>132</v>
      </c>
      <c r="F133" s="167" t="s">
        <v>133</v>
      </c>
      <c r="G133" s="168" t="s">
        <v>118</v>
      </c>
      <c r="H133" s="169">
        <v>99.799999999999997</v>
      </c>
      <c r="I133" s="170"/>
      <c r="J133" s="171">
        <f>ROUND(I133*H133,2)</f>
        <v>0</v>
      </c>
      <c r="K133" s="167" t="s">
        <v>119</v>
      </c>
      <c r="L133" s="38"/>
      <c r="M133" s="172" t="s">
        <v>1</v>
      </c>
      <c r="N133" s="173" t="s">
        <v>38</v>
      </c>
      <c r="O133" s="76"/>
      <c r="P133" s="174">
        <f>O133*H133</f>
        <v>0</v>
      </c>
      <c r="Q133" s="174">
        <v>0</v>
      </c>
      <c r="R133" s="174">
        <f>Q133*H133</f>
        <v>0</v>
      </c>
      <c r="S133" s="174">
        <v>0</v>
      </c>
      <c r="T133" s="175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76" t="s">
        <v>120</v>
      </c>
      <c r="AT133" s="176" t="s">
        <v>115</v>
      </c>
      <c r="AU133" s="176" t="s">
        <v>80</v>
      </c>
      <c r="AY133" s="18" t="s">
        <v>113</v>
      </c>
      <c r="BE133" s="177">
        <f>IF(N133="základní",J133,0)</f>
        <v>0</v>
      </c>
      <c r="BF133" s="177">
        <f>IF(N133="snížená",J133,0)</f>
        <v>0</v>
      </c>
      <c r="BG133" s="177">
        <f>IF(N133="zákl. přenesená",J133,0)</f>
        <v>0</v>
      </c>
      <c r="BH133" s="177">
        <f>IF(N133="sníž. přenesená",J133,0)</f>
        <v>0</v>
      </c>
      <c r="BI133" s="177">
        <f>IF(N133="nulová",J133,0)</f>
        <v>0</v>
      </c>
      <c r="BJ133" s="18" t="s">
        <v>78</v>
      </c>
      <c r="BK133" s="177">
        <f>ROUND(I133*H133,2)</f>
        <v>0</v>
      </c>
      <c r="BL133" s="18" t="s">
        <v>120</v>
      </c>
      <c r="BM133" s="176" t="s">
        <v>134</v>
      </c>
    </row>
    <row r="134" s="13" customFormat="1">
      <c r="A134" s="13"/>
      <c r="B134" s="178"/>
      <c r="C134" s="13"/>
      <c r="D134" s="179" t="s">
        <v>122</v>
      </c>
      <c r="E134" s="180" t="s">
        <v>1</v>
      </c>
      <c r="F134" s="181" t="s">
        <v>123</v>
      </c>
      <c r="G134" s="13"/>
      <c r="H134" s="182">
        <v>99.799999999999997</v>
      </c>
      <c r="I134" s="183"/>
      <c r="J134" s="13"/>
      <c r="K134" s="13"/>
      <c r="L134" s="178"/>
      <c r="M134" s="184"/>
      <c r="N134" s="185"/>
      <c r="O134" s="185"/>
      <c r="P134" s="185"/>
      <c r="Q134" s="185"/>
      <c r="R134" s="185"/>
      <c r="S134" s="185"/>
      <c r="T134" s="18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0" t="s">
        <v>122</v>
      </c>
      <c r="AU134" s="180" t="s">
        <v>80</v>
      </c>
      <c r="AV134" s="13" t="s">
        <v>80</v>
      </c>
      <c r="AW134" s="13" t="s">
        <v>30</v>
      </c>
      <c r="AX134" s="13" t="s">
        <v>78</v>
      </c>
      <c r="AY134" s="180" t="s">
        <v>113</v>
      </c>
    </row>
    <row r="135" s="2" customFormat="1" ht="33" customHeight="1">
      <c r="A135" s="37"/>
      <c r="B135" s="164"/>
      <c r="C135" s="165" t="s">
        <v>135</v>
      </c>
      <c r="D135" s="165" t="s">
        <v>115</v>
      </c>
      <c r="E135" s="166" t="s">
        <v>136</v>
      </c>
      <c r="F135" s="167" t="s">
        <v>137</v>
      </c>
      <c r="G135" s="168" t="s">
        <v>138</v>
      </c>
      <c r="H135" s="169">
        <v>169.66</v>
      </c>
      <c r="I135" s="170"/>
      <c r="J135" s="171">
        <f>ROUND(I135*H135,2)</f>
        <v>0</v>
      </c>
      <c r="K135" s="167" t="s">
        <v>119</v>
      </c>
      <c r="L135" s="38"/>
      <c r="M135" s="172" t="s">
        <v>1</v>
      </c>
      <c r="N135" s="173" t="s">
        <v>38</v>
      </c>
      <c r="O135" s="76"/>
      <c r="P135" s="174">
        <f>O135*H135</f>
        <v>0</v>
      </c>
      <c r="Q135" s="174">
        <v>0</v>
      </c>
      <c r="R135" s="174">
        <f>Q135*H135</f>
        <v>0</v>
      </c>
      <c r="S135" s="174">
        <v>0</v>
      </c>
      <c r="T135" s="17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76" t="s">
        <v>120</v>
      </c>
      <c r="AT135" s="176" t="s">
        <v>115</v>
      </c>
      <c r="AU135" s="176" t="s">
        <v>80</v>
      </c>
      <c r="AY135" s="18" t="s">
        <v>113</v>
      </c>
      <c r="BE135" s="177">
        <f>IF(N135="základní",J135,0)</f>
        <v>0</v>
      </c>
      <c r="BF135" s="177">
        <f>IF(N135="snížená",J135,0)</f>
        <v>0</v>
      </c>
      <c r="BG135" s="177">
        <f>IF(N135="zákl. přenesená",J135,0)</f>
        <v>0</v>
      </c>
      <c r="BH135" s="177">
        <f>IF(N135="sníž. přenesená",J135,0)</f>
        <v>0</v>
      </c>
      <c r="BI135" s="177">
        <f>IF(N135="nulová",J135,0)</f>
        <v>0</v>
      </c>
      <c r="BJ135" s="18" t="s">
        <v>78</v>
      </c>
      <c r="BK135" s="177">
        <f>ROUND(I135*H135,2)</f>
        <v>0</v>
      </c>
      <c r="BL135" s="18" t="s">
        <v>120</v>
      </c>
      <c r="BM135" s="176" t="s">
        <v>139</v>
      </c>
    </row>
    <row r="136" s="13" customFormat="1">
      <c r="A136" s="13"/>
      <c r="B136" s="178"/>
      <c r="C136" s="13"/>
      <c r="D136" s="179" t="s">
        <v>122</v>
      </c>
      <c r="E136" s="180" t="s">
        <v>1</v>
      </c>
      <c r="F136" s="181" t="s">
        <v>123</v>
      </c>
      <c r="G136" s="13"/>
      <c r="H136" s="182">
        <v>99.799999999999997</v>
      </c>
      <c r="I136" s="183"/>
      <c r="J136" s="13"/>
      <c r="K136" s="13"/>
      <c r="L136" s="178"/>
      <c r="M136" s="184"/>
      <c r="N136" s="185"/>
      <c r="O136" s="185"/>
      <c r="P136" s="185"/>
      <c r="Q136" s="185"/>
      <c r="R136" s="185"/>
      <c r="S136" s="185"/>
      <c r="T136" s="18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0" t="s">
        <v>122</v>
      </c>
      <c r="AU136" s="180" t="s">
        <v>80</v>
      </c>
      <c r="AV136" s="13" t="s">
        <v>80</v>
      </c>
      <c r="AW136" s="13" t="s">
        <v>30</v>
      </c>
      <c r="AX136" s="13" t="s">
        <v>78</v>
      </c>
      <c r="AY136" s="180" t="s">
        <v>113</v>
      </c>
    </row>
    <row r="137" s="13" customFormat="1">
      <c r="A137" s="13"/>
      <c r="B137" s="178"/>
      <c r="C137" s="13"/>
      <c r="D137" s="179" t="s">
        <v>122</v>
      </c>
      <c r="E137" s="13"/>
      <c r="F137" s="181" t="s">
        <v>140</v>
      </c>
      <c r="G137" s="13"/>
      <c r="H137" s="182">
        <v>169.66</v>
      </c>
      <c r="I137" s="183"/>
      <c r="J137" s="13"/>
      <c r="K137" s="13"/>
      <c r="L137" s="178"/>
      <c r="M137" s="184"/>
      <c r="N137" s="185"/>
      <c r="O137" s="185"/>
      <c r="P137" s="185"/>
      <c r="Q137" s="185"/>
      <c r="R137" s="185"/>
      <c r="S137" s="185"/>
      <c r="T137" s="18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0" t="s">
        <v>122</v>
      </c>
      <c r="AU137" s="180" t="s">
        <v>80</v>
      </c>
      <c r="AV137" s="13" t="s">
        <v>80</v>
      </c>
      <c r="AW137" s="13" t="s">
        <v>3</v>
      </c>
      <c r="AX137" s="13" t="s">
        <v>78</v>
      </c>
      <c r="AY137" s="180" t="s">
        <v>113</v>
      </c>
    </row>
    <row r="138" s="2" customFormat="1" ht="21.75" customHeight="1">
      <c r="A138" s="37"/>
      <c r="B138" s="164"/>
      <c r="C138" s="165" t="s">
        <v>141</v>
      </c>
      <c r="D138" s="165" t="s">
        <v>115</v>
      </c>
      <c r="E138" s="166" t="s">
        <v>142</v>
      </c>
      <c r="F138" s="167" t="s">
        <v>143</v>
      </c>
      <c r="G138" s="168" t="s">
        <v>144</v>
      </c>
      <c r="H138" s="169">
        <v>49.899999999999999</v>
      </c>
      <c r="I138" s="170"/>
      <c r="J138" s="171">
        <f>ROUND(I138*H138,2)</f>
        <v>0</v>
      </c>
      <c r="K138" s="167" t="s">
        <v>119</v>
      </c>
      <c r="L138" s="38"/>
      <c r="M138" s="172" t="s">
        <v>1</v>
      </c>
      <c r="N138" s="173" t="s">
        <v>38</v>
      </c>
      <c r="O138" s="76"/>
      <c r="P138" s="174">
        <f>O138*H138</f>
        <v>0</v>
      </c>
      <c r="Q138" s="174">
        <v>0.00058</v>
      </c>
      <c r="R138" s="174">
        <f>Q138*H138</f>
        <v>0.028941999999999999</v>
      </c>
      <c r="S138" s="174">
        <v>0</v>
      </c>
      <c r="T138" s="17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76" t="s">
        <v>120</v>
      </c>
      <c r="AT138" s="176" t="s">
        <v>115</v>
      </c>
      <c r="AU138" s="176" t="s">
        <v>80</v>
      </c>
      <c r="AY138" s="18" t="s">
        <v>113</v>
      </c>
      <c r="BE138" s="177">
        <f>IF(N138="základní",J138,0)</f>
        <v>0</v>
      </c>
      <c r="BF138" s="177">
        <f>IF(N138="snížená",J138,0)</f>
        <v>0</v>
      </c>
      <c r="BG138" s="177">
        <f>IF(N138="zákl. přenesená",J138,0)</f>
        <v>0</v>
      </c>
      <c r="BH138" s="177">
        <f>IF(N138="sníž. přenesená",J138,0)</f>
        <v>0</v>
      </c>
      <c r="BI138" s="177">
        <f>IF(N138="nulová",J138,0)</f>
        <v>0</v>
      </c>
      <c r="BJ138" s="18" t="s">
        <v>78</v>
      </c>
      <c r="BK138" s="177">
        <f>ROUND(I138*H138,2)</f>
        <v>0</v>
      </c>
      <c r="BL138" s="18" t="s">
        <v>120</v>
      </c>
      <c r="BM138" s="176" t="s">
        <v>145</v>
      </c>
    </row>
    <row r="139" s="13" customFormat="1">
      <c r="A139" s="13"/>
      <c r="B139" s="178"/>
      <c r="C139" s="13"/>
      <c r="D139" s="179" t="s">
        <v>122</v>
      </c>
      <c r="E139" s="180" t="s">
        <v>1</v>
      </c>
      <c r="F139" s="181" t="s">
        <v>146</v>
      </c>
      <c r="G139" s="13"/>
      <c r="H139" s="182">
        <v>49.899999999999999</v>
      </c>
      <c r="I139" s="183"/>
      <c r="J139" s="13"/>
      <c r="K139" s="13"/>
      <c r="L139" s="178"/>
      <c r="M139" s="184"/>
      <c r="N139" s="185"/>
      <c r="O139" s="185"/>
      <c r="P139" s="185"/>
      <c r="Q139" s="185"/>
      <c r="R139" s="185"/>
      <c r="S139" s="185"/>
      <c r="T139" s="18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0" t="s">
        <v>122</v>
      </c>
      <c r="AU139" s="180" t="s">
        <v>80</v>
      </c>
      <c r="AV139" s="13" t="s">
        <v>80</v>
      </c>
      <c r="AW139" s="13" t="s">
        <v>30</v>
      </c>
      <c r="AX139" s="13" t="s">
        <v>78</v>
      </c>
      <c r="AY139" s="180" t="s">
        <v>113</v>
      </c>
    </row>
    <row r="140" s="2" customFormat="1" ht="21.75" customHeight="1">
      <c r="A140" s="37"/>
      <c r="B140" s="164"/>
      <c r="C140" s="165" t="s">
        <v>147</v>
      </c>
      <c r="D140" s="165" t="s">
        <v>115</v>
      </c>
      <c r="E140" s="166" t="s">
        <v>148</v>
      </c>
      <c r="F140" s="167" t="s">
        <v>149</v>
      </c>
      <c r="G140" s="168" t="s">
        <v>144</v>
      </c>
      <c r="H140" s="169">
        <v>49.899999999999999</v>
      </c>
      <c r="I140" s="170"/>
      <c r="J140" s="171">
        <f>ROUND(I140*H140,2)</f>
        <v>0</v>
      </c>
      <c r="K140" s="167" t="s">
        <v>119</v>
      </c>
      <c r="L140" s="38"/>
      <c r="M140" s="172" t="s">
        <v>1</v>
      </c>
      <c r="N140" s="173" t="s">
        <v>38</v>
      </c>
      <c r="O140" s="76"/>
      <c r="P140" s="174">
        <f>O140*H140</f>
        <v>0</v>
      </c>
      <c r="Q140" s="174">
        <v>0</v>
      </c>
      <c r="R140" s="174">
        <f>Q140*H140</f>
        <v>0</v>
      </c>
      <c r="S140" s="174">
        <v>0</v>
      </c>
      <c r="T140" s="17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76" t="s">
        <v>120</v>
      </c>
      <c r="AT140" s="176" t="s">
        <v>115</v>
      </c>
      <c r="AU140" s="176" t="s">
        <v>80</v>
      </c>
      <c r="AY140" s="18" t="s">
        <v>113</v>
      </c>
      <c r="BE140" s="177">
        <f>IF(N140="základní",J140,0)</f>
        <v>0</v>
      </c>
      <c r="BF140" s="177">
        <f>IF(N140="snížená",J140,0)</f>
        <v>0</v>
      </c>
      <c r="BG140" s="177">
        <f>IF(N140="zákl. přenesená",J140,0)</f>
        <v>0</v>
      </c>
      <c r="BH140" s="177">
        <f>IF(N140="sníž. přenesená",J140,0)</f>
        <v>0</v>
      </c>
      <c r="BI140" s="177">
        <f>IF(N140="nulová",J140,0)</f>
        <v>0</v>
      </c>
      <c r="BJ140" s="18" t="s">
        <v>78</v>
      </c>
      <c r="BK140" s="177">
        <f>ROUND(I140*H140,2)</f>
        <v>0</v>
      </c>
      <c r="BL140" s="18" t="s">
        <v>120</v>
      </c>
      <c r="BM140" s="176" t="s">
        <v>150</v>
      </c>
    </row>
    <row r="141" s="13" customFormat="1">
      <c r="A141" s="13"/>
      <c r="B141" s="178"/>
      <c r="C141" s="13"/>
      <c r="D141" s="179" t="s">
        <v>122</v>
      </c>
      <c r="E141" s="180" t="s">
        <v>1</v>
      </c>
      <c r="F141" s="181" t="s">
        <v>146</v>
      </c>
      <c r="G141" s="13"/>
      <c r="H141" s="182">
        <v>49.899999999999999</v>
      </c>
      <c r="I141" s="183"/>
      <c r="J141" s="13"/>
      <c r="K141" s="13"/>
      <c r="L141" s="178"/>
      <c r="M141" s="184"/>
      <c r="N141" s="185"/>
      <c r="O141" s="185"/>
      <c r="P141" s="185"/>
      <c r="Q141" s="185"/>
      <c r="R141" s="185"/>
      <c r="S141" s="185"/>
      <c r="T141" s="18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0" t="s">
        <v>122</v>
      </c>
      <c r="AU141" s="180" t="s">
        <v>80</v>
      </c>
      <c r="AV141" s="13" t="s">
        <v>80</v>
      </c>
      <c r="AW141" s="13" t="s">
        <v>30</v>
      </c>
      <c r="AX141" s="13" t="s">
        <v>78</v>
      </c>
      <c r="AY141" s="180" t="s">
        <v>113</v>
      </c>
    </row>
    <row r="142" s="12" customFormat="1" ht="22.8" customHeight="1">
      <c r="A142" s="12"/>
      <c r="B142" s="151"/>
      <c r="C142" s="12"/>
      <c r="D142" s="152" t="s">
        <v>72</v>
      </c>
      <c r="E142" s="162" t="s">
        <v>120</v>
      </c>
      <c r="F142" s="162" t="s">
        <v>151</v>
      </c>
      <c r="G142" s="12"/>
      <c r="H142" s="12"/>
      <c r="I142" s="154"/>
      <c r="J142" s="163">
        <f>BK142</f>
        <v>0</v>
      </c>
      <c r="K142" s="12"/>
      <c r="L142" s="151"/>
      <c r="M142" s="156"/>
      <c r="N142" s="157"/>
      <c r="O142" s="157"/>
      <c r="P142" s="158">
        <f>SUM(P143:P158)</f>
        <v>0</v>
      </c>
      <c r="Q142" s="157"/>
      <c r="R142" s="158">
        <f>SUM(R143:R158)</f>
        <v>180.72905152999999</v>
      </c>
      <c r="S142" s="157"/>
      <c r="T142" s="159">
        <f>SUM(T143:T158)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2" t="s">
        <v>78</v>
      </c>
      <c r="AT142" s="160" t="s">
        <v>72</v>
      </c>
      <c r="AU142" s="160" t="s">
        <v>78</v>
      </c>
      <c r="AY142" s="152" t="s">
        <v>113</v>
      </c>
      <c r="BK142" s="161">
        <f>SUM(BK143:BK158)</f>
        <v>0</v>
      </c>
    </row>
    <row r="143" s="2" customFormat="1" ht="24.15" customHeight="1">
      <c r="A143" s="37"/>
      <c r="B143" s="164"/>
      <c r="C143" s="165" t="s">
        <v>152</v>
      </c>
      <c r="D143" s="165" t="s">
        <v>115</v>
      </c>
      <c r="E143" s="166" t="s">
        <v>153</v>
      </c>
      <c r="F143" s="167" t="s">
        <v>154</v>
      </c>
      <c r="G143" s="168" t="s">
        <v>118</v>
      </c>
      <c r="H143" s="169">
        <v>4.9889999999999999</v>
      </c>
      <c r="I143" s="170"/>
      <c r="J143" s="171">
        <f>ROUND(I143*H143,2)</f>
        <v>0</v>
      </c>
      <c r="K143" s="167" t="s">
        <v>119</v>
      </c>
      <c r="L143" s="38"/>
      <c r="M143" s="172" t="s">
        <v>1</v>
      </c>
      <c r="N143" s="173" t="s">
        <v>38</v>
      </c>
      <c r="O143" s="76"/>
      <c r="P143" s="174">
        <f>O143*H143</f>
        <v>0</v>
      </c>
      <c r="Q143" s="174">
        <v>1.8907700000000001</v>
      </c>
      <c r="R143" s="174">
        <f>Q143*H143</f>
        <v>9.4330515300000002</v>
      </c>
      <c r="S143" s="174">
        <v>0</v>
      </c>
      <c r="T143" s="17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76" t="s">
        <v>120</v>
      </c>
      <c r="AT143" s="176" t="s">
        <v>115</v>
      </c>
      <c r="AU143" s="176" t="s">
        <v>80</v>
      </c>
      <c r="AY143" s="18" t="s">
        <v>113</v>
      </c>
      <c r="BE143" s="177">
        <f>IF(N143="základní",J143,0)</f>
        <v>0</v>
      </c>
      <c r="BF143" s="177">
        <f>IF(N143="snížená",J143,0)</f>
        <v>0</v>
      </c>
      <c r="BG143" s="177">
        <f>IF(N143="zákl. přenesená",J143,0)</f>
        <v>0</v>
      </c>
      <c r="BH143" s="177">
        <f>IF(N143="sníž. přenesená",J143,0)</f>
        <v>0</v>
      </c>
      <c r="BI143" s="177">
        <f>IF(N143="nulová",J143,0)</f>
        <v>0</v>
      </c>
      <c r="BJ143" s="18" t="s">
        <v>78</v>
      </c>
      <c r="BK143" s="177">
        <f>ROUND(I143*H143,2)</f>
        <v>0</v>
      </c>
      <c r="BL143" s="18" t="s">
        <v>120</v>
      </c>
      <c r="BM143" s="176" t="s">
        <v>155</v>
      </c>
    </row>
    <row r="144" s="13" customFormat="1">
      <c r="A144" s="13"/>
      <c r="B144" s="178"/>
      <c r="C144" s="13"/>
      <c r="D144" s="179" t="s">
        <v>122</v>
      </c>
      <c r="E144" s="180" t="s">
        <v>1</v>
      </c>
      <c r="F144" s="181" t="s">
        <v>156</v>
      </c>
      <c r="G144" s="13"/>
      <c r="H144" s="182">
        <v>4.9889999999999999</v>
      </c>
      <c r="I144" s="183"/>
      <c r="J144" s="13"/>
      <c r="K144" s="13"/>
      <c r="L144" s="178"/>
      <c r="M144" s="184"/>
      <c r="N144" s="185"/>
      <c r="O144" s="185"/>
      <c r="P144" s="185"/>
      <c r="Q144" s="185"/>
      <c r="R144" s="185"/>
      <c r="S144" s="185"/>
      <c r="T144" s="18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0" t="s">
        <v>122</v>
      </c>
      <c r="AU144" s="180" t="s">
        <v>80</v>
      </c>
      <c r="AV144" s="13" t="s">
        <v>80</v>
      </c>
      <c r="AW144" s="13" t="s">
        <v>30</v>
      </c>
      <c r="AX144" s="13" t="s">
        <v>78</v>
      </c>
      <c r="AY144" s="180" t="s">
        <v>113</v>
      </c>
    </row>
    <row r="145" s="2" customFormat="1" ht="24.15" customHeight="1">
      <c r="A145" s="37"/>
      <c r="B145" s="164"/>
      <c r="C145" s="165" t="s">
        <v>157</v>
      </c>
      <c r="D145" s="165" t="s">
        <v>115</v>
      </c>
      <c r="E145" s="166" t="s">
        <v>158</v>
      </c>
      <c r="F145" s="167" t="s">
        <v>159</v>
      </c>
      <c r="G145" s="168" t="s">
        <v>118</v>
      </c>
      <c r="H145" s="169">
        <v>19.515000000000001</v>
      </c>
      <c r="I145" s="170"/>
      <c r="J145" s="171">
        <f>ROUND(I145*H145,2)</f>
        <v>0</v>
      </c>
      <c r="K145" s="167" t="s">
        <v>119</v>
      </c>
      <c r="L145" s="38"/>
      <c r="M145" s="172" t="s">
        <v>1</v>
      </c>
      <c r="N145" s="173" t="s">
        <v>38</v>
      </c>
      <c r="O145" s="76"/>
      <c r="P145" s="174">
        <f>O145*H145</f>
        <v>0</v>
      </c>
      <c r="Q145" s="174">
        <v>0</v>
      </c>
      <c r="R145" s="174">
        <f>Q145*H145</f>
        <v>0</v>
      </c>
      <c r="S145" s="174">
        <v>0</v>
      </c>
      <c r="T145" s="17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76" t="s">
        <v>120</v>
      </c>
      <c r="AT145" s="176" t="s">
        <v>115</v>
      </c>
      <c r="AU145" s="176" t="s">
        <v>80</v>
      </c>
      <c r="AY145" s="18" t="s">
        <v>113</v>
      </c>
      <c r="BE145" s="177">
        <f>IF(N145="základní",J145,0)</f>
        <v>0</v>
      </c>
      <c r="BF145" s="177">
        <f>IF(N145="snížená",J145,0)</f>
        <v>0</v>
      </c>
      <c r="BG145" s="177">
        <f>IF(N145="zákl. přenesená",J145,0)</f>
        <v>0</v>
      </c>
      <c r="BH145" s="177">
        <f>IF(N145="sníž. přenesená",J145,0)</f>
        <v>0</v>
      </c>
      <c r="BI145" s="177">
        <f>IF(N145="nulová",J145,0)</f>
        <v>0</v>
      </c>
      <c r="BJ145" s="18" t="s">
        <v>78</v>
      </c>
      <c r="BK145" s="177">
        <f>ROUND(I145*H145,2)</f>
        <v>0</v>
      </c>
      <c r="BL145" s="18" t="s">
        <v>120</v>
      </c>
      <c r="BM145" s="176" t="s">
        <v>160</v>
      </c>
    </row>
    <row r="146" s="13" customFormat="1">
      <c r="A146" s="13"/>
      <c r="B146" s="178"/>
      <c r="C146" s="13"/>
      <c r="D146" s="179" t="s">
        <v>122</v>
      </c>
      <c r="E146" s="180" t="s">
        <v>1</v>
      </c>
      <c r="F146" s="181" t="s">
        <v>161</v>
      </c>
      <c r="G146" s="13"/>
      <c r="H146" s="182">
        <v>19.515000000000001</v>
      </c>
      <c r="I146" s="183"/>
      <c r="J146" s="13"/>
      <c r="K146" s="13"/>
      <c r="L146" s="178"/>
      <c r="M146" s="184"/>
      <c r="N146" s="185"/>
      <c r="O146" s="185"/>
      <c r="P146" s="185"/>
      <c r="Q146" s="185"/>
      <c r="R146" s="185"/>
      <c r="S146" s="185"/>
      <c r="T146" s="18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0" t="s">
        <v>122</v>
      </c>
      <c r="AU146" s="180" t="s">
        <v>80</v>
      </c>
      <c r="AV146" s="13" t="s">
        <v>80</v>
      </c>
      <c r="AW146" s="13" t="s">
        <v>30</v>
      </c>
      <c r="AX146" s="13" t="s">
        <v>78</v>
      </c>
      <c r="AY146" s="180" t="s">
        <v>113</v>
      </c>
    </row>
    <row r="147" s="2" customFormat="1" ht="16.5" customHeight="1">
      <c r="A147" s="37"/>
      <c r="B147" s="164"/>
      <c r="C147" s="187" t="s">
        <v>162</v>
      </c>
      <c r="D147" s="187" t="s">
        <v>163</v>
      </c>
      <c r="E147" s="188" t="s">
        <v>164</v>
      </c>
      <c r="F147" s="189" t="s">
        <v>165</v>
      </c>
      <c r="G147" s="190" t="s">
        <v>138</v>
      </c>
      <c r="H147" s="191">
        <v>39.030000000000001</v>
      </c>
      <c r="I147" s="192"/>
      <c r="J147" s="193">
        <f>ROUND(I147*H147,2)</f>
        <v>0</v>
      </c>
      <c r="K147" s="189" t="s">
        <v>119</v>
      </c>
      <c r="L147" s="194"/>
      <c r="M147" s="195" t="s">
        <v>1</v>
      </c>
      <c r="N147" s="196" t="s">
        <v>38</v>
      </c>
      <c r="O147" s="76"/>
      <c r="P147" s="174">
        <f>O147*H147</f>
        <v>0</v>
      </c>
      <c r="Q147" s="174">
        <v>1</v>
      </c>
      <c r="R147" s="174">
        <f>Q147*H147</f>
        <v>39.030000000000001</v>
      </c>
      <c r="S147" s="174">
        <v>0</v>
      </c>
      <c r="T147" s="17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76" t="s">
        <v>152</v>
      </c>
      <c r="AT147" s="176" t="s">
        <v>163</v>
      </c>
      <c r="AU147" s="176" t="s">
        <v>80</v>
      </c>
      <c r="AY147" s="18" t="s">
        <v>113</v>
      </c>
      <c r="BE147" s="177">
        <f>IF(N147="základní",J147,0)</f>
        <v>0</v>
      </c>
      <c r="BF147" s="177">
        <f>IF(N147="snížená",J147,0)</f>
        <v>0</v>
      </c>
      <c r="BG147" s="177">
        <f>IF(N147="zákl. přenesená",J147,0)</f>
        <v>0</v>
      </c>
      <c r="BH147" s="177">
        <f>IF(N147="sníž. přenesená",J147,0)</f>
        <v>0</v>
      </c>
      <c r="BI147" s="177">
        <f>IF(N147="nulová",J147,0)</f>
        <v>0</v>
      </c>
      <c r="BJ147" s="18" t="s">
        <v>78</v>
      </c>
      <c r="BK147" s="177">
        <f>ROUND(I147*H147,2)</f>
        <v>0</v>
      </c>
      <c r="BL147" s="18" t="s">
        <v>120</v>
      </c>
      <c r="BM147" s="176" t="s">
        <v>166</v>
      </c>
    </row>
    <row r="148" s="13" customFormat="1">
      <c r="A148" s="13"/>
      <c r="B148" s="178"/>
      <c r="C148" s="13"/>
      <c r="D148" s="179" t="s">
        <v>122</v>
      </c>
      <c r="E148" s="13"/>
      <c r="F148" s="181" t="s">
        <v>167</v>
      </c>
      <c r="G148" s="13"/>
      <c r="H148" s="182">
        <v>39.030000000000001</v>
      </c>
      <c r="I148" s="183"/>
      <c r="J148" s="13"/>
      <c r="K148" s="13"/>
      <c r="L148" s="178"/>
      <c r="M148" s="184"/>
      <c r="N148" s="185"/>
      <c r="O148" s="185"/>
      <c r="P148" s="185"/>
      <c r="Q148" s="185"/>
      <c r="R148" s="185"/>
      <c r="S148" s="185"/>
      <c r="T148" s="18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0" t="s">
        <v>122</v>
      </c>
      <c r="AU148" s="180" t="s">
        <v>80</v>
      </c>
      <c r="AV148" s="13" t="s">
        <v>80</v>
      </c>
      <c r="AW148" s="13" t="s">
        <v>3</v>
      </c>
      <c r="AX148" s="13" t="s">
        <v>78</v>
      </c>
      <c r="AY148" s="180" t="s">
        <v>113</v>
      </c>
    </row>
    <row r="149" s="2" customFormat="1" ht="24.15" customHeight="1">
      <c r="A149" s="37"/>
      <c r="B149" s="164"/>
      <c r="C149" s="165" t="s">
        <v>168</v>
      </c>
      <c r="D149" s="165" t="s">
        <v>115</v>
      </c>
      <c r="E149" s="166" t="s">
        <v>169</v>
      </c>
      <c r="F149" s="167" t="s">
        <v>170</v>
      </c>
      <c r="G149" s="168" t="s">
        <v>118</v>
      </c>
      <c r="H149" s="169">
        <v>66.275000000000006</v>
      </c>
      <c r="I149" s="170"/>
      <c r="J149" s="171">
        <f>ROUND(I149*H149,2)</f>
        <v>0</v>
      </c>
      <c r="K149" s="167" t="s">
        <v>119</v>
      </c>
      <c r="L149" s="38"/>
      <c r="M149" s="172" t="s">
        <v>1</v>
      </c>
      <c r="N149" s="173" t="s">
        <v>38</v>
      </c>
      <c r="O149" s="76"/>
      <c r="P149" s="174">
        <f>O149*H149</f>
        <v>0</v>
      </c>
      <c r="Q149" s="174">
        <v>0</v>
      </c>
      <c r="R149" s="174">
        <f>Q149*H149</f>
        <v>0</v>
      </c>
      <c r="S149" s="174">
        <v>0</v>
      </c>
      <c r="T149" s="17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76" t="s">
        <v>120</v>
      </c>
      <c r="AT149" s="176" t="s">
        <v>115</v>
      </c>
      <c r="AU149" s="176" t="s">
        <v>80</v>
      </c>
      <c r="AY149" s="18" t="s">
        <v>113</v>
      </c>
      <c r="BE149" s="177">
        <f>IF(N149="základní",J149,0)</f>
        <v>0</v>
      </c>
      <c r="BF149" s="177">
        <f>IF(N149="snížená",J149,0)</f>
        <v>0</v>
      </c>
      <c r="BG149" s="177">
        <f>IF(N149="zákl. přenesená",J149,0)</f>
        <v>0</v>
      </c>
      <c r="BH149" s="177">
        <f>IF(N149="sníž. přenesená",J149,0)</f>
        <v>0</v>
      </c>
      <c r="BI149" s="177">
        <f>IF(N149="nulová",J149,0)</f>
        <v>0</v>
      </c>
      <c r="BJ149" s="18" t="s">
        <v>78</v>
      </c>
      <c r="BK149" s="177">
        <f>ROUND(I149*H149,2)</f>
        <v>0</v>
      </c>
      <c r="BL149" s="18" t="s">
        <v>120</v>
      </c>
      <c r="BM149" s="176" t="s">
        <v>171</v>
      </c>
    </row>
    <row r="150" s="13" customFormat="1">
      <c r="A150" s="13"/>
      <c r="B150" s="178"/>
      <c r="C150" s="13"/>
      <c r="D150" s="179" t="s">
        <v>122</v>
      </c>
      <c r="E150" s="180" t="s">
        <v>1</v>
      </c>
      <c r="F150" s="181" t="s">
        <v>172</v>
      </c>
      <c r="G150" s="13"/>
      <c r="H150" s="182">
        <v>1.4179999999999999</v>
      </c>
      <c r="I150" s="183"/>
      <c r="J150" s="13"/>
      <c r="K150" s="13"/>
      <c r="L150" s="178"/>
      <c r="M150" s="184"/>
      <c r="N150" s="185"/>
      <c r="O150" s="185"/>
      <c r="P150" s="185"/>
      <c r="Q150" s="185"/>
      <c r="R150" s="185"/>
      <c r="S150" s="185"/>
      <c r="T150" s="18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0" t="s">
        <v>122</v>
      </c>
      <c r="AU150" s="180" t="s">
        <v>80</v>
      </c>
      <c r="AV150" s="13" t="s">
        <v>80</v>
      </c>
      <c r="AW150" s="13" t="s">
        <v>30</v>
      </c>
      <c r="AX150" s="13" t="s">
        <v>73</v>
      </c>
      <c r="AY150" s="180" t="s">
        <v>113</v>
      </c>
    </row>
    <row r="151" s="13" customFormat="1">
      <c r="A151" s="13"/>
      <c r="B151" s="178"/>
      <c r="C151" s="13"/>
      <c r="D151" s="179" t="s">
        <v>122</v>
      </c>
      <c r="E151" s="180" t="s">
        <v>1</v>
      </c>
      <c r="F151" s="181" t="s">
        <v>173</v>
      </c>
      <c r="G151" s="13"/>
      <c r="H151" s="182">
        <v>64.856999999999999</v>
      </c>
      <c r="I151" s="183"/>
      <c r="J151" s="13"/>
      <c r="K151" s="13"/>
      <c r="L151" s="178"/>
      <c r="M151" s="184"/>
      <c r="N151" s="185"/>
      <c r="O151" s="185"/>
      <c r="P151" s="185"/>
      <c r="Q151" s="185"/>
      <c r="R151" s="185"/>
      <c r="S151" s="185"/>
      <c r="T151" s="18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0" t="s">
        <v>122</v>
      </c>
      <c r="AU151" s="180" t="s">
        <v>80</v>
      </c>
      <c r="AV151" s="13" t="s">
        <v>80</v>
      </c>
      <c r="AW151" s="13" t="s">
        <v>30</v>
      </c>
      <c r="AX151" s="13" t="s">
        <v>73</v>
      </c>
      <c r="AY151" s="180" t="s">
        <v>113</v>
      </c>
    </row>
    <row r="152" s="14" customFormat="1">
      <c r="A152" s="14"/>
      <c r="B152" s="197"/>
      <c r="C152" s="14"/>
      <c r="D152" s="179" t="s">
        <v>122</v>
      </c>
      <c r="E152" s="198" t="s">
        <v>1</v>
      </c>
      <c r="F152" s="199" t="s">
        <v>174</v>
      </c>
      <c r="G152" s="14"/>
      <c r="H152" s="200">
        <v>66.275000000000006</v>
      </c>
      <c r="I152" s="201"/>
      <c r="J152" s="14"/>
      <c r="K152" s="14"/>
      <c r="L152" s="197"/>
      <c r="M152" s="202"/>
      <c r="N152" s="203"/>
      <c r="O152" s="203"/>
      <c r="P152" s="203"/>
      <c r="Q152" s="203"/>
      <c r="R152" s="203"/>
      <c r="S152" s="203"/>
      <c r="T152" s="20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98" t="s">
        <v>122</v>
      </c>
      <c r="AU152" s="198" t="s">
        <v>80</v>
      </c>
      <c r="AV152" s="14" t="s">
        <v>14</v>
      </c>
      <c r="AW152" s="14" t="s">
        <v>30</v>
      </c>
      <c r="AX152" s="14" t="s">
        <v>78</v>
      </c>
      <c r="AY152" s="198" t="s">
        <v>113</v>
      </c>
    </row>
    <row r="153" s="2" customFormat="1" ht="16.5" customHeight="1">
      <c r="A153" s="37"/>
      <c r="B153" s="164"/>
      <c r="C153" s="187" t="s">
        <v>8</v>
      </c>
      <c r="D153" s="187" t="s">
        <v>163</v>
      </c>
      <c r="E153" s="188" t="s">
        <v>175</v>
      </c>
      <c r="F153" s="189" t="s">
        <v>176</v>
      </c>
      <c r="G153" s="190" t="s">
        <v>138</v>
      </c>
      <c r="H153" s="191">
        <v>2.552</v>
      </c>
      <c r="I153" s="192"/>
      <c r="J153" s="193">
        <f>ROUND(I153*H153,2)</f>
        <v>0</v>
      </c>
      <c r="K153" s="189" t="s">
        <v>119</v>
      </c>
      <c r="L153" s="194"/>
      <c r="M153" s="195" t="s">
        <v>1</v>
      </c>
      <c r="N153" s="196" t="s">
        <v>38</v>
      </c>
      <c r="O153" s="76"/>
      <c r="P153" s="174">
        <f>O153*H153</f>
        <v>0</v>
      </c>
      <c r="Q153" s="174">
        <v>1</v>
      </c>
      <c r="R153" s="174">
        <f>Q153*H153</f>
        <v>2.552</v>
      </c>
      <c r="S153" s="174">
        <v>0</v>
      </c>
      <c r="T153" s="175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76" t="s">
        <v>152</v>
      </c>
      <c r="AT153" s="176" t="s">
        <v>163</v>
      </c>
      <c r="AU153" s="176" t="s">
        <v>80</v>
      </c>
      <c r="AY153" s="18" t="s">
        <v>113</v>
      </c>
      <c r="BE153" s="177">
        <f>IF(N153="základní",J153,0)</f>
        <v>0</v>
      </c>
      <c r="BF153" s="177">
        <f>IF(N153="snížená",J153,0)</f>
        <v>0</v>
      </c>
      <c r="BG153" s="177">
        <f>IF(N153="zákl. přenesená",J153,0)</f>
        <v>0</v>
      </c>
      <c r="BH153" s="177">
        <f>IF(N153="sníž. přenesená",J153,0)</f>
        <v>0</v>
      </c>
      <c r="BI153" s="177">
        <f>IF(N153="nulová",J153,0)</f>
        <v>0</v>
      </c>
      <c r="BJ153" s="18" t="s">
        <v>78</v>
      </c>
      <c r="BK153" s="177">
        <f>ROUND(I153*H153,2)</f>
        <v>0</v>
      </c>
      <c r="BL153" s="18" t="s">
        <v>120</v>
      </c>
      <c r="BM153" s="176" t="s">
        <v>177</v>
      </c>
    </row>
    <row r="154" s="13" customFormat="1">
      <c r="A154" s="13"/>
      <c r="B154" s="178"/>
      <c r="C154" s="13"/>
      <c r="D154" s="179" t="s">
        <v>122</v>
      </c>
      <c r="E154" s="180" t="s">
        <v>1</v>
      </c>
      <c r="F154" s="181" t="s">
        <v>172</v>
      </c>
      <c r="G154" s="13"/>
      <c r="H154" s="182">
        <v>1.4179999999999999</v>
      </c>
      <c r="I154" s="183"/>
      <c r="J154" s="13"/>
      <c r="K154" s="13"/>
      <c r="L154" s="178"/>
      <c r="M154" s="184"/>
      <c r="N154" s="185"/>
      <c r="O154" s="185"/>
      <c r="P154" s="185"/>
      <c r="Q154" s="185"/>
      <c r="R154" s="185"/>
      <c r="S154" s="185"/>
      <c r="T154" s="18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0" t="s">
        <v>122</v>
      </c>
      <c r="AU154" s="180" t="s">
        <v>80</v>
      </c>
      <c r="AV154" s="13" t="s">
        <v>80</v>
      </c>
      <c r="AW154" s="13" t="s">
        <v>30</v>
      </c>
      <c r="AX154" s="13" t="s">
        <v>78</v>
      </c>
      <c r="AY154" s="180" t="s">
        <v>113</v>
      </c>
    </row>
    <row r="155" s="13" customFormat="1">
      <c r="A155" s="13"/>
      <c r="B155" s="178"/>
      <c r="C155" s="13"/>
      <c r="D155" s="179" t="s">
        <v>122</v>
      </c>
      <c r="E155" s="13"/>
      <c r="F155" s="181" t="s">
        <v>178</v>
      </c>
      <c r="G155" s="13"/>
      <c r="H155" s="182">
        <v>2.552</v>
      </c>
      <c r="I155" s="183"/>
      <c r="J155" s="13"/>
      <c r="K155" s="13"/>
      <c r="L155" s="178"/>
      <c r="M155" s="184"/>
      <c r="N155" s="185"/>
      <c r="O155" s="185"/>
      <c r="P155" s="185"/>
      <c r="Q155" s="185"/>
      <c r="R155" s="185"/>
      <c r="S155" s="185"/>
      <c r="T155" s="18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0" t="s">
        <v>122</v>
      </c>
      <c r="AU155" s="180" t="s">
        <v>80</v>
      </c>
      <c r="AV155" s="13" t="s">
        <v>80</v>
      </c>
      <c r="AW155" s="13" t="s">
        <v>3</v>
      </c>
      <c r="AX155" s="13" t="s">
        <v>78</v>
      </c>
      <c r="AY155" s="180" t="s">
        <v>113</v>
      </c>
    </row>
    <row r="156" s="2" customFormat="1" ht="16.5" customHeight="1">
      <c r="A156" s="37"/>
      <c r="B156" s="164"/>
      <c r="C156" s="187" t="s">
        <v>179</v>
      </c>
      <c r="D156" s="187" t="s">
        <v>163</v>
      </c>
      <c r="E156" s="188" t="s">
        <v>180</v>
      </c>
      <c r="F156" s="189" t="s">
        <v>181</v>
      </c>
      <c r="G156" s="190" t="s">
        <v>138</v>
      </c>
      <c r="H156" s="191">
        <v>129.714</v>
      </c>
      <c r="I156" s="192"/>
      <c r="J156" s="193">
        <f>ROUND(I156*H156,2)</f>
        <v>0</v>
      </c>
      <c r="K156" s="189" t="s">
        <v>119</v>
      </c>
      <c r="L156" s="194"/>
      <c r="M156" s="195" t="s">
        <v>1</v>
      </c>
      <c r="N156" s="196" t="s">
        <v>38</v>
      </c>
      <c r="O156" s="76"/>
      <c r="P156" s="174">
        <f>O156*H156</f>
        <v>0</v>
      </c>
      <c r="Q156" s="174">
        <v>1</v>
      </c>
      <c r="R156" s="174">
        <f>Q156*H156</f>
        <v>129.714</v>
      </c>
      <c r="S156" s="174">
        <v>0</v>
      </c>
      <c r="T156" s="17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76" t="s">
        <v>152</v>
      </c>
      <c r="AT156" s="176" t="s">
        <v>163</v>
      </c>
      <c r="AU156" s="176" t="s">
        <v>80</v>
      </c>
      <c r="AY156" s="18" t="s">
        <v>113</v>
      </c>
      <c r="BE156" s="177">
        <f>IF(N156="základní",J156,0)</f>
        <v>0</v>
      </c>
      <c r="BF156" s="177">
        <f>IF(N156="snížená",J156,0)</f>
        <v>0</v>
      </c>
      <c r="BG156" s="177">
        <f>IF(N156="zákl. přenesená",J156,0)</f>
        <v>0</v>
      </c>
      <c r="BH156" s="177">
        <f>IF(N156="sníž. přenesená",J156,0)</f>
        <v>0</v>
      </c>
      <c r="BI156" s="177">
        <f>IF(N156="nulová",J156,0)</f>
        <v>0</v>
      </c>
      <c r="BJ156" s="18" t="s">
        <v>78</v>
      </c>
      <c r="BK156" s="177">
        <f>ROUND(I156*H156,2)</f>
        <v>0</v>
      </c>
      <c r="BL156" s="18" t="s">
        <v>120</v>
      </c>
      <c r="BM156" s="176" t="s">
        <v>182</v>
      </c>
    </row>
    <row r="157" s="13" customFormat="1">
      <c r="A157" s="13"/>
      <c r="B157" s="178"/>
      <c r="C157" s="13"/>
      <c r="D157" s="179" t="s">
        <v>122</v>
      </c>
      <c r="E157" s="180" t="s">
        <v>1</v>
      </c>
      <c r="F157" s="181" t="s">
        <v>173</v>
      </c>
      <c r="G157" s="13"/>
      <c r="H157" s="182">
        <v>64.856999999999999</v>
      </c>
      <c r="I157" s="183"/>
      <c r="J157" s="13"/>
      <c r="K157" s="13"/>
      <c r="L157" s="178"/>
      <c r="M157" s="184"/>
      <c r="N157" s="185"/>
      <c r="O157" s="185"/>
      <c r="P157" s="185"/>
      <c r="Q157" s="185"/>
      <c r="R157" s="185"/>
      <c r="S157" s="185"/>
      <c r="T157" s="18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0" t="s">
        <v>122</v>
      </c>
      <c r="AU157" s="180" t="s">
        <v>80</v>
      </c>
      <c r="AV157" s="13" t="s">
        <v>80</v>
      </c>
      <c r="AW157" s="13" t="s">
        <v>30</v>
      </c>
      <c r="AX157" s="13" t="s">
        <v>78</v>
      </c>
      <c r="AY157" s="180" t="s">
        <v>113</v>
      </c>
    </row>
    <row r="158" s="13" customFormat="1">
      <c r="A158" s="13"/>
      <c r="B158" s="178"/>
      <c r="C158" s="13"/>
      <c r="D158" s="179" t="s">
        <v>122</v>
      </c>
      <c r="E158" s="13"/>
      <c r="F158" s="181" t="s">
        <v>183</v>
      </c>
      <c r="G158" s="13"/>
      <c r="H158" s="182">
        <v>129.714</v>
      </c>
      <c r="I158" s="183"/>
      <c r="J158" s="13"/>
      <c r="K158" s="13"/>
      <c r="L158" s="178"/>
      <c r="M158" s="184"/>
      <c r="N158" s="185"/>
      <c r="O158" s="185"/>
      <c r="P158" s="185"/>
      <c r="Q158" s="185"/>
      <c r="R158" s="185"/>
      <c r="S158" s="185"/>
      <c r="T158" s="18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0" t="s">
        <v>122</v>
      </c>
      <c r="AU158" s="180" t="s">
        <v>80</v>
      </c>
      <c r="AV158" s="13" t="s">
        <v>80</v>
      </c>
      <c r="AW158" s="13" t="s">
        <v>3</v>
      </c>
      <c r="AX158" s="13" t="s">
        <v>78</v>
      </c>
      <c r="AY158" s="180" t="s">
        <v>113</v>
      </c>
    </row>
    <row r="159" s="12" customFormat="1" ht="22.8" customHeight="1">
      <c r="A159" s="12"/>
      <c r="B159" s="151"/>
      <c r="C159" s="12"/>
      <c r="D159" s="152" t="s">
        <v>72</v>
      </c>
      <c r="E159" s="162" t="s">
        <v>141</v>
      </c>
      <c r="F159" s="162" t="s">
        <v>184</v>
      </c>
      <c r="G159" s="12"/>
      <c r="H159" s="12"/>
      <c r="I159" s="154"/>
      <c r="J159" s="163">
        <f>BK159</f>
        <v>0</v>
      </c>
      <c r="K159" s="12"/>
      <c r="L159" s="151"/>
      <c r="M159" s="156"/>
      <c r="N159" s="157"/>
      <c r="O159" s="157"/>
      <c r="P159" s="158">
        <f>SUM(P160:P172)</f>
        <v>0</v>
      </c>
      <c r="Q159" s="157"/>
      <c r="R159" s="158">
        <f>SUM(R160:R172)</f>
        <v>56.843061929999998</v>
      </c>
      <c r="S159" s="157"/>
      <c r="T159" s="159">
        <f>SUM(T160:T172)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52" t="s">
        <v>78</v>
      </c>
      <c r="AT159" s="160" t="s">
        <v>72</v>
      </c>
      <c r="AU159" s="160" t="s">
        <v>78</v>
      </c>
      <c r="AY159" s="152" t="s">
        <v>113</v>
      </c>
      <c r="BK159" s="161">
        <f>SUM(BK160:BK172)</f>
        <v>0</v>
      </c>
    </row>
    <row r="160" s="2" customFormat="1" ht="33" customHeight="1">
      <c r="A160" s="37"/>
      <c r="B160" s="164"/>
      <c r="C160" s="165" t="s">
        <v>185</v>
      </c>
      <c r="D160" s="165" t="s">
        <v>115</v>
      </c>
      <c r="E160" s="166" t="s">
        <v>186</v>
      </c>
      <c r="F160" s="167" t="s">
        <v>187</v>
      </c>
      <c r="G160" s="168" t="s">
        <v>118</v>
      </c>
      <c r="H160" s="169">
        <v>21.414000000000001</v>
      </c>
      <c r="I160" s="170"/>
      <c r="J160" s="171">
        <f>ROUND(I160*H160,2)</f>
        <v>0</v>
      </c>
      <c r="K160" s="167" t="s">
        <v>119</v>
      </c>
      <c r="L160" s="38"/>
      <c r="M160" s="172" t="s">
        <v>1</v>
      </c>
      <c r="N160" s="173" t="s">
        <v>38</v>
      </c>
      <c r="O160" s="76"/>
      <c r="P160" s="174">
        <f>O160*H160</f>
        <v>0</v>
      </c>
      <c r="Q160" s="174">
        <v>2.5018699999999998</v>
      </c>
      <c r="R160" s="174">
        <f>Q160*H160</f>
        <v>53.575044179999999</v>
      </c>
      <c r="S160" s="174">
        <v>0</v>
      </c>
      <c r="T160" s="17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76" t="s">
        <v>120</v>
      </c>
      <c r="AT160" s="176" t="s">
        <v>115</v>
      </c>
      <c r="AU160" s="176" t="s">
        <v>80</v>
      </c>
      <c r="AY160" s="18" t="s">
        <v>113</v>
      </c>
      <c r="BE160" s="177">
        <f>IF(N160="základní",J160,0)</f>
        <v>0</v>
      </c>
      <c r="BF160" s="177">
        <f>IF(N160="snížená",J160,0)</f>
        <v>0</v>
      </c>
      <c r="BG160" s="177">
        <f>IF(N160="zákl. přenesená",J160,0)</f>
        <v>0</v>
      </c>
      <c r="BH160" s="177">
        <f>IF(N160="sníž. přenesená",J160,0)</f>
        <v>0</v>
      </c>
      <c r="BI160" s="177">
        <f>IF(N160="nulová",J160,0)</f>
        <v>0</v>
      </c>
      <c r="BJ160" s="18" t="s">
        <v>78</v>
      </c>
      <c r="BK160" s="177">
        <f>ROUND(I160*H160,2)</f>
        <v>0</v>
      </c>
      <c r="BL160" s="18" t="s">
        <v>120</v>
      </c>
      <c r="BM160" s="176" t="s">
        <v>188</v>
      </c>
    </row>
    <row r="161" s="13" customFormat="1">
      <c r="A161" s="13"/>
      <c r="B161" s="178"/>
      <c r="C161" s="13"/>
      <c r="D161" s="179" t="s">
        <v>122</v>
      </c>
      <c r="E161" s="180" t="s">
        <v>1</v>
      </c>
      <c r="F161" s="181" t="s">
        <v>189</v>
      </c>
      <c r="G161" s="13"/>
      <c r="H161" s="182">
        <v>11.964</v>
      </c>
      <c r="I161" s="183"/>
      <c r="J161" s="13"/>
      <c r="K161" s="13"/>
      <c r="L161" s="178"/>
      <c r="M161" s="184"/>
      <c r="N161" s="185"/>
      <c r="O161" s="185"/>
      <c r="P161" s="185"/>
      <c r="Q161" s="185"/>
      <c r="R161" s="185"/>
      <c r="S161" s="185"/>
      <c r="T161" s="18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0" t="s">
        <v>122</v>
      </c>
      <c r="AU161" s="180" t="s">
        <v>80</v>
      </c>
      <c r="AV161" s="13" t="s">
        <v>80</v>
      </c>
      <c r="AW161" s="13" t="s">
        <v>30</v>
      </c>
      <c r="AX161" s="13" t="s">
        <v>73</v>
      </c>
      <c r="AY161" s="180" t="s">
        <v>113</v>
      </c>
    </row>
    <row r="162" s="13" customFormat="1">
      <c r="A162" s="13"/>
      <c r="B162" s="178"/>
      <c r="C162" s="13"/>
      <c r="D162" s="179" t="s">
        <v>122</v>
      </c>
      <c r="E162" s="180" t="s">
        <v>1</v>
      </c>
      <c r="F162" s="181" t="s">
        <v>190</v>
      </c>
      <c r="G162" s="13"/>
      <c r="H162" s="182">
        <v>8.032</v>
      </c>
      <c r="I162" s="183"/>
      <c r="J162" s="13"/>
      <c r="K162" s="13"/>
      <c r="L162" s="178"/>
      <c r="M162" s="184"/>
      <c r="N162" s="185"/>
      <c r="O162" s="185"/>
      <c r="P162" s="185"/>
      <c r="Q162" s="185"/>
      <c r="R162" s="185"/>
      <c r="S162" s="185"/>
      <c r="T162" s="18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0" t="s">
        <v>122</v>
      </c>
      <c r="AU162" s="180" t="s">
        <v>80</v>
      </c>
      <c r="AV162" s="13" t="s">
        <v>80</v>
      </c>
      <c r="AW162" s="13" t="s">
        <v>30</v>
      </c>
      <c r="AX162" s="13" t="s">
        <v>73</v>
      </c>
      <c r="AY162" s="180" t="s">
        <v>113</v>
      </c>
    </row>
    <row r="163" s="13" customFormat="1">
      <c r="A163" s="13"/>
      <c r="B163" s="178"/>
      <c r="C163" s="13"/>
      <c r="D163" s="179" t="s">
        <v>122</v>
      </c>
      <c r="E163" s="180" t="s">
        <v>1</v>
      </c>
      <c r="F163" s="181" t="s">
        <v>191</v>
      </c>
      <c r="G163" s="13"/>
      <c r="H163" s="182">
        <v>1.4179999999999999</v>
      </c>
      <c r="I163" s="183"/>
      <c r="J163" s="13"/>
      <c r="K163" s="13"/>
      <c r="L163" s="178"/>
      <c r="M163" s="184"/>
      <c r="N163" s="185"/>
      <c r="O163" s="185"/>
      <c r="P163" s="185"/>
      <c r="Q163" s="185"/>
      <c r="R163" s="185"/>
      <c r="S163" s="185"/>
      <c r="T163" s="18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0" t="s">
        <v>122</v>
      </c>
      <c r="AU163" s="180" t="s">
        <v>80</v>
      </c>
      <c r="AV163" s="13" t="s">
        <v>80</v>
      </c>
      <c r="AW163" s="13" t="s">
        <v>30</v>
      </c>
      <c r="AX163" s="13" t="s">
        <v>73</v>
      </c>
      <c r="AY163" s="180" t="s">
        <v>113</v>
      </c>
    </row>
    <row r="164" s="14" customFormat="1">
      <c r="A164" s="14"/>
      <c r="B164" s="197"/>
      <c r="C164" s="14"/>
      <c r="D164" s="179" t="s">
        <v>122</v>
      </c>
      <c r="E164" s="198" t="s">
        <v>1</v>
      </c>
      <c r="F164" s="199" t="s">
        <v>174</v>
      </c>
      <c r="G164" s="14"/>
      <c r="H164" s="200">
        <v>21.414000000000001</v>
      </c>
      <c r="I164" s="201"/>
      <c r="J164" s="14"/>
      <c r="K164" s="14"/>
      <c r="L164" s="197"/>
      <c r="M164" s="202"/>
      <c r="N164" s="203"/>
      <c r="O164" s="203"/>
      <c r="P164" s="203"/>
      <c r="Q164" s="203"/>
      <c r="R164" s="203"/>
      <c r="S164" s="203"/>
      <c r="T164" s="20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8" t="s">
        <v>122</v>
      </c>
      <c r="AU164" s="198" t="s">
        <v>80</v>
      </c>
      <c r="AV164" s="14" t="s">
        <v>14</v>
      </c>
      <c r="AW164" s="14" t="s">
        <v>30</v>
      </c>
      <c r="AX164" s="14" t="s">
        <v>78</v>
      </c>
      <c r="AY164" s="198" t="s">
        <v>113</v>
      </c>
    </row>
    <row r="165" s="2" customFormat="1" ht="16.5" customHeight="1">
      <c r="A165" s="37"/>
      <c r="B165" s="164"/>
      <c r="C165" s="165" t="s">
        <v>192</v>
      </c>
      <c r="D165" s="165" t="s">
        <v>115</v>
      </c>
      <c r="E165" s="166" t="s">
        <v>193</v>
      </c>
      <c r="F165" s="167" t="s">
        <v>194</v>
      </c>
      <c r="G165" s="168" t="s">
        <v>138</v>
      </c>
      <c r="H165" s="169">
        <v>3.0750000000000002</v>
      </c>
      <c r="I165" s="170"/>
      <c r="J165" s="171">
        <f>ROUND(I165*H165,2)</f>
        <v>0</v>
      </c>
      <c r="K165" s="167" t="s">
        <v>119</v>
      </c>
      <c r="L165" s="38"/>
      <c r="M165" s="172" t="s">
        <v>1</v>
      </c>
      <c r="N165" s="173" t="s">
        <v>38</v>
      </c>
      <c r="O165" s="76"/>
      <c r="P165" s="174">
        <f>O165*H165</f>
        <v>0</v>
      </c>
      <c r="Q165" s="174">
        <v>1.06277</v>
      </c>
      <c r="R165" s="174">
        <f>Q165*H165</f>
        <v>3.2680177500000003</v>
      </c>
      <c r="S165" s="174">
        <v>0</v>
      </c>
      <c r="T165" s="17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76" t="s">
        <v>120</v>
      </c>
      <c r="AT165" s="176" t="s">
        <v>115</v>
      </c>
      <c r="AU165" s="176" t="s">
        <v>80</v>
      </c>
      <c r="AY165" s="18" t="s">
        <v>113</v>
      </c>
      <c r="BE165" s="177">
        <f>IF(N165="základní",J165,0)</f>
        <v>0</v>
      </c>
      <c r="BF165" s="177">
        <f>IF(N165="snížená",J165,0)</f>
        <v>0</v>
      </c>
      <c r="BG165" s="177">
        <f>IF(N165="zákl. přenesená",J165,0)</f>
        <v>0</v>
      </c>
      <c r="BH165" s="177">
        <f>IF(N165="sníž. přenesená",J165,0)</f>
        <v>0</v>
      </c>
      <c r="BI165" s="177">
        <f>IF(N165="nulová",J165,0)</f>
        <v>0</v>
      </c>
      <c r="BJ165" s="18" t="s">
        <v>78</v>
      </c>
      <c r="BK165" s="177">
        <f>ROUND(I165*H165,2)</f>
        <v>0</v>
      </c>
      <c r="BL165" s="18" t="s">
        <v>120</v>
      </c>
      <c r="BM165" s="176" t="s">
        <v>195</v>
      </c>
    </row>
    <row r="166" s="13" customFormat="1">
      <c r="A166" s="13"/>
      <c r="B166" s="178"/>
      <c r="C166" s="13"/>
      <c r="D166" s="179" t="s">
        <v>122</v>
      </c>
      <c r="E166" s="180" t="s">
        <v>1</v>
      </c>
      <c r="F166" s="181" t="s">
        <v>196</v>
      </c>
      <c r="G166" s="13"/>
      <c r="H166" s="182">
        <v>3.0750000000000002</v>
      </c>
      <c r="I166" s="183"/>
      <c r="J166" s="13"/>
      <c r="K166" s="13"/>
      <c r="L166" s="178"/>
      <c r="M166" s="184"/>
      <c r="N166" s="185"/>
      <c r="O166" s="185"/>
      <c r="P166" s="185"/>
      <c r="Q166" s="185"/>
      <c r="R166" s="185"/>
      <c r="S166" s="185"/>
      <c r="T166" s="18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0" t="s">
        <v>122</v>
      </c>
      <c r="AU166" s="180" t="s">
        <v>80</v>
      </c>
      <c r="AV166" s="13" t="s">
        <v>80</v>
      </c>
      <c r="AW166" s="13" t="s">
        <v>30</v>
      </c>
      <c r="AX166" s="13" t="s">
        <v>73</v>
      </c>
      <c r="AY166" s="180" t="s">
        <v>113</v>
      </c>
    </row>
    <row r="167" s="15" customFormat="1">
      <c r="A167" s="15"/>
      <c r="B167" s="205"/>
      <c r="C167" s="15"/>
      <c r="D167" s="179" t="s">
        <v>122</v>
      </c>
      <c r="E167" s="206" t="s">
        <v>1</v>
      </c>
      <c r="F167" s="207" t="s">
        <v>197</v>
      </c>
      <c r="G167" s="15"/>
      <c r="H167" s="206" t="s">
        <v>1</v>
      </c>
      <c r="I167" s="208"/>
      <c r="J167" s="15"/>
      <c r="K167" s="15"/>
      <c r="L167" s="205"/>
      <c r="M167" s="209"/>
      <c r="N167" s="210"/>
      <c r="O167" s="210"/>
      <c r="P167" s="210"/>
      <c r="Q167" s="210"/>
      <c r="R167" s="210"/>
      <c r="S167" s="210"/>
      <c r="T167" s="211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06" t="s">
        <v>122</v>
      </c>
      <c r="AU167" s="206" t="s">
        <v>80</v>
      </c>
      <c r="AV167" s="15" t="s">
        <v>78</v>
      </c>
      <c r="AW167" s="15" t="s">
        <v>30</v>
      </c>
      <c r="AX167" s="15" t="s">
        <v>73</v>
      </c>
      <c r="AY167" s="206" t="s">
        <v>113</v>
      </c>
    </row>
    <row r="168" s="14" customFormat="1">
      <c r="A168" s="14"/>
      <c r="B168" s="197"/>
      <c r="C168" s="14"/>
      <c r="D168" s="179" t="s">
        <v>122</v>
      </c>
      <c r="E168" s="198" t="s">
        <v>1</v>
      </c>
      <c r="F168" s="199" t="s">
        <v>174</v>
      </c>
      <c r="G168" s="14"/>
      <c r="H168" s="200">
        <v>3.0750000000000002</v>
      </c>
      <c r="I168" s="201"/>
      <c r="J168" s="14"/>
      <c r="K168" s="14"/>
      <c r="L168" s="197"/>
      <c r="M168" s="202"/>
      <c r="N168" s="203"/>
      <c r="O168" s="203"/>
      <c r="P168" s="203"/>
      <c r="Q168" s="203"/>
      <c r="R168" s="203"/>
      <c r="S168" s="203"/>
      <c r="T168" s="20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8" t="s">
        <v>122</v>
      </c>
      <c r="AU168" s="198" t="s">
        <v>80</v>
      </c>
      <c r="AV168" s="14" t="s">
        <v>14</v>
      </c>
      <c r="AW168" s="14" t="s">
        <v>30</v>
      </c>
      <c r="AX168" s="14" t="s">
        <v>78</v>
      </c>
      <c r="AY168" s="198" t="s">
        <v>113</v>
      </c>
    </row>
    <row r="169" s="2" customFormat="1" ht="24.15" customHeight="1">
      <c r="A169" s="37"/>
      <c r="B169" s="164"/>
      <c r="C169" s="165" t="s">
        <v>198</v>
      </c>
      <c r="D169" s="165" t="s">
        <v>115</v>
      </c>
      <c r="E169" s="166" t="s">
        <v>199</v>
      </c>
      <c r="F169" s="167" t="s">
        <v>200</v>
      </c>
      <c r="G169" s="168" t="s">
        <v>201</v>
      </c>
      <c r="H169" s="169">
        <v>119.11</v>
      </c>
      <c r="I169" s="170"/>
      <c r="J169" s="171">
        <f>ROUND(I169*H169,2)</f>
        <v>0</v>
      </c>
      <c r="K169" s="167" t="s">
        <v>1</v>
      </c>
      <c r="L169" s="38"/>
      <c r="M169" s="172" t="s">
        <v>1</v>
      </c>
      <c r="N169" s="173" t="s">
        <v>38</v>
      </c>
      <c r="O169" s="76"/>
      <c r="P169" s="174">
        <f>O169*H169</f>
        <v>0</v>
      </c>
      <c r="Q169" s="174">
        <v>0</v>
      </c>
      <c r="R169" s="174">
        <f>Q169*H169</f>
        <v>0</v>
      </c>
      <c r="S169" s="174">
        <v>0</v>
      </c>
      <c r="T169" s="175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76" t="s">
        <v>120</v>
      </c>
      <c r="AT169" s="176" t="s">
        <v>115</v>
      </c>
      <c r="AU169" s="176" t="s">
        <v>80</v>
      </c>
      <c r="AY169" s="18" t="s">
        <v>113</v>
      </c>
      <c r="BE169" s="177">
        <f>IF(N169="základní",J169,0)</f>
        <v>0</v>
      </c>
      <c r="BF169" s="177">
        <f>IF(N169="snížená",J169,0)</f>
        <v>0</v>
      </c>
      <c r="BG169" s="177">
        <f>IF(N169="zákl. přenesená",J169,0)</f>
        <v>0</v>
      </c>
      <c r="BH169" s="177">
        <f>IF(N169="sníž. přenesená",J169,0)</f>
        <v>0</v>
      </c>
      <c r="BI169" s="177">
        <f>IF(N169="nulová",J169,0)</f>
        <v>0</v>
      </c>
      <c r="BJ169" s="18" t="s">
        <v>78</v>
      </c>
      <c r="BK169" s="177">
        <f>ROUND(I169*H169,2)</f>
        <v>0</v>
      </c>
      <c r="BL169" s="18" t="s">
        <v>120</v>
      </c>
      <c r="BM169" s="176" t="s">
        <v>202</v>
      </c>
    </row>
    <row r="170" s="13" customFormat="1">
      <c r="A170" s="13"/>
      <c r="B170" s="178"/>
      <c r="C170" s="13"/>
      <c r="D170" s="179" t="s">
        <v>122</v>
      </c>
      <c r="E170" s="180" t="s">
        <v>1</v>
      </c>
      <c r="F170" s="181" t="s">
        <v>203</v>
      </c>
      <c r="G170" s="13"/>
      <c r="H170" s="182">
        <v>119.11</v>
      </c>
      <c r="I170" s="183"/>
      <c r="J170" s="13"/>
      <c r="K170" s="13"/>
      <c r="L170" s="178"/>
      <c r="M170" s="184"/>
      <c r="N170" s="185"/>
      <c r="O170" s="185"/>
      <c r="P170" s="185"/>
      <c r="Q170" s="185"/>
      <c r="R170" s="185"/>
      <c r="S170" s="185"/>
      <c r="T170" s="18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0" t="s">
        <v>122</v>
      </c>
      <c r="AU170" s="180" t="s">
        <v>80</v>
      </c>
      <c r="AV170" s="13" t="s">
        <v>80</v>
      </c>
      <c r="AW170" s="13" t="s">
        <v>30</v>
      </c>
      <c r="AX170" s="13" t="s">
        <v>78</v>
      </c>
      <c r="AY170" s="180" t="s">
        <v>113</v>
      </c>
    </row>
    <row r="171" s="2" customFormat="1" ht="24.15" customHeight="1">
      <c r="A171" s="37"/>
      <c r="B171" s="164"/>
      <c r="C171" s="165" t="s">
        <v>204</v>
      </c>
      <c r="D171" s="165" t="s">
        <v>115</v>
      </c>
      <c r="E171" s="166" t="s">
        <v>205</v>
      </c>
      <c r="F171" s="167" t="s">
        <v>206</v>
      </c>
      <c r="G171" s="168" t="s">
        <v>201</v>
      </c>
      <c r="H171" s="169">
        <v>2.3999999999999999</v>
      </c>
      <c r="I171" s="170"/>
      <c r="J171" s="171">
        <f>ROUND(I171*H171,2)</f>
        <v>0</v>
      </c>
      <c r="K171" s="167" t="s">
        <v>1</v>
      </c>
      <c r="L171" s="38"/>
      <c r="M171" s="172" t="s">
        <v>1</v>
      </c>
      <c r="N171" s="173" t="s">
        <v>38</v>
      </c>
      <c r="O171" s="76"/>
      <c r="P171" s="174">
        <f>O171*H171</f>
        <v>0</v>
      </c>
      <c r="Q171" s="174">
        <v>0</v>
      </c>
      <c r="R171" s="174">
        <f>Q171*H171</f>
        <v>0</v>
      </c>
      <c r="S171" s="174">
        <v>0</v>
      </c>
      <c r="T171" s="17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76" t="s">
        <v>120</v>
      </c>
      <c r="AT171" s="176" t="s">
        <v>115</v>
      </c>
      <c r="AU171" s="176" t="s">
        <v>80</v>
      </c>
      <c r="AY171" s="18" t="s">
        <v>113</v>
      </c>
      <c r="BE171" s="177">
        <f>IF(N171="základní",J171,0)</f>
        <v>0</v>
      </c>
      <c r="BF171" s="177">
        <f>IF(N171="snížená",J171,0)</f>
        <v>0</v>
      </c>
      <c r="BG171" s="177">
        <f>IF(N171="zákl. přenesená",J171,0)</f>
        <v>0</v>
      </c>
      <c r="BH171" s="177">
        <f>IF(N171="sníž. přenesená",J171,0)</f>
        <v>0</v>
      </c>
      <c r="BI171" s="177">
        <f>IF(N171="nulová",J171,0)</f>
        <v>0</v>
      </c>
      <c r="BJ171" s="18" t="s">
        <v>78</v>
      </c>
      <c r="BK171" s="177">
        <f>ROUND(I171*H171,2)</f>
        <v>0</v>
      </c>
      <c r="BL171" s="18" t="s">
        <v>120</v>
      </c>
      <c r="BM171" s="176" t="s">
        <v>207</v>
      </c>
    </row>
    <row r="172" s="13" customFormat="1">
      <c r="A172" s="13"/>
      <c r="B172" s="178"/>
      <c r="C172" s="13"/>
      <c r="D172" s="179" t="s">
        <v>122</v>
      </c>
      <c r="E172" s="180" t="s">
        <v>1</v>
      </c>
      <c r="F172" s="181" t="s">
        <v>208</v>
      </c>
      <c r="G172" s="13"/>
      <c r="H172" s="182">
        <v>2.3999999999999999</v>
      </c>
      <c r="I172" s="183"/>
      <c r="J172" s="13"/>
      <c r="K172" s="13"/>
      <c r="L172" s="178"/>
      <c r="M172" s="184"/>
      <c r="N172" s="185"/>
      <c r="O172" s="185"/>
      <c r="P172" s="185"/>
      <c r="Q172" s="185"/>
      <c r="R172" s="185"/>
      <c r="S172" s="185"/>
      <c r="T172" s="18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0" t="s">
        <v>122</v>
      </c>
      <c r="AU172" s="180" t="s">
        <v>80</v>
      </c>
      <c r="AV172" s="13" t="s">
        <v>80</v>
      </c>
      <c r="AW172" s="13" t="s">
        <v>30</v>
      </c>
      <c r="AX172" s="13" t="s">
        <v>78</v>
      </c>
      <c r="AY172" s="180" t="s">
        <v>113</v>
      </c>
    </row>
    <row r="173" s="12" customFormat="1" ht="22.8" customHeight="1">
      <c r="A173" s="12"/>
      <c r="B173" s="151"/>
      <c r="C173" s="12"/>
      <c r="D173" s="152" t="s">
        <v>72</v>
      </c>
      <c r="E173" s="162" t="s">
        <v>152</v>
      </c>
      <c r="F173" s="162" t="s">
        <v>209</v>
      </c>
      <c r="G173" s="12"/>
      <c r="H173" s="12"/>
      <c r="I173" s="154"/>
      <c r="J173" s="163">
        <f>BK173</f>
        <v>0</v>
      </c>
      <c r="K173" s="12"/>
      <c r="L173" s="151"/>
      <c r="M173" s="156"/>
      <c r="N173" s="157"/>
      <c r="O173" s="157"/>
      <c r="P173" s="158">
        <f>SUM(P174:P186)</f>
        <v>0</v>
      </c>
      <c r="Q173" s="157"/>
      <c r="R173" s="158">
        <f>SUM(R174:R186)</f>
        <v>4.0308977300000004</v>
      </c>
      <c r="S173" s="157"/>
      <c r="T173" s="159">
        <f>SUM(T174:T186)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52" t="s">
        <v>78</v>
      </c>
      <c r="AT173" s="160" t="s">
        <v>72</v>
      </c>
      <c r="AU173" s="160" t="s">
        <v>78</v>
      </c>
      <c r="AY173" s="152" t="s">
        <v>113</v>
      </c>
      <c r="BK173" s="161">
        <f>SUM(BK174:BK186)</f>
        <v>0</v>
      </c>
    </row>
    <row r="174" s="2" customFormat="1" ht="24.15" customHeight="1">
      <c r="A174" s="37"/>
      <c r="B174" s="164"/>
      <c r="C174" s="165" t="s">
        <v>210</v>
      </c>
      <c r="D174" s="165" t="s">
        <v>115</v>
      </c>
      <c r="E174" s="166" t="s">
        <v>211</v>
      </c>
      <c r="F174" s="167" t="s">
        <v>212</v>
      </c>
      <c r="G174" s="168" t="s">
        <v>201</v>
      </c>
      <c r="H174" s="169">
        <v>59.810000000000002</v>
      </c>
      <c r="I174" s="170"/>
      <c r="J174" s="171">
        <f>ROUND(I174*H174,2)</f>
        <v>0</v>
      </c>
      <c r="K174" s="167" t="s">
        <v>119</v>
      </c>
      <c r="L174" s="38"/>
      <c r="M174" s="172" t="s">
        <v>1</v>
      </c>
      <c r="N174" s="173" t="s">
        <v>38</v>
      </c>
      <c r="O174" s="76"/>
      <c r="P174" s="174">
        <f>O174*H174</f>
        <v>0</v>
      </c>
      <c r="Q174" s="174">
        <v>1.0000000000000001E-05</v>
      </c>
      <c r="R174" s="174">
        <f>Q174*H174</f>
        <v>0.00059810000000000006</v>
      </c>
      <c r="S174" s="174">
        <v>0</v>
      </c>
      <c r="T174" s="17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76" t="s">
        <v>120</v>
      </c>
      <c r="AT174" s="176" t="s">
        <v>115</v>
      </c>
      <c r="AU174" s="176" t="s">
        <v>80</v>
      </c>
      <c r="AY174" s="18" t="s">
        <v>113</v>
      </c>
      <c r="BE174" s="177">
        <f>IF(N174="základní",J174,0)</f>
        <v>0</v>
      </c>
      <c r="BF174" s="177">
        <f>IF(N174="snížená",J174,0)</f>
        <v>0</v>
      </c>
      <c r="BG174" s="177">
        <f>IF(N174="zákl. přenesená",J174,0)</f>
        <v>0</v>
      </c>
      <c r="BH174" s="177">
        <f>IF(N174="sníž. přenesená",J174,0)</f>
        <v>0</v>
      </c>
      <c r="BI174" s="177">
        <f>IF(N174="nulová",J174,0)</f>
        <v>0</v>
      </c>
      <c r="BJ174" s="18" t="s">
        <v>78</v>
      </c>
      <c r="BK174" s="177">
        <f>ROUND(I174*H174,2)</f>
        <v>0</v>
      </c>
      <c r="BL174" s="18" t="s">
        <v>120</v>
      </c>
      <c r="BM174" s="176" t="s">
        <v>213</v>
      </c>
    </row>
    <row r="175" s="13" customFormat="1">
      <c r="A175" s="13"/>
      <c r="B175" s="178"/>
      <c r="C175" s="13"/>
      <c r="D175" s="179" t="s">
        <v>122</v>
      </c>
      <c r="E175" s="180" t="s">
        <v>1</v>
      </c>
      <c r="F175" s="181" t="s">
        <v>214</v>
      </c>
      <c r="G175" s="13"/>
      <c r="H175" s="182">
        <v>59.810000000000002</v>
      </c>
      <c r="I175" s="183"/>
      <c r="J175" s="13"/>
      <c r="K175" s="13"/>
      <c r="L175" s="178"/>
      <c r="M175" s="184"/>
      <c r="N175" s="185"/>
      <c r="O175" s="185"/>
      <c r="P175" s="185"/>
      <c r="Q175" s="185"/>
      <c r="R175" s="185"/>
      <c r="S175" s="185"/>
      <c r="T175" s="18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0" t="s">
        <v>122</v>
      </c>
      <c r="AU175" s="180" t="s">
        <v>80</v>
      </c>
      <c r="AV175" s="13" t="s">
        <v>80</v>
      </c>
      <c r="AW175" s="13" t="s">
        <v>30</v>
      </c>
      <c r="AX175" s="13" t="s">
        <v>78</v>
      </c>
      <c r="AY175" s="180" t="s">
        <v>113</v>
      </c>
    </row>
    <row r="176" s="2" customFormat="1" ht="24.15" customHeight="1">
      <c r="A176" s="37"/>
      <c r="B176" s="164"/>
      <c r="C176" s="187" t="s">
        <v>215</v>
      </c>
      <c r="D176" s="187" t="s">
        <v>163</v>
      </c>
      <c r="E176" s="188" t="s">
        <v>216</v>
      </c>
      <c r="F176" s="189" t="s">
        <v>217</v>
      </c>
      <c r="G176" s="190" t="s">
        <v>201</v>
      </c>
      <c r="H176" s="191">
        <v>60.707000000000001</v>
      </c>
      <c r="I176" s="192"/>
      <c r="J176" s="193">
        <f>ROUND(I176*H176,2)</f>
        <v>0</v>
      </c>
      <c r="K176" s="189" t="s">
        <v>119</v>
      </c>
      <c r="L176" s="194"/>
      <c r="M176" s="195" t="s">
        <v>1</v>
      </c>
      <c r="N176" s="196" t="s">
        <v>38</v>
      </c>
      <c r="O176" s="76"/>
      <c r="P176" s="174">
        <f>O176*H176</f>
        <v>0</v>
      </c>
      <c r="Q176" s="174">
        <v>0.0015900000000000001</v>
      </c>
      <c r="R176" s="174">
        <f>Q176*H176</f>
        <v>0.09652413</v>
      </c>
      <c r="S176" s="174">
        <v>0</v>
      </c>
      <c r="T176" s="17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76" t="s">
        <v>152</v>
      </c>
      <c r="AT176" s="176" t="s">
        <v>163</v>
      </c>
      <c r="AU176" s="176" t="s">
        <v>80</v>
      </c>
      <c r="AY176" s="18" t="s">
        <v>113</v>
      </c>
      <c r="BE176" s="177">
        <f>IF(N176="základní",J176,0)</f>
        <v>0</v>
      </c>
      <c r="BF176" s="177">
        <f>IF(N176="snížená",J176,0)</f>
        <v>0</v>
      </c>
      <c r="BG176" s="177">
        <f>IF(N176="zákl. přenesená",J176,0)</f>
        <v>0</v>
      </c>
      <c r="BH176" s="177">
        <f>IF(N176="sníž. přenesená",J176,0)</f>
        <v>0</v>
      </c>
      <c r="BI176" s="177">
        <f>IF(N176="nulová",J176,0)</f>
        <v>0</v>
      </c>
      <c r="BJ176" s="18" t="s">
        <v>78</v>
      </c>
      <c r="BK176" s="177">
        <f>ROUND(I176*H176,2)</f>
        <v>0</v>
      </c>
      <c r="BL176" s="18" t="s">
        <v>120</v>
      </c>
      <c r="BM176" s="176" t="s">
        <v>218</v>
      </c>
    </row>
    <row r="177" s="13" customFormat="1">
      <c r="A177" s="13"/>
      <c r="B177" s="178"/>
      <c r="C177" s="13"/>
      <c r="D177" s="179" t="s">
        <v>122</v>
      </c>
      <c r="E177" s="13"/>
      <c r="F177" s="181" t="s">
        <v>219</v>
      </c>
      <c r="G177" s="13"/>
      <c r="H177" s="182">
        <v>60.707000000000001</v>
      </c>
      <c r="I177" s="183"/>
      <c r="J177" s="13"/>
      <c r="K177" s="13"/>
      <c r="L177" s="178"/>
      <c r="M177" s="184"/>
      <c r="N177" s="185"/>
      <c r="O177" s="185"/>
      <c r="P177" s="185"/>
      <c r="Q177" s="185"/>
      <c r="R177" s="185"/>
      <c r="S177" s="185"/>
      <c r="T177" s="18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0" t="s">
        <v>122</v>
      </c>
      <c r="AU177" s="180" t="s">
        <v>80</v>
      </c>
      <c r="AV177" s="13" t="s">
        <v>80</v>
      </c>
      <c r="AW177" s="13" t="s">
        <v>3</v>
      </c>
      <c r="AX177" s="13" t="s">
        <v>78</v>
      </c>
      <c r="AY177" s="180" t="s">
        <v>113</v>
      </c>
    </row>
    <row r="178" s="2" customFormat="1" ht="33" customHeight="1">
      <c r="A178" s="37"/>
      <c r="B178" s="164"/>
      <c r="C178" s="165" t="s">
        <v>220</v>
      </c>
      <c r="D178" s="165" t="s">
        <v>115</v>
      </c>
      <c r="E178" s="166" t="s">
        <v>221</v>
      </c>
      <c r="F178" s="167" t="s">
        <v>222</v>
      </c>
      <c r="G178" s="168" t="s">
        <v>223</v>
      </c>
      <c r="H178" s="169">
        <v>52</v>
      </c>
      <c r="I178" s="170"/>
      <c r="J178" s="171">
        <f>ROUND(I178*H178,2)</f>
        <v>0</v>
      </c>
      <c r="K178" s="167" t="s">
        <v>119</v>
      </c>
      <c r="L178" s="38"/>
      <c r="M178" s="172" t="s">
        <v>1</v>
      </c>
      <c r="N178" s="173" t="s">
        <v>38</v>
      </c>
      <c r="O178" s="76"/>
      <c r="P178" s="174">
        <f>O178*H178</f>
        <v>0</v>
      </c>
      <c r="Q178" s="174">
        <v>0</v>
      </c>
      <c r="R178" s="174">
        <f>Q178*H178</f>
        <v>0</v>
      </c>
      <c r="S178" s="174">
        <v>0</v>
      </c>
      <c r="T178" s="175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76" t="s">
        <v>120</v>
      </c>
      <c r="AT178" s="176" t="s">
        <v>115</v>
      </c>
      <c r="AU178" s="176" t="s">
        <v>80</v>
      </c>
      <c r="AY178" s="18" t="s">
        <v>113</v>
      </c>
      <c r="BE178" s="177">
        <f>IF(N178="základní",J178,0)</f>
        <v>0</v>
      </c>
      <c r="BF178" s="177">
        <f>IF(N178="snížená",J178,0)</f>
        <v>0</v>
      </c>
      <c r="BG178" s="177">
        <f>IF(N178="zákl. přenesená",J178,0)</f>
        <v>0</v>
      </c>
      <c r="BH178" s="177">
        <f>IF(N178="sníž. přenesená",J178,0)</f>
        <v>0</v>
      </c>
      <c r="BI178" s="177">
        <f>IF(N178="nulová",J178,0)</f>
        <v>0</v>
      </c>
      <c r="BJ178" s="18" t="s">
        <v>78</v>
      </c>
      <c r="BK178" s="177">
        <f>ROUND(I178*H178,2)</f>
        <v>0</v>
      </c>
      <c r="BL178" s="18" t="s">
        <v>120</v>
      </c>
      <c r="BM178" s="176" t="s">
        <v>224</v>
      </c>
    </row>
    <row r="179" s="2" customFormat="1" ht="16.5" customHeight="1">
      <c r="A179" s="37"/>
      <c r="B179" s="164"/>
      <c r="C179" s="187" t="s">
        <v>7</v>
      </c>
      <c r="D179" s="187" t="s">
        <v>163</v>
      </c>
      <c r="E179" s="188" t="s">
        <v>225</v>
      </c>
      <c r="F179" s="189" t="s">
        <v>226</v>
      </c>
      <c r="G179" s="190" t="s">
        <v>223</v>
      </c>
      <c r="H179" s="191">
        <v>24</v>
      </c>
      <c r="I179" s="192"/>
      <c r="J179" s="193">
        <f>ROUND(I179*H179,2)</f>
        <v>0</v>
      </c>
      <c r="K179" s="189" t="s">
        <v>119</v>
      </c>
      <c r="L179" s="194"/>
      <c r="M179" s="195" t="s">
        <v>1</v>
      </c>
      <c r="N179" s="196" t="s">
        <v>38</v>
      </c>
      <c r="O179" s="76"/>
      <c r="P179" s="174">
        <f>O179*H179</f>
        <v>0</v>
      </c>
      <c r="Q179" s="174">
        <v>0.00025000000000000001</v>
      </c>
      <c r="R179" s="174">
        <f>Q179*H179</f>
        <v>0.0060000000000000001</v>
      </c>
      <c r="S179" s="174">
        <v>0</v>
      </c>
      <c r="T179" s="175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76" t="s">
        <v>152</v>
      </c>
      <c r="AT179" s="176" t="s">
        <v>163</v>
      </c>
      <c r="AU179" s="176" t="s">
        <v>80</v>
      </c>
      <c r="AY179" s="18" t="s">
        <v>113</v>
      </c>
      <c r="BE179" s="177">
        <f>IF(N179="základní",J179,0)</f>
        <v>0</v>
      </c>
      <c r="BF179" s="177">
        <f>IF(N179="snížená",J179,0)</f>
        <v>0</v>
      </c>
      <c r="BG179" s="177">
        <f>IF(N179="zákl. přenesená",J179,0)</f>
        <v>0</v>
      </c>
      <c r="BH179" s="177">
        <f>IF(N179="sníž. přenesená",J179,0)</f>
        <v>0</v>
      </c>
      <c r="BI179" s="177">
        <f>IF(N179="nulová",J179,0)</f>
        <v>0</v>
      </c>
      <c r="BJ179" s="18" t="s">
        <v>78</v>
      </c>
      <c r="BK179" s="177">
        <f>ROUND(I179*H179,2)</f>
        <v>0</v>
      </c>
      <c r="BL179" s="18" t="s">
        <v>120</v>
      </c>
      <c r="BM179" s="176" t="s">
        <v>227</v>
      </c>
    </row>
    <row r="180" s="2" customFormat="1" ht="16.5" customHeight="1">
      <c r="A180" s="37"/>
      <c r="B180" s="164"/>
      <c r="C180" s="187" t="s">
        <v>228</v>
      </c>
      <c r="D180" s="187" t="s">
        <v>163</v>
      </c>
      <c r="E180" s="188" t="s">
        <v>229</v>
      </c>
      <c r="F180" s="189" t="s">
        <v>230</v>
      </c>
      <c r="G180" s="190" t="s">
        <v>223</v>
      </c>
      <c r="H180" s="191">
        <v>12</v>
      </c>
      <c r="I180" s="192"/>
      <c r="J180" s="193">
        <f>ROUND(I180*H180,2)</f>
        <v>0</v>
      </c>
      <c r="K180" s="189" t="s">
        <v>119</v>
      </c>
      <c r="L180" s="194"/>
      <c r="M180" s="195" t="s">
        <v>1</v>
      </c>
      <c r="N180" s="196" t="s">
        <v>38</v>
      </c>
      <c r="O180" s="76"/>
      <c r="P180" s="174">
        <f>O180*H180</f>
        <v>0</v>
      </c>
      <c r="Q180" s="174">
        <v>0.00027999999999999998</v>
      </c>
      <c r="R180" s="174">
        <f>Q180*H180</f>
        <v>0.0033599999999999997</v>
      </c>
      <c r="S180" s="174">
        <v>0</v>
      </c>
      <c r="T180" s="175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76" t="s">
        <v>152</v>
      </c>
      <c r="AT180" s="176" t="s">
        <v>163</v>
      </c>
      <c r="AU180" s="176" t="s">
        <v>80</v>
      </c>
      <c r="AY180" s="18" t="s">
        <v>113</v>
      </c>
      <c r="BE180" s="177">
        <f>IF(N180="základní",J180,0)</f>
        <v>0</v>
      </c>
      <c r="BF180" s="177">
        <f>IF(N180="snížená",J180,0)</f>
        <v>0</v>
      </c>
      <c r="BG180" s="177">
        <f>IF(N180="zákl. přenesená",J180,0)</f>
        <v>0</v>
      </c>
      <c r="BH180" s="177">
        <f>IF(N180="sníž. přenesená",J180,0)</f>
        <v>0</v>
      </c>
      <c r="BI180" s="177">
        <f>IF(N180="nulová",J180,0)</f>
        <v>0</v>
      </c>
      <c r="BJ180" s="18" t="s">
        <v>78</v>
      </c>
      <c r="BK180" s="177">
        <f>ROUND(I180*H180,2)</f>
        <v>0</v>
      </c>
      <c r="BL180" s="18" t="s">
        <v>120</v>
      </c>
      <c r="BM180" s="176" t="s">
        <v>231</v>
      </c>
    </row>
    <row r="181" s="2" customFormat="1" ht="16.5" customHeight="1">
      <c r="A181" s="37"/>
      <c r="B181" s="164"/>
      <c r="C181" s="187" t="s">
        <v>232</v>
      </c>
      <c r="D181" s="187" t="s">
        <v>163</v>
      </c>
      <c r="E181" s="188" t="s">
        <v>233</v>
      </c>
      <c r="F181" s="189" t="s">
        <v>234</v>
      </c>
      <c r="G181" s="190" t="s">
        <v>223</v>
      </c>
      <c r="H181" s="191">
        <v>16</v>
      </c>
      <c r="I181" s="192"/>
      <c r="J181" s="193">
        <f>ROUND(I181*H181,2)</f>
        <v>0</v>
      </c>
      <c r="K181" s="189" t="s">
        <v>119</v>
      </c>
      <c r="L181" s="194"/>
      <c r="M181" s="195" t="s">
        <v>1</v>
      </c>
      <c r="N181" s="196" t="s">
        <v>38</v>
      </c>
      <c r="O181" s="76"/>
      <c r="P181" s="174">
        <f>O181*H181</f>
        <v>0</v>
      </c>
      <c r="Q181" s="174">
        <v>0.00029999999999999997</v>
      </c>
      <c r="R181" s="174">
        <f>Q181*H181</f>
        <v>0.0047999999999999996</v>
      </c>
      <c r="S181" s="174">
        <v>0</v>
      </c>
      <c r="T181" s="175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76" t="s">
        <v>152</v>
      </c>
      <c r="AT181" s="176" t="s">
        <v>163</v>
      </c>
      <c r="AU181" s="176" t="s">
        <v>80</v>
      </c>
      <c r="AY181" s="18" t="s">
        <v>113</v>
      </c>
      <c r="BE181" s="177">
        <f>IF(N181="základní",J181,0)</f>
        <v>0</v>
      </c>
      <c r="BF181" s="177">
        <f>IF(N181="snížená",J181,0)</f>
        <v>0</v>
      </c>
      <c r="BG181" s="177">
        <f>IF(N181="zákl. přenesená",J181,0)</f>
        <v>0</v>
      </c>
      <c r="BH181" s="177">
        <f>IF(N181="sníž. přenesená",J181,0)</f>
        <v>0</v>
      </c>
      <c r="BI181" s="177">
        <f>IF(N181="nulová",J181,0)</f>
        <v>0</v>
      </c>
      <c r="BJ181" s="18" t="s">
        <v>78</v>
      </c>
      <c r="BK181" s="177">
        <f>ROUND(I181*H181,2)</f>
        <v>0</v>
      </c>
      <c r="BL181" s="18" t="s">
        <v>120</v>
      </c>
      <c r="BM181" s="176" t="s">
        <v>235</v>
      </c>
    </row>
    <row r="182" s="2" customFormat="1" ht="33" customHeight="1">
      <c r="A182" s="37"/>
      <c r="B182" s="164"/>
      <c r="C182" s="165" t="s">
        <v>236</v>
      </c>
      <c r="D182" s="165" t="s">
        <v>115</v>
      </c>
      <c r="E182" s="166" t="s">
        <v>237</v>
      </c>
      <c r="F182" s="167" t="s">
        <v>238</v>
      </c>
      <c r="G182" s="168" t="s">
        <v>223</v>
      </c>
      <c r="H182" s="169">
        <v>3</v>
      </c>
      <c r="I182" s="170"/>
      <c r="J182" s="171">
        <f>ROUND(I182*H182,2)</f>
        <v>0</v>
      </c>
      <c r="K182" s="167" t="s">
        <v>119</v>
      </c>
      <c r="L182" s="38"/>
      <c r="M182" s="172" t="s">
        <v>1</v>
      </c>
      <c r="N182" s="173" t="s">
        <v>38</v>
      </c>
      <c r="O182" s="76"/>
      <c r="P182" s="174">
        <f>O182*H182</f>
        <v>0</v>
      </c>
      <c r="Q182" s="174">
        <v>0</v>
      </c>
      <c r="R182" s="174">
        <f>Q182*H182</f>
        <v>0</v>
      </c>
      <c r="S182" s="174">
        <v>0</v>
      </c>
      <c r="T182" s="17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76" t="s">
        <v>120</v>
      </c>
      <c r="AT182" s="176" t="s">
        <v>115</v>
      </c>
      <c r="AU182" s="176" t="s">
        <v>80</v>
      </c>
      <c r="AY182" s="18" t="s">
        <v>113</v>
      </c>
      <c r="BE182" s="177">
        <f>IF(N182="základní",J182,0)</f>
        <v>0</v>
      </c>
      <c r="BF182" s="177">
        <f>IF(N182="snížená",J182,0)</f>
        <v>0</v>
      </c>
      <c r="BG182" s="177">
        <f>IF(N182="zákl. přenesená",J182,0)</f>
        <v>0</v>
      </c>
      <c r="BH182" s="177">
        <f>IF(N182="sníž. přenesená",J182,0)</f>
        <v>0</v>
      </c>
      <c r="BI182" s="177">
        <f>IF(N182="nulová",J182,0)</f>
        <v>0</v>
      </c>
      <c r="BJ182" s="18" t="s">
        <v>78</v>
      </c>
      <c r="BK182" s="177">
        <f>ROUND(I182*H182,2)</f>
        <v>0</v>
      </c>
      <c r="BL182" s="18" t="s">
        <v>120</v>
      </c>
      <c r="BM182" s="176" t="s">
        <v>239</v>
      </c>
    </row>
    <row r="183" s="2" customFormat="1" ht="24.15" customHeight="1">
      <c r="A183" s="37"/>
      <c r="B183" s="164"/>
      <c r="C183" s="187" t="s">
        <v>240</v>
      </c>
      <c r="D183" s="187" t="s">
        <v>163</v>
      </c>
      <c r="E183" s="188" t="s">
        <v>241</v>
      </c>
      <c r="F183" s="189" t="s">
        <v>242</v>
      </c>
      <c r="G183" s="190" t="s">
        <v>223</v>
      </c>
      <c r="H183" s="191">
        <v>3</v>
      </c>
      <c r="I183" s="192"/>
      <c r="J183" s="193">
        <f>ROUND(I183*H183,2)</f>
        <v>0</v>
      </c>
      <c r="K183" s="189" t="s">
        <v>119</v>
      </c>
      <c r="L183" s="194"/>
      <c r="M183" s="195" t="s">
        <v>1</v>
      </c>
      <c r="N183" s="196" t="s">
        <v>38</v>
      </c>
      <c r="O183" s="76"/>
      <c r="P183" s="174">
        <f>O183*H183</f>
        <v>0</v>
      </c>
      <c r="Q183" s="174">
        <v>0.00076000000000000004</v>
      </c>
      <c r="R183" s="174">
        <f>Q183*H183</f>
        <v>0.0022799999999999999</v>
      </c>
      <c r="S183" s="174">
        <v>0</v>
      </c>
      <c r="T183" s="175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76" t="s">
        <v>152</v>
      </c>
      <c r="AT183" s="176" t="s">
        <v>163</v>
      </c>
      <c r="AU183" s="176" t="s">
        <v>80</v>
      </c>
      <c r="AY183" s="18" t="s">
        <v>113</v>
      </c>
      <c r="BE183" s="177">
        <f>IF(N183="základní",J183,0)</f>
        <v>0</v>
      </c>
      <c r="BF183" s="177">
        <f>IF(N183="snížená",J183,0)</f>
        <v>0</v>
      </c>
      <c r="BG183" s="177">
        <f>IF(N183="zákl. přenesená",J183,0)</f>
        <v>0</v>
      </c>
      <c r="BH183" s="177">
        <f>IF(N183="sníž. přenesená",J183,0)</f>
        <v>0</v>
      </c>
      <c r="BI183" s="177">
        <f>IF(N183="nulová",J183,0)</f>
        <v>0</v>
      </c>
      <c r="BJ183" s="18" t="s">
        <v>78</v>
      </c>
      <c r="BK183" s="177">
        <f>ROUND(I183*H183,2)</f>
        <v>0</v>
      </c>
      <c r="BL183" s="18" t="s">
        <v>120</v>
      </c>
      <c r="BM183" s="176" t="s">
        <v>243</v>
      </c>
    </row>
    <row r="184" s="2" customFormat="1" ht="44.25" customHeight="1">
      <c r="A184" s="37"/>
      <c r="B184" s="164"/>
      <c r="C184" s="165" t="s">
        <v>244</v>
      </c>
      <c r="D184" s="165" t="s">
        <v>115</v>
      </c>
      <c r="E184" s="166" t="s">
        <v>245</v>
      </c>
      <c r="F184" s="167" t="s">
        <v>246</v>
      </c>
      <c r="G184" s="168" t="s">
        <v>247</v>
      </c>
      <c r="H184" s="169">
        <v>2</v>
      </c>
      <c r="I184" s="170"/>
      <c r="J184" s="171">
        <f>ROUND(I184*H184,2)</f>
        <v>0</v>
      </c>
      <c r="K184" s="167" t="s">
        <v>1</v>
      </c>
      <c r="L184" s="38"/>
      <c r="M184" s="172" t="s">
        <v>1</v>
      </c>
      <c r="N184" s="173" t="s">
        <v>38</v>
      </c>
      <c r="O184" s="76"/>
      <c r="P184" s="174">
        <f>O184*H184</f>
        <v>0</v>
      </c>
      <c r="Q184" s="174">
        <v>0</v>
      </c>
      <c r="R184" s="174">
        <f>Q184*H184</f>
        <v>0</v>
      </c>
      <c r="S184" s="174">
        <v>0</v>
      </c>
      <c r="T184" s="17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76" t="s">
        <v>120</v>
      </c>
      <c r="AT184" s="176" t="s">
        <v>115</v>
      </c>
      <c r="AU184" s="176" t="s">
        <v>80</v>
      </c>
      <c r="AY184" s="18" t="s">
        <v>113</v>
      </c>
      <c r="BE184" s="177">
        <f>IF(N184="základní",J184,0)</f>
        <v>0</v>
      </c>
      <c r="BF184" s="177">
        <f>IF(N184="snížená",J184,0)</f>
        <v>0</v>
      </c>
      <c r="BG184" s="177">
        <f>IF(N184="zákl. přenesená",J184,0)</f>
        <v>0</v>
      </c>
      <c r="BH184" s="177">
        <f>IF(N184="sníž. přenesená",J184,0)</f>
        <v>0</v>
      </c>
      <c r="BI184" s="177">
        <f>IF(N184="nulová",J184,0)</f>
        <v>0</v>
      </c>
      <c r="BJ184" s="18" t="s">
        <v>78</v>
      </c>
      <c r="BK184" s="177">
        <f>ROUND(I184*H184,2)</f>
        <v>0</v>
      </c>
      <c r="BL184" s="18" t="s">
        <v>120</v>
      </c>
      <c r="BM184" s="176" t="s">
        <v>248</v>
      </c>
    </row>
    <row r="185" s="2" customFormat="1" ht="44.25" customHeight="1">
      <c r="A185" s="37"/>
      <c r="B185" s="164"/>
      <c r="C185" s="187" t="s">
        <v>249</v>
      </c>
      <c r="D185" s="187" t="s">
        <v>163</v>
      </c>
      <c r="E185" s="188" t="s">
        <v>250</v>
      </c>
      <c r="F185" s="189" t="s">
        <v>251</v>
      </c>
      <c r="G185" s="190" t="s">
        <v>201</v>
      </c>
      <c r="H185" s="191">
        <v>59.085000000000001</v>
      </c>
      <c r="I185" s="192"/>
      <c r="J185" s="193">
        <f>ROUND(I185*H185,2)</f>
        <v>0</v>
      </c>
      <c r="K185" s="189" t="s">
        <v>1</v>
      </c>
      <c r="L185" s="194"/>
      <c r="M185" s="195" t="s">
        <v>1</v>
      </c>
      <c r="N185" s="196" t="s">
        <v>38</v>
      </c>
      <c r="O185" s="76"/>
      <c r="P185" s="174">
        <f>O185*H185</f>
        <v>0</v>
      </c>
      <c r="Q185" s="174">
        <v>0.066299999999999998</v>
      </c>
      <c r="R185" s="174">
        <f>Q185*H185</f>
        <v>3.9173355000000001</v>
      </c>
      <c r="S185" s="174">
        <v>0</v>
      </c>
      <c r="T185" s="175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76" t="s">
        <v>152</v>
      </c>
      <c r="AT185" s="176" t="s">
        <v>163</v>
      </c>
      <c r="AU185" s="176" t="s">
        <v>80</v>
      </c>
      <c r="AY185" s="18" t="s">
        <v>113</v>
      </c>
      <c r="BE185" s="177">
        <f>IF(N185="základní",J185,0)</f>
        <v>0</v>
      </c>
      <c r="BF185" s="177">
        <f>IF(N185="snížená",J185,0)</f>
        <v>0</v>
      </c>
      <c r="BG185" s="177">
        <f>IF(N185="zákl. přenesená",J185,0)</f>
        <v>0</v>
      </c>
      <c r="BH185" s="177">
        <f>IF(N185="sníž. přenesená",J185,0)</f>
        <v>0</v>
      </c>
      <c r="BI185" s="177">
        <f>IF(N185="nulová",J185,0)</f>
        <v>0</v>
      </c>
      <c r="BJ185" s="18" t="s">
        <v>78</v>
      </c>
      <c r="BK185" s="177">
        <f>ROUND(I185*H185,2)</f>
        <v>0</v>
      </c>
      <c r="BL185" s="18" t="s">
        <v>120</v>
      </c>
      <c r="BM185" s="176" t="s">
        <v>252</v>
      </c>
    </row>
    <row r="186" s="13" customFormat="1">
      <c r="A186" s="13"/>
      <c r="B186" s="178"/>
      <c r="C186" s="13"/>
      <c r="D186" s="179" t="s">
        <v>122</v>
      </c>
      <c r="E186" s="180" t="s">
        <v>1</v>
      </c>
      <c r="F186" s="181" t="s">
        <v>253</v>
      </c>
      <c r="G186" s="13"/>
      <c r="H186" s="182">
        <v>59.085000000000001</v>
      </c>
      <c r="I186" s="183"/>
      <c r="J186" s="13"/>
      <c r="K186" s="13"/>
      <c r="L186" s="178"/>
      <c r="M186" s="184"/>
      <c r="N186" s="185"/>
      <c r="O186" s="185"/>
      <c r="P186" s="185"/>
      <c r="Q186" s="185"/>
      <c r="R186" s="185"/>
      <c r="S186" s="185"/>
      <c r="T186" s="18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0" t="s">
        <v>122</v>
      </c>
      <c r="AU186" s="180" t="s">
        <v>80</v>
      </c>
      <c r="AV186" s="13" t="s">
        <v>80</v>
      </c>
      <c r="AW186" s="13" t="s">
        <v>30</v>
      </c>
      <c r="AX186" s="13" t="s">
        <v>78</v>
      </c>
      <c r="AY186" s="180" t="s">
        <v>113</v>
      </c>
    </row>
    <row r="187" s="12" customFormat="1" ht="22.8" customHeight="1">
      <c r="A187" s="12"/>
      <c r="B187" s="151"/>
      <c r="C187" s="12"/>
      <c r="D187" s="152" t="s">
        <v>72</v>
      </c>
      <c r="E187" s="162" t="s">
        <v>157</v>
      </c>
      <c r="F187" s="162" t="s">
        <v>254</v>
      </c>
      <c r="G187" s="12"/>
      <c r="H187" s="12"/>
      <c r="I187" s="154"/>
      <c r="J187" s="163">
        <f>BK187</f>
        <v>0</v>
      </c>
      <c r="K187" s="12"/>
      <c r="L187" s="151"/>
      <c r="M187" s="156"/>
      <c r="N187" s="157"/>
      <c r="O187" s="157"/>
      <c r="P187" s="158">
        <f>SUM(P188:P197)</f>
        <v>0</v>
      </c>
      <c r="Q187" s="157"/>
      <c r="R187" s="158">
        <f>SUM(R188:R197)</f>
        <v>0</v>
      </c>
      <c r="S187" s="157"/>
      <c r="T187" s="159">
        <f>SUM(T188:T197)</f>
        <v>165.29130000000001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52" t="s">
        <v>78</v>
      </c>
      <c r="AT187" s="160" t="s">
        <v>72</v>
      </c>
      <c r="AU187" s="160" t="s">
        <v>78</v>
      </c>
      <c r="AY187" s="152" t="s">
        <v>113</v>
      </c>
      <c r="BK187" s="161">
        <f>SUM(BK188:BK197)</f>
        <v>0</v>
      </c>
    </row>
    <row r="188" s="2" customFormat="1" ht="21.75" customHeight="1">
      <c r="A188" s="37"/>
      <c r="B188" s="164"/>
      <c r="C188" s="165" t="s">
        <v>255</v>
      </c>
      <c r="D188" s="165" t="s">
        <v>115</v>
      </c>
      <c r="E188" s="166" t="s">
        <v>256</v>
      </c>
      <c r="F188" s="167" t="s">
        <v>257</v>
      </c>
      <c r="G188" s="168" t="s">
        <v>201</v>
      </c>
      <c r="H188" s="169">
        <v>121.51000000000001</v>
      </c>
      <c r="I188" s="170"/>
      <c r="J188" s="171">
        <f>ROUND(I188*H188,2)</f>
        <v>0</v>
      </c>
      <c r="K188" s="167" t="s">
        <v>1</v>
      </c>
      <c r="L188" s="38"/>
      <c r="M188" s="172" t="s">
        <v>1</v>
      </c>
      <c r="N188" s="173" t="s">
        <v>38</v>
      </c>
      <c r="O188" s="76"/>
      <c r="P188" s="174">
        <f>O188*H188</f>
        <v>0</v>
      </c>
      <c r="Q188" s="174">
        <v>0</v>
      </c>
      <c r="R188" s="174">
        <f>Q188*H188</f>
        <v>0</v>
      </c>
      <c r="S188" s="174">
        <v>0</v>
      </c>
      <c r="T188" s="175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76" t="s">
        <v>120</v>
      </c>
      <c r="AT188" s="176" t="s">
        <v>115</v>
      </c>
      <c r="AU188" s="176" t="s">
        <v>80</v>
      </c>
      <c r="AY188" s="18" t="s">
        <v>113</v>
      </c>
      <c r="BE188" s="177">
        <f>IF(N188="základní",J188,0)</f>
        <v>0</v>
      </c>
      <c r="BF188" s="177">
        <f>IF(N188="snížená",J188,0)</f>
        <v>0</v>
      </c>
      <c r="BG188" s="177">
        <f>IF(N188="zákl. přenesená",J188,0)</f>
        <v>0</v>
      </c>
      <c r="BH188" s="177">
        <f>IF(N188="sníž. přenesená",J188,0)</f>
        <v>0</v>
      </c>
      <c r="BI188" s="177">
        <f>IF(N188="nulová",J188,0)</f>
        <v>0</v>
      </c>
      <c r="BJ188" s="18" t="s">
        <v>78</v>
      </c>
      <c r="BK188" s="177">
        <f>ROUND(I188*H188,2)</f>
        <v>0</v>
      </c>
      <c r="BL188" s="18" t="s">
        <v>120</v>
      </c>
      <c r="BM188" s="176" t="s">
        <v>258</v>
      </c>
    </row>
    <row r="189" s="13" customFormat="1">
      <c r="A189" s="13"/>
      <c r="B189" s="178"/>
      <c r="C189" s="13"/>
      <c r="D189" s="179" t="s">
        <v>122</v>
      </c>
      <c r="E189" s="180" t="s">
        <v>1</v>
      </c>
      <c r="F189" s="181" t="s">
        <v>203</v>
      </c>
      <c r="G189" s="13"/>
      <c r="H189" s="182">
        <v>119.11</v>
      </c>
      <c r="I189" s="183"/>
      <c r="J189" s="13"/>
      <c r="K189" s="13"/>
      <c r="L189" s="178"/>
      <c r="M189" s="184"/>
      <c r="N189" s="185"/>
      <c r="O189" s="185"/>
      <c r="P189" s="185"/>
      <c r="Q189" s="185"/>
      <c r="R189" s="185"/>
      <c r="S189" s="185"/>
      <c r="T189" s="18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0" t="s">
        <v>122</v>
      </c>
      <c r="AU189" s="180" t="s">
        <v>80</v>
      </c>
      <c r="AV189" s="13" t="s">
        <v>80</v>
      </c>
      <c r="AW189" s="13" t="s">
        <v>30</v>
      </c>
      <c r="AX189" s="13" t="s">
        <v>73</v>
      </c>
      <c r="AY189" s="180" t="s">
        <v>113</v>
      </c>
    </row>
    <row r="190" s="13" customFormat="1">
      <c r="A190" s="13"/>
      <c r="B190" s="178"/>
      <c r="C190" s="13"/>
      <c r="D190" s="179" t="s">
        <v>122</v>
      </c>
      <c r="E190" s="180" t="s">
        <v>1</v>
      </c>
      <c r="F190" s="181" t="s">
        <v>208</v>
      </c>
      <c r="G190" s="13"/>
      <c r="H190" s="182">
        <v>2.3999999999999999</v>
      </c>
      <c r="I190" s="183"/>
      <c r="J190" s="13"/>
      <c r="K190" s="13"/>
      <c r="L190" s="178"/>
      <c r="M190" s="184"/>
      <c r="N190" s="185"/>
      <c r="O190" s="185"/>
      <c r="P190" s="185"/>
      <c r="Q190" s="185"/>
      <c r="R190" s="185"/>
      <c r="S190" s="185"/>
      <c r="T190" s="18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0" t="s">
        <v>122</v>
      </c>
      <c r="AU190" s="180" t="s">
        <v>80</v>
      </c>
      <c r="AV190" s="13" t="s">
        <v>80</v>
      </c>
      <c r="AW190" s="13" t="s">
        <v>30</v>
      </c>
      <c r="AX190" s="13" t="s">
        <v>73</v>
      </c>
      <c r="AY190" s="180" t="s">
        <v>113</v>
      </c>
    </row>
    <row r="191" s="14" customFormat="1">
      <c r="A191" s="14"/>
      <c r="B191" s="197"/>
      <c r="C191" s="14"/>
      <c r="D191" s="179" t="s">
        <v>122</v>
      </c>
      <c r="E191" s="198" t="s">
        <v>1</v>
      </c>
      <c r="F191" s="199" t="s">
        <v>174</v>
      </c>
      <c r="G191" s="14"/>
      <c r="H191" s="200">
        <v>121.51000000000001</v>
      </c>
      <c r="I191" s="201"/>
      <c r="J191" s="14"/>
      <c r="K191" s="14"/>
      <c r="L191" s="197"/>
      <c r="M191" s="202"/>
      <c r="N191" s="203"/>
      <c r="O191" s="203"/>
      <c r="P191" s="203"/>
      <c r="Q191" s="203"/>
      <c r="R191" s="203"/>
      <c r="S191" s="203"/>
      <c r="T191" s="20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98" t="s">
        <v>122</v>
      </c>
      <c r="AU191" s="198" t="s">
        <v>80</v>
      </c>
      <c r="AV191" s="14" t="s">
        <v>14</v>
      </c>
      <c r="AW191" s="14" t="s">
        <v>30</v>
      </c>
      <c r="AX191" s="14" t="s">
        <v>78</v>
      </c>
      <c r="AY191" s="198" t="s">
        <v>113</v>
      </c>
    </row>
    <row r="192" s="2" customFormat="1" ht="16.5" customHeight="1">
      <c r="A192" s="37"/>
      <c r="B192" s="164"/>
      <c r="C192" s="165" t="s">
        <v>259</v>
      </c>
      <c r="D192" s="165" t="s">
        <v>115</v>
      </c>
      <c r="E192" s="166" t="s">
        <v>260</v>
      </c>
      <c r="F192" s="167" t="s">
        <v>261</v>
      </c>
      <c r="G192" s="168" t="s">
        <v>118</v>
      </c>
      <c r="H192" s="169">
        <v>17.172000000000001</v>
      </c>
      <c r="I192" s="170"/>
      <c r="J192" s="171">
        <f>ROUND(I192*H192,2)</f>
        <v>0</v>
      </c>
      <c r="K192" s="167" t="s">
        <v>119</v>
      </c>
      <c r="L192" s="38"/>
      <c r="M192" s="172" t="s">
        <v>1</v>
      </c>
      <c r="N192" s="173" t="s">
        <v>38</v>
      </c>
      <c r="O192" s="76"/>
      <c r="P192" s="174">
        <f>O192*H192</f>
        <v>0</v>
      </c>
      <c r="Q192" s="174">
        <v>0</v>
      </c>
      <c r="R192" s="174">
        <f>Q192*H192</f>
        <v>0</v>
      </c>
      <c r="S192" s="174">
        <v>2.3999999999999999</v>
      </c>
      <c r="T192" s="175">
        <f>S192*H192</f>
        <v>41.212800000000001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76" t="s">
        <v>120</v>
      </c>
      <c r="AT192" s="176" t="s">
        <v>115</v>
      </c>
      <c r="AU192" s="176" t="s">
        <v>80</v>
      </c>
      <c r="AY192" s="18" t="s">
        <v>113</v>
      </c>
      <c r="BE192" s="177">
        <f>IF(N192="základní",J192,0)</f>
        <v>0</v>
      </c>
      <c r="BF192" s="177">
        <f>IF(N192="snížená",J192,0)</f>
        <v>0</v>
      </c>
      <c r="BG192" s="177">
        <f>IF(N192="zákl. přenesená",J192,0)</f>
        <v>0</v>
      </c>
      <c r="BH192" s="177">
        <f>IF(N192="sníž. přenesená",J192,0)</f>
        <v>0</v>
      </c>
      <c r="BI192" s="177">
        <f>IF(N192="nulová",J192,0)</f>
        <v>0</v>
      </c>
      <c r="BJ192" s="18" t="s">
        <v>78</v>
      </c>
      <c r="BK192" s="177">
        <f>ROUND(I192*H192,2)</f>
        <v>0</v>
      </c>
      <c r="BL192" s="18" t="s">
        <v>120</v>
      </c>
      <c r="BM192" s="176" t="s">
        <v>262</v>
      </c>
    </row>
    <row r="193" s="13" customFormat="1">
      <c r="A193" s="13"/>
      <c r="B193" s="178"/>
      <c r="C193" s="13"/>
      <c r="D193" s="179" t="s">
        <v>122</v>
      </c>
      <c r="E193" s="180" t="s">
        <v>1</v>
      </c>
      <c r="F193" s="181" t="s">
        <v>263</v>
      </c>
      <c r="G193" s="13"/>
      <c r="H193" s="182">
        <v>4.6970000000000001</v>
      </c>
      <c r="I193" s="183"/>
      <c r="J193" s="13"/>
      <c r="K193" s="13"/>
      <c r="L193" s="178"/>
      <c r="M193" s="184"/>
      <c r="N193" s="185"/>
      <c r="O193" s="185"/>
      <c r="P193" s="185"/>
      <c r="Q193" s="185"/>
      <c r="R193" s="185"/>
      <c r="S193" s="185"/>
      <c r="T193" s="18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0" t="s">
        <v>122</v>
      </c>
      <c r="AU193" s="180" t="s">
        <v>80</v>
      </c>
      <c r="AV193" s="13" t="s">
        <v>80</v>
      </c>
      <c r="AW193" s="13" t="s">
        <v>30</v>
      </c>
      <c r="AX193" s="13" t="s">
        <v>73</v>
      </c>
      <c r="AY193" s="180" t="s">
        <v>113</v>
      </c>
    </row>
    <row r="194" s="13" customFormat="1">
      <c r="A194" s="13"/>
      <c r="B194" s="178"/>
      <c r="C194" s="13"/>
      <c r="D194" s="179" t="s">
        <v>122</v>
      </c>
      <c r="E194" s="180" t="s">
        <v>1</v>
      </c>
      <c r="F194" s="181" t="s">
        <v>264</v>
      </c>
      <c r="G194" s="13"/>
      <c r="H194" s="182">
        <v>12.475</v>
      </c>
      <c r="I194" s="183"/>
      <c r="J194" s="13"/>
      <c r="K194" s="13"/>
      <c r="L194" s="178"/>
      <c r="M194" s="184"/>
      <c r="N194" s="185"/>
      <c r="O194" s="185"/>
      <c r="P194" s="185"/>
      <c r="Q194" s="185"/>
      <c r="R194" s="185"/>
      <c r="S194" s="185"/>
      <c r="T194" s="18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0" t="s">
        <v>122</v>
      </c>
      <c r="AU194" s="180" t="s">
        <v>80</v>
      </c>
      <c r="AV194" s="13" t="s">
        <v>80</v>
      </c>
      <c r="AW194" s="13" t="s">
        <v>30</v>
      </c>
      <c r="AX194" s="13" t="s">
        <v>73</v>
      </c>
      <c r="AY194" s="180" t="s">
        <v>113</v>
      </c>
    </row>
    <row r="195" s="14" customFormat="1">
      <c r="A195" s="14"/>
      <c r="B195" s="197"/>
      <c r="C195" s="14"/>
      <c r="D195" s="179" t="s">
        <v>122</v>
      </c>
      <c r="E195" s="198" t="s">
        <v>1</v>
      </c>
      <c r="F195" s="199" t="s">
        <v>174</v>
      </c>
      <c r="G195" s="14"/>
      <c r="H195" s="200">
        <v>17.172000000000001</v>
      </c>
      <c r="I195" s="201"/>
      <c r="J195" s="14"/>
      <c r="K195" s="14"/>
      <c r="L195" s="197"/>
      <c r="M195" s="202"/>
      <c r="N195" s="203"/>
      <c r="O195" s="203"/>
      <c r="P195" s="203"/>
      <c r="Q195" s="203"/>
      <c r="R195" s="203"/>
      <c r="S195" s="203"/>
      <c r="T195" s="20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198" t="s">
        <v>122</v>
      </c>
      <c r="AU195" s="198" t="s">
        <v>80</v>
      </c>
      <c r="AV195" s="14" t="s">
        <v>14</v>
      </c>
      <c r="AW195" s="14" t="s">
        <v>30</v>
      </c>
      <c r="AX195" s="14" t="s">
        <v>78</v>
      </c>
      <c r="AY195" s="198" t="s">
        <v>113</v>
      </c>
    </row>
    <row r="196" s="2" customFormat="1" ht="24.15" customHeight="1">
      <c r="A196" s="37"/>
      <c r="B196" s="164"/>
      <c r="C196" s="165" t="s">
        <v>265</v>
      </c>
      <c r="D196" s="165" t="s">
        <v>115</v>
      </c>
      <c r="E196" s="166" t="s">
        <v>266</v>
      </c>
      <c r="F196" s="167" t="s">
        <v>267</v>
      </c>
      <c r="G196" s="168" t="s">
        <v>201</v>
      </c>
      <c r="H196" s="169">
        <v>59.085000000000001</v>
      </c>
      <c r="I196" s="170"/>
      <c r="J196" s="171">
        <f>ROUND(I196*H196,2)</f>
        <v>0</v>
      </c>
      <c r="K196" s="167" t="s">
        <v>119</v>
      </c>
      <c r="L196" s="38"/>
      <c r="M196" s="172" t="s">
        <v>1</v>
      </c>
      <c r="N196" s="173" t="s">
        <v>38</v>
      </c>
      <c r="O196" s="76"/>
      <c r="P196" s="174">
        <f>O196*H196</f>
        <v>0</v>
      </c>
      <c r="Q196" s="174">
        <v>0</v>
      </c>
      <c r="R196" s="174">
        <f>Q196*H196</f>
        <v>0</v>
      </c>
      <c r="S196" s="174">
        <v>2.1000000000000001</v>
      </c>
      <c r="T196" s="175">
        <f>S196*H196</f>
        <v>124.07850000000001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76" t="s">
        <v>120</v>
      </c>
      <c r="AT196" s="176" t="s">
        <v>115</v>
      </c>
      <c r="AU196" s="176" t="s">
        <v>80</v>
      </c>
      <c r="AY196" s="18" t="s">
        <v>113</v>
      </c>
      <c r="BE196" s="177">
        <f>IF(N196="základní",J196,0)</f>
        <v>0</v>
      </c>
      <c r="BF196" s="177">
        <f>IF(N196="snížená",J196,0)</f>
        <v>0</v>
      </c>
      <c r="BG196" s="177">
        <f>IF(N196="zákl. přenesená",J196,0)</f>
        <v>0</v>
      </c>
      <c r="BH196" s="177">
        <f>IF(N196="sníž. přenesená",J196,0)</f>
        <v>0</v>
      </c>
      <c r="BI196" s="177">
        <f>IF(N196="nulová",J196,0)</f>
        <v>0</v>
      </c>
      <c r="BJ196" s="18" t="s">
        <v>78</v>
      </c>
      <c r="BK196" s="177">
        <f>ROUND(I196*H196,2)</f>
        <v>0</v>
      </c>
      <c r="BL196" s="18" t="s">
        <v>120</v>
      </c>
      <c r="BM196" s="176" t="s">
        <v>268</v>
      </c>
    </row>
    <row r="197" s="13" customFormat="1">
      <c r="A197" s="13"/>
      <c r="B197" s="178"/>
      <c r="C197" s="13"/>
      <c r="D197" s="179" t="s">
        <v>122</v>
      </c>
      <c r="E197" s="180" t="s">
        <v>1</v>
      </c>
      <c r="F197" s="181" t="s">
        <v>269</v>
      </c>
      <c r="G197" s="13"/>
      <c r="H197" s="182">
        <v>59.085000000000001</v>
      </c>
      <c r="I197" s="183"/>
      <c r="J197" s="13"/>
      <c r="K197" s="13"/>
      <c r="L197" s="178"/>
      <c r="M197" s="184"/>
      <c r="N197" s="185"/>
      <c r="O197" s="185"/>
      <c r="P197" s="185"/>
      <c r="Q197" s="185"/>
      <c r="R197" s="185"/>
      <c r="S197" s="185"/>
      <c r="T197" s="18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0" t="s">
        <v>122</v>
      </c>
      <c r="AU197" s="180" t="s">
        <v>80</v>
      </c>
      <c r="AV197" s="13" t="s">
        <v>80</v>
      </c>
      <c r="AW197" s="13" t="s">
        <v>30</v>
      </c>
      <c r="AX197" s="13" t="s">
        <v>78</v>
      </c>
      <c r="AY197" s="180" t="s">
        <v>113</v>
      </c>
    </row>
    <row r="198" s="12" customFormat="1" ht="22.8" customHeight="1">
      <c r="A198" s="12"/>
      <c r="B198" s="151"/>
      <c r="C198" s="12"/>
      <c r="D198" s="152" t="s">
        <v>72</v>
      </c>
      <c r="E198" s="162" t="s">
        <v>270</v>
      </c>
      <c r="F198" s="162" t="s">
        <v>271</v>
      </c>
      <c r="G198" s="12"/>
      <c r="H198" s="12"/>
      <c r="I198" s="154"/>
      <c r="J198" s="163">
        <f>BK198</f>
        <v>0</v>
      </c>
      <c r="K198" s="12"/>
      <c r="L198" s="151"/>
      <c r="M198" s="156"/>
      <c r="N198" s="157"/>
      <c r="O198" s="157"/>
      <c r="P198" s="158">
        <f>SUM(P199:P202)</f>
        <v>0</v>
      </c>
      <c r="Q198" s="157"/>
      <c r="R198" s="158">
        <f>SUM(R199:R202)</f>
        <v>0</v>
      </c>
      <c r="S198" s="157"/>
      <c r="T198" s="159">
        <f>SUM(T199:T202)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52" t="s">
        <v>78</v>
      </c>
      <c r="AT198" s="160" t="s">
        <v>72</v>
      </c>
      <c r="AU198" s="160" t="s">
        <v>78</v>
      </c>
      <c r="AY198" s="152" t="s">
        <v>113</v>
      </c>
      <c r="BK198" s="161">
        <f>SUM(BK199:BK202)</f>
        <v>0</v>
      </c>
    </row>
    <row r="199" s="2" customFormat="1" ht="24.15" customHeight="1">
      <c r="A199" s="37"/>
      <c r="B199" s="164"/>
      <c r="C199" s="165" t="s">
        <v>272</v>
      </c>
      <c r="D199" s="165" t="s">
        <v>115</v>
      </c>
      <c r="E199" s="166" t="s">
        <v>273</v>
      </c>
      <c r="F199" s="167" t="s">
        <v>274</v>
      </c>
      <c r="G199" s="168" t="s">
        <v>138</v>
      </c>
      <c r="H199" s="169">
        <v>165.291</v>
      </c>
      <c r="I199" s="170"/>
      <c r="J199" s="171">
        <f>ROUND(I199*H199,2)</f>
        <v>0</v>
      </c>
      <c r="K199" s="167" t="s">
        <v>119</v>
      </c>
      <c r="L199" s="38"/>
      <c r="M199" s="172" t="s">
        <v>1</v>
      </c>
      <c r="N199" s="173" t="s">
        <v>38</v>
      </c>
      <c r="O199" s="76"/>
      <c r="P199" s="174">
        <f>O199*H199</f>
        <v>0</v>
      </c>
      <c r="Q199" s="174">
        <v>0</v>
      </c>
      <c r="R199" s="174">
        <f>Q199*H199</f>
        <v>0</v>
      </c>
      <c r="S199" s="174">
        <v>0</v>
      </c>
      <c r="T199" s="175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76" t="s">
        <v>120</v>
      </c>
      <c r="AT199" s="176" t="s">
        <v>115</v>
      </c>
      <c r="AU199" s="176" t="s">
        <v>80</v>
      </c>
      <c r="AY199" s="18" t="s">
        <v>113</v>
      </c>
      <c r="BE199" s="177">
        <f>IF(N199="základní",J199,0)</f>
        <v>0</v>
      </c>
      <c r="BF199" s="177">
        <f>IF(N199="snížená",J199,0)</f>
        <v>0</v>
      </c>
      <c r="BG199" s="177">
        <f>IF(N199="zákl. přenesená",J199,0)</f>
        <v>0</v>
      </c>
      <c r="BH199" s="177">
        <f>IF(N199="sníž. přenesená",J199,0)</f>
        <v>0</v>
      </c>
      <c r="BI199" s="177">
        <f>IF(N199="nulová",J199,0)</f>
        <v>0</v>
      </c>
      <c r="BJ199" s="18" t="s">
        <v>78</v>
      </c>
      <c r="BK199" s="177">
        <f>ROUND(I199*H199,2)</f>
        <v>0</v>
      </c>
      <c r="BL199" s="18" t="s">
        <v>120</v>
      </c>
      <c r="BM199" s="176" t="s">
        <v>275</v>
      </c>
    </row>
    <row r="200" s="2" customFormat="1" ht="24.15" customHeight="1">
      <c r="A200" s="37"/>
      <c r="B200" s="164"/>
      <c r="C200" s="165" t="s">
        <v>276</v>
      </c>
      <c r="D200" s="165" t="s">
        <v>115</v>
      </c>
      <c r="E200" s="166" t="s">
        <v>277</v>
      </c>
      <c r="F200" s="167" t="s">
        <v>278</v>
      </c>
      <c r="G200" s="168" t="s">
        <v>138</v>
      </c>
      <c r="H200" s="169">
        <v>1652.9100000000001</v>
      </c>
      <c r="I200" s="170"/>
      <c r="J200" s="171">
        <f>ROUND(I200*H200,2)</f>
        <v>0</v>
      </c>
      <c r="K200" s="167" t="s">
        <v>119</v>
      </c>
      <c r="L200" s="38"/>
      <c r="M200" s="172" t="s">
        <v>1</v>
      </c>
      <c r="N200" s="173" t="s">
        <v>38</v>
      </c>
      <c r="O200" s="76"/>
      <c r="P200" s="174">
        <f>O200*H200</f>
        <v>0</v>
      </c>
      <c r="Q200" s="174">
        <v>0</v>
      </c>
      <c r="R200" s="174">
        <f>Q200*H200</f>
        <v>0</v>
      </c>
      <c r="S200" s="174">
        <v>0</v>
      </c>
      <c r="T200" s="175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76" t="s">
        <v>120</v>
      </c>
      <c r="AT200" s="176" t="s">
        <v>115</v>
      </c>
      <c r="AU200" s="176" t="s">
        <v>80</v>
      </c>
      <c r="AY200" s="18" t="s">
        <v>113</v>
      </c>
      <c r="BE200" s="177">
        <f>IF(N200="základní",J200,0)</f>
        <v>0</v>
      </c>
      <c r="BF200" s="177">
        <f>IF(N200="snížená",J200,0)</f>
        <v>0</v>
      </c>
      <c r="BG200" s="177">
        <f>IF(N200="zákl. přenesená",J200,0)</f>
        <v>0</v>
      </c>
      <c r="BH200" s="177">
        <f>IF(N200="sníž. přenesená",J200,0)</f>
        <v>0</v>
      </c>
      <c r="BI200" s="177">
        <f>IF(N200="nulová",J200,0)</f>
        <v>0</v>
      </c>
      <c r="BJ200" s="18" t="s">
        <v>78</v>
      </c>
      <c r="BK200" s="177">
        <f>ROUND(I200*H200,2)</f>
        <v>0</v>
      </c>
      <c r="BL200" s="18" t="s">
        <v>120</v>
      </c>
      <c r="BM200" s="176" t="s">
        <v>279</v>
      </c>
    </row>
    <row r="201" s="13" customFormat="1">
      <c r="A201" s="13"/>
      <c r="B201" s="178"/>
      <c r="C201" s="13"/>
      <c r="D201" s="179" t="s">
        <v>122</v>
      </c>
      <c r="E201" s="13"/>
      <c r="F201" s="181" t="s">
        <v>280</v>
      </c>
      <c r="G201" s="13"/>
      <c r="H201" s="182">
        <v>1652.9100000000001</v>
      </c>
      <c r="I201" s="183"/>
      <c r="J201" s="13"/>
      <c r="K201" s="13"/>
      <c r="L201" s="178"/>
      <c r="M201" s="184"/>
      <c r="N201" s="185"/>
      <c r="O201" s="185"/>
      <c r="P201" s="185"/>
      <c r="Q201" s="185"/>
      <c r="R201" s="185"/>
      <c r="S201" s="185"/>
      <c r="T201" s="18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0" t="s">
        <v>122</v>
      </c>
      <c r="AU201" s="180" t="s">
        <v>80</v>
      </c>
      <c r="AV201" s="13" t="s">
        <v>80</v>
      </c>
      <c r="AW201" s="13" t="s">
        <v>3</v>
      </c>
      <c r="AX201" s="13" t="s">
        <v>78</v>
      </c>
      <c r="AY201" s="180" t="s">
        <v>113</v>
      </c>
    </row>
    <row r="202" s="2" customFormat="1" ht="37.8" customHeight="1">
      <c r="A202" s="37"/>
      <c r="B202" s="164"/>
      <c r="C202" s="165" t="s">
        <v>281</v>
      </c>
      <c r="D202" s="165" t="s">
        <v>115</v>
      </c>
      <c r="E202" s="166" t="s">
        <v>282</v>
      </c>
      <c r="F202" s="167" t="s">
        <v>283</v>
      </c>
      <c r="G202" s="168" t="s">
        <v>138</v>
      </c>
      <c r="H202" s="169">
        <v>165.291</v>
      </c>
      <c r="I202" s="170"/>
      <c r="J202" s="171">
        <f>ROUND(I202*H202,2)</f>
        <v>0</v>
      </c>
      <c r="K202" s="167" t="s">
        <v>119</v>
      </c>
      <c r="L202" s="38"/>
      <c r="M202" s="172" t="s">
        <v>1</v>
      </c>
      <c r="N202" s="173" t="s">
        <v>38</v>
      </c>
      <c r="O202" s="76"/>
      <c r="P202" s="174">
        <f>O202*H202</f>
        <v>0</v>
      </c>
      <c r="Q202" s="174">
        <v>0</v>
      </c>
      <c r="R202" s="174">
        <f>Q202*H202</f>
        <v>0</v>
      </c>
      <c r="S202" s="174">
        <v>0</v>
      </c>
      <c r="T202" s="175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76" t="s">
        <v>120</v>
      </c>
      <c r="AT202" s="176" t="s">
        <v>115</v>
      </c>
      <c r="AU202" s="176" t="s">
        <v>80</v>
      </c>
      <c r="AY202" s="18" t="s">
        <v>113</v>
      </c>
      <c r="BE202" s="177">
        <f>IF(N202="základní",J202,0)</f>
        <v>0</v>
      </c>
      <c r="BF202" s="177">
        <f>IF(N202="snížená",J202,0)</f>
        <v>0</v>
      </c>
      <c r="BG202" s="177">
        <f>IF(N202="zákl. přenesená",J202,0)</f>
        <v>0</v>
      </c>
      <c r="BH202" s="177">
        <f>IF(N202="sníž. přenesená",J202,0)</f>
        <v>0</v>
      </c>
      <c r="BI202" s="177">
        <f>IF(N202="nulová",J202,0)</f>
        <v>0</v>
      </c>
      <c r="BJ202" s="18" t="s">
        <v>78</v>
      </c>
      <c r="BK202" s="177">
        <f>ROUND(I202*H202,2)</f>
        <v>0</v>
      </c>
      <c r="BL202" s="18" t="s">
        <v>120</v>
      </c>
      <c r="BM202" s="176" t="s">
        <v>284</v>
      </c>
    </row>
    <row r="203" s="12" customFormat="1" ht="22.8" customHeight="1">
      <c r="A203" s="12"/>
      <c r="B203" s="151"/>
      <c r="C203" s="12"/>
      <c r="D203" s="152" t="s">
        <v>72</v>
      </c>
      <c r="E203" s="162" t="s">
        <v>285</v>
      </c>
      <c r="F203" s="162" t="s">
        <v>286</v>
      </c>
      <c r="G203" s="12"/>
      <c r="H203" s="12"/>
      <c r="I203" s="154"/>
      <c r="J203" s="163">
        <f>BK203</f>
        <v>0</v>
      </c>
      <c r="K203" s="12"/>
      <c r="L203" s="151"/>
      <c r="M203" s="156"/>
      <c r="N203" s="157"/>
      <c r="O203" s="157"/>
      <c r="P203" s="158">
        <f>SUM(P204:P211)</f>
        <v>0</v>
      </c>
      <c r="Q203" s="157"/>
      <c r="R203" s="158">
        <f>SUM(R204:R211)</f>
        <v>0</v>
      </c>
      <c r="S203" s="157"/>
      <c r="T203" s="159">
        <f>SUM(T204:T211)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52" t="s">
        <v>78</v>
      </c>
      <c r="AT203" s="160" t="s">
        <v>72</v>
      </c>
      <c r="AU203" s="160" t="s">
        <v>78</v>
      </c>
      <c r="AY203" s="152" t="s">
        <v>113</v>
      </c>
      <c r="BK203" s="161">
        <f>SUM(BK204:BK211)</f>
        <v>0</v>
      </c>
    </row>
    <row r="204" s="2" customFormat="1" ht="33" customHeight="1">
      <c r="A204" s="37"/>
      <c r="B204" s="164"/>
      <c r="C204" s="165" t="s">
        <v>287</v>
      </c>
      <c r="D204" s="165" t="s">
        <v>115</v>
      </c>
      <c r="E204" s="166" t="s">
        <v>288</v>
      </c>
      <c r="F204" s="167" t="s">
        <v>289</v>
      </c>
      <c r="G204" s="168" t="s">
        <v>138</v>
      </c>
      <c r="H204" s="169">
        <v>237.601</v>
      </c>
      <c r="I204" s="170"/>
      <c r="J204" s="171">
        <f>ROUND(I204*H204,2)</f>
        <v>0</v>
      </c>
      <c r="K204" s="167" t="s">
        <v>119</v>
      </c>
      <c r="L204" s="38"/>
      <c r="M204" s="172" t="s">
        <v>1</v>
      </c>
      <c r="N204" s="173" t="s">
        <v>38</v>
      </c>
      <c r="O204" s="76"/>
      <c r="P204" s="174">
        <f>O204*H204</f>
        <v>0</v>
      </c>
      <c r="Q204" s="174">
        <v>0</v>
      </c>
      <c r="R204" s="174">
        <f>Q204*H204</f>
        <v>0</v>
      </c>
      <c r="S204" s="174">
        <v>0</v>
      </c>
      <c r="T204" s="175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76" t="s">
        <v>120</v>
      </c>
      <c r="AT204" s="176" t="s">
        <v>115</v>
      </c>
      <c r="AU204" s="176" t="s">
        <v>80</v>
      </c>
      <c r="AY204" s="18" t="s">
        <v>113</v>
      </c>
      <c r="BE204" s="177">
        <f>IF(N204="základní",J204,0)</f>
        <v>0</v>
      </c>
      <c r="BF204" s="177">
        <f>IF(N204="snížená",J204,0)</f>
        <v>0</v>
      </c>
      <c r="BG204" s="177">
        <f>IF(N204="zákl. přenesená",J204,0)</f>
        <v>0</v>
      </c>
      <c r="BH204" s="177">
        <f>IF(N204="sníž. přenesená",J204,0)</f>
        <v>0</v>
      </c>
      <c r="BI204" s="177">
        <f>IF(N204="nulová",J204,0)</f>
        <v>0</v>
      </c>
      <c r="BJ204" s="18" t="s">
        <v>78</v>
      </c>
      <c r="BK204" s="177">
        <f>ROUND(I204*H204,2)</f>
        <v>0</v>
      </c>
      <c r="BL204" s="18" t="s">
        <v>120</v>
      </c>
      <c r="BM204" s="176" t="s">
        <v>290</v>
      </c>
    </row>
    <row r="205" s="13" customFormat="1">
      <c r="A205" s="13"/>
      <c r="B205" s="178"/>
      <c r="C205" s="13"/>
      <c r="D205" s="179" t="s">
        <v>122</v>
      </c>
      <c r="E205" s="180" t="s">
        <v>1</v>
      </c>
      <c r="F205" s="181" t="s">
        <v>291</v>
      </c>
      <c r="G205" s="13"/>
      <c r="H205" s="182">
        <v>237.601</v>
      </c>
      <c r="I205" s="183"/>
      <c r="J205" s="13"/>
      <c r="K205" s="13"/>
      <c r="L205" s="178"/>
      <c r="M205" s="184"/>
      <c r="N205" s="185"/>
      <c r="O205" s="185"/>
      <c r="P205" s="185"/>
      <c r="Q205" s="185"/>
      <c r="R205" s="185"/>
      <c r="S205" s="185"/>
      <c r="T205" s="18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0" t="s">
        <v>122</v>
      </c>
      <c r="AU205" s="180" t="s">
        <v>80</v>
      </c>
      <c r="AV205" s="13" t="s">
        <v>80</v>
      </c>
      <c r="AW205" s="13" t="s">
        <v>30</v>
      </c>
      <c r="AX205" s="13" t="s">
        <v>78</v>
      </c>
      <c r="AY205" s="180" t="s">
        <v>113</v>
      </c>
    </row>
    <row r="206" s="2" customFormat="1" ht="33" customHeight="1">
      <c r="A206" s="37"/>
      <c r="B206" s="164"/>
      <c r="C206" s="165" t="s">
        <v>292</v>
      </c>
      <c r="D206" s="165" t="s">
        <v>115</v>
      </c>
      <c r="E206" s="166" t="s">
        <v>293</v>
      </c>
      <c r="F206" s="167" t="s">
        <v>294</v>
      </c>
      <c r="G206" s="168" t="s">
        <v>138</v>
      </c>
      <c r="H206" s="169">
        <v>237.601</v>
      </c>
      <c r="I206" s="170"/>
      <c r="J206" s="171">
        <f>ROUND(I206*H206,2)</f>
        <v>0</v>
      </c>
      <c r="K206" s="167" t="s">
        <v>119</v>
      </c>
      <c r="L206" s="38"/>
      <c r="M206" s="172" t="s">
        <v>1</v>
      </c>
      <c r="N206" s="173" t="s">
        <v>38</v>
      </c>
      <c r="O206" s="76"/>
      <c r="P206" s="174">
        <f>O206*H206</f>
        <v>0</v>
      </c>
      <c r="Q206" s="174">
        <v>0</v>
      </c>
      <c r="R206" s="174">
        <f>Q206*H206</f>
        <v>0</v>
      </c>
      <c r="S206" s="174">
        <v>0</v>
      </c>
      <c r="T206" s="175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76" t="s">
        <v>120</v>
      </c>
      <c r="AT206" s="176" t="s">
        <v>115</v>
      </c>
      <c r="AU206" s="176" t="s">
        <v>80</v>
      </c>
      <c r="AY206" s="18" t="s">
        <v>113</v>
      </c>
      <c r="BE206" s="177">
        <f>IF(N206="základní",J206,0)</f>
        <v>0</v>
      </c>
      <c r="BF206" s="177">
        <f>IF(N206="snížená",J206,0)</f>
        <v>0</v>
      </c>
      <c r="BG206" s="177">
        <f>IF(N206="zákl. přenesená",J206,0)</f>
        <v>0</v>
      </c>
      <c r="BH206" s="177">
        <f>IF(N206="sníž. přenesená",J206,0)</f>
        <v>0</v>
      </c>
      <c r="BI206" s="177">
        <f>IF(N206="nulová",J206,0)</f>
        <v>0</v>
      </c>
      <c r="BJ206" s="18" t="s">
        <v>78</v>
      </c>
      <c r="BK206" s="177">
        <f>ROUND(I206*H206,2)</f>
        <v>0</v>
      </c>
      <c r="BL206" s="18" t="s">
        <v>120</v>
      </c>
      <c r="BM206" s="176" t="s">
        <v>295</v>
      </c>
    </row>
    <row r="207" s="13" customFormat="1">
      <c r="A207" s="13"/>
      <c r="B207" s="178"/>
      <c r="C207" s="13"/>
      <c r="D207" s="179" t="s">
        <v>122</v>
      </c>
      <c r="E207" s="180" t="s">
        <v>1</v>
      </c>
      <c r="F207" s="181" t="s">
        <v>291</v>
      </c>
      <c r="G207" s="13"/>
      <c r="H207" s="182">
        <v>237.601</v>
      </c>
      <c r="I207" s="183"/>
      <c r="J207" s="13"/>
      <c r="K207" s="13"/>
      <c r="L207" s="178"/>
      <c r="M207" s="184"/>
      <c r="N207" s="185"/>
      <c r="O207" s="185"/>
      <c r="P207" s="185"/>
      <c r="Q207" s="185"/>
      <c r="R207" s="185"/>
      <c r="S207" s="185"/>
      <c r="T207" s="18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0" t="s">
        <v>122</v>
      </c>
      <c r="AU207" s="180" t="s">
        <v>80</v>
      </c>
      <c r="AV207" s="13" t="s">
        <v>80</v>
      </c>
      <c r="AW207" s="13" t="s">
        <v>30</v>
      </c>
      <c r="AX207" s="13" t="s">
        <v>78</v>
      </c>
      <c r="AY207" s="180" t="s">
        <v>113</v>
      </c>
    </row>
    <row r="208" s="2" customFormat="1" ht="24.15" customHeight="1">
      <c r="A208" s="37"/>
      <c r="B208" s="164"/>
      <c r="C208" s="165" t="s">
        <v>296</v>
      </c>
      <c r="D208" s="165" t="s">
        <v>115</v>
      </c>
      <c r="E208" s="166" t="s">
        <v>297</v>
      </c>
      <c r="F208" s="167" t="s">
        <v>298</v>
      </c>
      <c r="G208" s="168" t="s">
        <v>138</v>
      </c>
      <c r="H208" s="169">
        <v>4.0309999999999997</v>
      </c>
      <c r="I208" s="170"/>
      <c r="J208" s="171">
        <f>ROUND(I208*H208,2)</f>
        <v>0</v>
      </c>
      <c r="K208" s="167" t="s">
        <v>119</v>
      </c>
      <c r="L208" s="38"/>
      <c r="M208" s="172" t="s">
        <v>1</v>
      </c>
      <c r="N208" s="173" t="s">
        <v>38</v>
      </c>
      <c r="O208" s="76"/>
      <c r="P208" s="174">
        <f>O208*H208</f>
        <v>0</v>
      </c>
      <c r="Q208" s="174">
        <v>0</v>
      </c>
      <c r="R208" s="174">
        <f>Q208*H208</f>
        <v>0</v>
      </c>
      <c r="S208" s="174">
        <v>0</v>
      </c>
      <c r="T208" s="175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76" t="s">
        <v>120</v>
      </c>
      <c r="AT208" s="176" t="s">
        <v>115</v>
      </c>
      <c r="AU208" s="176" t="s">
        <v>80</v>
      </c>
      <c r="AY208" s="18" t="s">
        <v>113</v>
      </c>
      <c r="BE208" s="177">
        <f>IF(N208="základní",J208,0)</f>
        <v>0</v>
      </c>
      <c r="BF208" s="177">
        <f>IF(N208="snížená",J208,0)</f>
        <v>0</v>
      </c>
      <c r="BG208" s="177">
        <f>IF(N208="zákl. přenesená",J208,0)</f>
        <v>0</v>
      </c>
      <c r="BH208" s="177">
        <f>IF(N208="sníž. přenesená",J208,0)</f>
        <v>0</v>
      </c>
      <c r="BI208" s="177">
        <f>IF(N208="nulová",J208,0)</f>
        <v>0</v>
      </c>
      <c r="BJ208" s="18" t="s">
        <v>78</v>
      </c>
      <c r="BK208" s="177">
        <f>ROUND(I208*H208,2)</f>
        <v>0</v>
      </c>
      <c r="BL208" s="18" t="s">
        <v>120</v>
      </c>
      <c r="BM208" s="176" t="s">
        <v>299</v>
      </c>
    </row>
    <row r="209" s="13" customFormat="1">
      <c r="A209" s="13"/>
      <c r="B209" s="178"/>
      <c r="C209" s="13"/>
      <c r="D209" s="179" t="s">
        <v>122</v>
      </c>
      <c r="E209" s="180" t="s">
        <v>1</v>
      </c>
      <c r="F209" s="181" t="s">
        <v>300</v>
      </c>
      <c r="G209" s="13"/>
      <c r="H209" s="182">
        <v>4.0309999999999997</v>
      </c>
      <c r="I209" s="183"/>
      <c r="J209" s="13"/>
      <c r="K209" s="13"/>
      <c r="L209" s="178"/>
      <c r="M209" s="184"/>
      <c r="N209" s="185"/>
      <c r="O209" s="185"/>
      <c r="P209" s="185"/>
      <c r="Q209" s="185"/>
      <c r="R209" s="185"/>
      <c r="S209" s="185"/>
      <c r="T209" s="18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0" t="s">
        <v>122</v>
      </c>
      <c r="AU209" s="180" t="s">
        <v>80</v>
      </c>
      <c r="AV209" s="13" t="s">
        <v>80</v>
      </c>
      <c r="AW209" s="13" t="s">
        <v>30</v>
      </c>
      <c r="AX209" s="13" t="s">
        <v>78</v>
      </c>
      <c r="AY209" s="180" t="s">
        <v>113</v>
      </c>
    </row>
    <row r="210" s="2" customFormat="1" ht="33" customHeight="1">
      <c r="A210" s="37"/>
      <c r="B210" s="164"/>
      <c r="C210" s="165" t="s">
        <v>301</v>
      </c>
      <c r="D210" s="165" t="s">
        <v>115</v>
      </c>
      <c r="E210" s="166" t="s">
        <v>302</v>
      </c>
      <c r="F210" s="167" t="s">
        <v>303</v>
      </c>
      <c r="G210" s="168" t="s">
        <v>138</v>
      </c>
      <c r="H210" s="169">
        <v>4.0309999999999997</v>
      </c>
      <c r="I210" s="170"/>
      <c r="J210" s="171">
        <f>ROUND(I210*H210,2)</f>
        <v>0</v>
      </c>
      <c r="K210" s="167" t="s">
        <v>119</v>
      </c>
      <c r="L210" s="38"/>
      <c r="M210" s="172" t="s">
        <v>1</v>
      </c>
      <c r="N210" s="173" t="s">
        <v>38</v>
      </c>
      <c r="O210" s="76"/>
      <c r="P210" s="174">
        <f>O210*H210</f>
        <v>0</v>
      </c>
      <c r="Q210" s="174">
        <v>0</v>
      </c>
      <c r="R210" s="174">
        <f>Q210*H210</f>
        <v>0</v>
      </c>
      <c r="S210" s="174">
        <v>0</v>
      </c>
      <c r="T210" s="175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76" t="s">
        <v>120</v>
      </c>
      <c r="AT210" s="176" t="s">
        <v>115</v>
      </c>
      <c r="AU210" s="176" t="s">
        <v>80</v>
      </c>
      <c r="AY210" s="18" t="s">
        <v>113</v>
      </c>
      <c r="BE210" s="177">
        <f>IF(N210="základní",J210,0)</f>
        <v>0</v>
      </c>
      <c r="BF210" s="177">
        <f>IF(N210="snížená",J210,0)</f>
        <v>0</v>
      </c>
      <c r="BG210" s="177">
        <f>IF(N210="zákl. přenesená",J210,0)</f>
        <v>0</v>
      </c>
      <c r="BH210" s="177">
        <f>IF(N210="sníž. přenesená",J210,0)</f>
        <v>0</v>
      </c>
      <c r="BI210" s="177">
        <f>IF(N210="nulová",J210,0)</f>
        <v>0</v>
      </c>
      <c r="BJ210" s="18" t="s">
        <v>78</v>
      </c>
      <c r="BK210" s="177">
        <f>ROUND(I210*H210,2)</f>
        <v>0</v>
      </c>
      <c r="BL210" s="18" t="s">
        <v>120</v>
      </c>
      <c r="BM210" s="176" t="s">
        <v>304</v>
      </c>
    </row>
    <row r="211" s="13" customFormat="1">
      <c r="A211" s="13"/>
      <c r="B211" s="178"/>
      <c r="C211" s="13"/>
      <c r="D211" s="179" t="s">
        <v>122</v>
      </c>
      <c r="E211" s="180" t="s">
        <v>1</v>
      </c>
      <c r="F211" s="181" t="s">
        <v>300</v>
      </c>
      <c r="G211" s="13"/>
      <c r="H211" s="182">
        <v>4.0309999999999997</v>
      </c>
      <c r="I211" s="183"/>
      <c r="J211" s="13"/>
      <c r="K211" s="13"/>
      <c r="L211" s="178"/>
      <c r="M211" s="184"/>
      <c r="N211" s="185"/>
      <c r="O211" s="185"/>
      <c r="P211" s="185"/>
      <c r="Q211" s="185"/>
      <c r="R211" s="185"/>
      <c r="S211" s="185"/>
      <c r="T211" s="18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0" t="s">
        <v>122</v>
      </c>
      <c r="AU211" s="180" t="s">
        <v>80</v>
      </c>
      <c r="AV211" s="13" t="s">
        <v>80</v>
      </c>
      <c r="AW211" s="13" t="s">
        <v>30</v>
      </c>
      <c r="AX211" s="13" t="s">
        <v>78</v>
      </c>
      <c r="AY211" s="180" t="s">
        <v>113</v>
      </c>
    </row>
    <row r="212" s="12" customFormat="1" ht="25.92" customHeight="1">
      <c r="A212" s="12"/>
      <c r="B212" s="151"/>
      <c r="C212" s="12"/>
      <c r="D212" s="152" t="s">
        <v>72</v>
      </c>
      <c r="E212" s="153" t="s">
        <v>305</v>
      </c>
      <c r="F212" s="153" t="s">
        <v>306</v>
      </c>
      <c r="G212" s="12"/>
      <c r="H212" s="12"/>
      <c r="I212" s="154"/>
      <c r="J212" s="155">
        <f>BK212</f>
        <v>0</v>
      </c>
      <c r="K212" s="12"/>
      <c r="L212" s="151"/>
      <c r="M212" s="156"/>
      <c r="N212" s="157"/>
      <c r="O212" s="157"/>
      <c r="P212" s="158">
        <f>P213+P216</f>
        <v>0</v>
      </c>
      <c r="Q212" s="157"/>
      <c r="R212" s="158">
        <f>R213+R216</f>
        <v>0</v>
      </c>
      <c r="S212" s="157"/>
      <c r="T212" s="159">
        <f>T213+T216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52" t="s">
        <v>135</v>
      </c>
      <c r="AT212" s="160" t="s">
        <v>72</v>
      </c>
      <c r="AU212" s="160" t="s">
        <v>73</v>
      </c>
      <c r="AY212" s="152" t="s">
        <v>113</v>
      </c>
      <c r="BK212" s="161">
        <f>BK213+BK216</f>
        <v>0</v>
      </c>
    </row>
    <row r="213" s="12" customFormat="1" ht="22.8" customHeight="1">
      <c r="A213" s="12"/>
      <c r="B213" s="151"/>
      <c r="C213" s="12"/>
      <c r="D213" s="152" t="s">
        <v>72</v>
      </c>
      <c r="E213" s="162" t="s">
        <v>307</v>
      </c>
      <c r="F213" s="162" t="s">
        <v>308</v>
      </c>
      <c r="G213" s="12"/>
      <c r="H213" s="12"/>
      <c r="I213" s="154"/>
      <c r="J213" s="163">
        <f>BK213</f>
        <v>0</v>
      </c>
      <c r="K213" s="12"/>
      <c r="L213" s="151"/>
      <c r="M213" s="156"/>
      <c r="N213" s="157"/>
      <c r="O213" s="157"/>
      <c r="P213" s="158">
        <f>SUM(P214:P215)</f>
        <v>0</v>
      </c>
      <c r="Q213" s="157"/>
      <c r="R213" s="158">
        <f>SUM(R214:R215)</f>
        <v>0</v>
      </c>
      <c r="S213" s="157"/>
      <c r="T213" s="159">
        <f>SUM(T214:T215)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52" t="s">
        <v>135</v>
      </c>
      <c r="AT213" s="160" t="s">
        <v>72</v>
      </c>
      <c r="AU213" s="160" t="s">
        <v>78</v>
      </c>
      <c r="AY213" s="152" t="s">
        <v>113</v>
      </c>
      <c r="BK213" s="161">
        <f>SUM(BK214:BK215)</f>
        <v>0</v>
      </c>
    </row>
    <row r="214" s="2" customFormat="1" ht="16.5" customHeight="1">
      <c r="A214" s="37"/>
      <c r="B214" s="164"/>
      <c r="C214" s="165" t="s">
        <v>309</v>
      </c>
      <c r="D214" s="165" t="s">
        <v>115</v>
      </c>
      <c r="E214" s="166" t="s">
        <v>310</v>
      </c>
      <c r="F214" s="167" t="s">
        <v>308</v>
      </c>
      <c r="G214" s="168" t="s">
        <v>311</v>
      </c>
      <c r="H214" s="169">
        <v>1</v>
      </c>
      <c r="I214" s="170"/>
      <c r="J214" s="171">
        <f>ROUND(I214*H214,2)</f>
        <v>0</v>
      </c>
      <c r="K214" s="167" t="s">
        <v>119</v>
      </c>
      <c r="L214" s="38"/>
      <c r="M214" s="172" t="s">
        <v>1</v>
      </c>
      <c r="N214" s="173" t="s">
        <v>38</v>
      </c>
      <c r="O214" s="76"/>
      <c r="P214" s="174">
        <f>O214*H214</f>
        <v>0</v>
      </c>
      <c r="Q214" s="174">
        <v>0</v>
      </c>
      <c r="R214" s="174">
        <f>Q214*H214</f>
        <v>0</v>
      </c>
      <c r="S214" s="174">
        <v>0</v>
      </c>
      <c r="T214" s="175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76" t="s">
        <v>312</v>
      </c>
      <c r="AT214" s="176" t="s">
        <v>115</v>
      </c>
      <c r="AU214" s="176" t="s">
        <v>80</v>
      </c>
      <c r="AY214" s="18" t="s">
        <v>113</v>
      </c>
      <c r="BE214" s="177">
        <f>IF(N214="základní",J214,0)</f>
        <v>0</v>
      </c>
      <c r="BF214" s="177">
        <f>IF(N214="snížená",J214,0)</f>
        <v>0</v>
      </c>
      <c r="BG214" s="177">
        <f>IF(N214="zákl. přenesená",J214,0)</f>
        <v>0</v>
      </c>
      <c r="BH214" s="177">
        <f>IF(N214="sníž. přenesená",J214,0)</f>
        <v>0</v>
      </c>
      <c r="BI214" s="177">
        <f>IF(N214="nulová",J214,0)</f>
        <v>0</v>
      </c>
      <c r="BJ214" s="18" t="s">
        <v>78</v>
      </c>
      <c r="BK214" s="177">
        <f>ROUND(I214*H214,2)</f>
        <v>0</v>
      </c>
      <c r="BL214" s="18" t="s">
        <v>312</v>
      </c>
      <c r="BM214" s="176" t="s">
        <v>313</v>
      </c>
    </row>
    <row r="215" s="2" customFormat="1" ht="16.5" customHeight="1">
      <c r="A215" s="37"/>
      <c r="B215" s="164"/>
      <c r="C215" s="165" t="s">
        <v>314</v>
      </c>
      <c r="D215" s="165" t="s">
        <v>115</v>
      </c>
      <c r="E215" s="166" t="s">
        <v>315</v>
      </c>
      <c r="F215" s="167" t="s">
        <v>316</v>
      </c>
      <c r="G215" s="168" t="s">
        <v>317</v>
      </c>
      <c r="H215" s="169">
        <v>40</v>
      </c>
      <c r="I215" s="170"/>
      <c r="J215" s="171">
        <f>ROUND(I215*H215,2)</f>
        <v>0</v>
      </c>
      <c r="K215" s="167" t="s">
        <v>1</v>
      </c>
      <c r="L215" s="38"/>
      <c r="M215" s="172" t="s">
        <v>1</v>
      </c>
      <c r="N215" s="173" t="s">
        <v>38</v>
      </c>
      <c r="O215" s="76"/>
      <c r="P215" s="174">
        <f>O215*H215</f>
        <v>0</v>
      </c>
      <c r="Q215" s="174">
        <v>0</v>
      </c>
      <c r="R215" s="174">
        <f>Q215*H215</f>
        <v>0</v>
      </c>
      <c r="S215" s="174">
        <v>0</v>
      </c>
      <c r="T215" s="175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76" t="s">
        <v>312</v>
      </c>
      <c r="AT215" s="176" t="s">
        <v>115</v>
      </c>
      <c r="AU215" s="176" t="s">
        <v>80</v>
      </c>
      <c r="AY215" s="18" t="s">
        <v>113</v>
      </c>
      <c r="BE215" s="177">
        <f>IF(N215="základní",J215,0)</f>
        <v>0</v>
      </c>
      <c r="BF215" s="177">
        <f>IF(N215="snížená",J215,0)</f>
        <v>0</v>
      </c>
      <c r="BG215" s="177">
        <f>IF(N215="zákl. přenesená",J215,0)</f>
        <v>0</v>
      </c>
      <c r="BH215" s="177">
        <f>IF(N215="sníž. přenesená",J215,0)</f>
        <v>0</v>
      </c>
      <c r="BI215" s="177">
        <f>IF(N215="nulová",J215,0)</f>
        <v>0</v>
      </c>
      <c r="BJ215" s="18" t="s">
        <v>78</v>
      </c>
      <c r="BK215" s="177">
        <f>ROUND(I215*H215,2)</f>
        <v>0</v>
      </c>
      <c r="BL215" s="18" t="s">
        <v>312</v>
      </c>
      <c r="BM215" s="176" t="s">
        <v>318</v>
      </c>
    </row>
    <row r="216" s="12" customFormat="1" ht="22.8" customHeight="1">
      <c r="A216" s="12"/>
      <c r="B216" s="151"/>
      <c r="C216" s="12"/>
      <c r="D216" s="152" t="s">
        <v>72</v>
      </c>
      <c r="E216" s="162" t="s">
        <v>319</v>
      </c>
      <c r="F216" s="162" t="s">
        <v>320</v>
      </c>
      <c r="G216" s="12"/>
      <c r="H216" s="12"/>
      <c r="I216" s="154"/>
      <c r="J216" s="163">
        <f>BK216</f>
        <v>0</v>
      </c>
      <c r="K216" s="12"/>
      <c r="L216" s="151"/>
      <c r="M216" s="156"/>
      <c r="N216" s="157"/>
      <c r="O216" s="157"/>
      <c r="P216" s="158">
        <f>P217</f>
        <v>0</v>
      </c>
      <c r="Q216" s="157"/>
      <c r="R216" s="158">
        <f>R217</f>
        <v>0</v>
      </c>
      <c r="S216" s="157"/>
      <c r="T216" s="159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52" t="s">
        <v>135</v>
      </c>
      <c r="AT216" s="160" t="s">
        <v>72</v>
      </c>
      <c r="AU216" s="160" t="s">
        <v>78</v>
      </c>
      <c r="AY216" s="152" t="s">
        <v>113</v>
      </c>
      <c r="BK216" s="161">
        <f>BK217</f>
        <v>0</v>
      </c>
    </row>
    <row r="217" s="2" customFormat="1" ht="16.5" customHeight="1">
      <c r="A217" s="37"/>
      <c r="B217" s="164"/>
      <c r="C217" s="165" t="s">
        <v>321</v>
      </c>
      <c r="D217" s="165" t="s">
        <v>115</v>
      </c>
      <c r="E217" s="166" t="s">
        <v>322</v>
      </c>
      <c r="F217" s="167" t="s">
        <v>323</v>
      </c>
      <c r="G217" s="168" t="s">
        <v>311</v>
      </c>
      <c r="H217" s="169">
        <v>1</v>
      </c>
      <c r="I217" s="170"/>
      <c r="J217" s="171">
        <f>ROUND(I217*H217,2)</f>
        <v>0</v>
      </c>
      <c r="K217" s="167" t="s">
        <v>119</v>
      </c>
      <c r="L217" s="38"/>
      <c r="M217" s="212" t="s">
        <v>1</v>
      </c>
      <c r="N217" s="213" t="s">
        <v>38</v>
      </c>
      <c r="O217" s="214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76" t="s">
        <v>312</v>
      </c>
      <c r="AT217" s="176" t="s">
        <v>115</v>
      </c>
      <c r="AU217" s="176" t="s">
        <v>80</v>
      </c>
      <c r="AY217" s="18" t="s">
        <v>113</v>
      </c>
      <c r="BE217" s="177">
        <f>IF(N217="základní",J217,0)</f>
        <v>0</v>
      </c>
      <c r="BF217" s="177">
        <f>IF(N217="snížená",J217,0)</f>
        <v>0</v>
      </c>
      <c r="BG217" s="177">
        <f>IF(N217="zákl. přenesená",J217,0)</f>
        <v>0</v>
      </c>
      <c r="BH217" s="177">
        <f>IF(N217="sníž. přenesená",J217,0)</f>
        <v>0</v>
      </c>
      <c r="BI217" s="177">
        <f>IF(N217="nulová",J217,0)</f>
        <v>0</v>
      </c>
      <c r="BJ217" s="18" t="s">
        <v>78</v>
      </c>
      <c r="BK217" s="177">
        <f>ROUND(I217*H217,2)</f>
        <v>0</v>
      </c>
      <c r="BL217" s="18" t="s">
        <v>312</v>
      </c>
      <c r="BM217" s="176" t="s">
        <v>324</v>
      </c>
    </row>
    <row r="218" s="2" customFormat="1" ht="6.96" customHeight="1">
      <c r="A218" s="37"/>
      <c r="B218" s="59"/>
      <c r="C218" s="60"/>
      <c r="D218" s="60"/>
      <c r="E218" s="60"/>
      <c r="F218" s="60"/>
      <c r="G218" s="60"/>
      <c r="H218" s="60"/>
      <c r="I218" s="60"/>
      <c r="J218" s="60"/>
      <c r="K218" s="60"/>
      <c r="L218" s="38"/>
      <c r="M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</row>
  </sheetData>
  <autoFilter ref="C122:K217"/>
  <mergeCells count="6">
    <mergeCell ref="E7:H7"/>
    <mergeCell ref="E16:H16"/>
    <mergeCell ref="E25:H25"/>
    <mergeCell ref="E85:H85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Karlíček Tomáš</dc:creator>
  <cp:lastModifiedBy>Karlíček Tomáš</cp:lastModifiedBy>
  <dcterms:created xsi:type="dcterms:W3CDTF">2024-10-14T09:17:37Z</dcterms:created>
  <dcterms:modified xsi:type="dcterms:W3CDTF">2024-10-14T09:17:38Z</dcterms:modified>
</cp:coreProperties>
</file>