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mc:AlternateContent xmlns:mc="http://schemas.openxmlformats.org/markup-compatibility/2006">
    <mc:Choice Requires="x15">
      <x15ac:absPath xmlns:x15ac="http://schemas.microsoft.com/office/spreadsheetml/2010/11/ac" url="C:\Users\Miloš Drábek\Documents\03 - Propočty\3000_Jordan\3164 - 28.řína - II-479_pouze mosty_2024\"/>
    </mc:Choice>
  </mc:AlternateContent>
  <xr:revisionPtr revIDLastSave="0" documentId="13_ncr:1_{112E23FF-7925-4438-8357-85FD974029A4}" xr6:coauthVersionLast="47" xr6:coauthVersionMax="47" xr10:uidLastSave="{00000000-0000-0000-0000-000000000000}"/>
  <bookViews>
    <workbookView xWindow="-108" yWindow="-108" windowWidth="23256" windowHeight="12576" xr2:uid="{00000000-000D-0000-FFFF-FFFF00000000}"/>
  </bookViews>
  <sheets>
    <sheet name="Rekapitulace" sheetId="1" r:id="rId1"/>
    <sheet name="SO 101" sheetId="2" r:id="rId2"/>
    <sheet name="SO 102" sheetId="3" r:id="rId3"/>
    <sheet name="SO 103" sheetId="4" r:id="rId4"/>
    <sheet name="SO 201" sheetId="5" r:id="rId5"/>
    <sheet name="SO 202" sheetId="6" r:id="rId6"/>
  </sheets>
  <definedNames>
    <definedName name="_xlnm.Print_Titles" localSheetId="1">'SO 101'!$4:$7</definedName>
    <definedName name="_xlnm.Print_Titles" localSheetId="2">'SO 102'!$4:$7</definedName>
    <definedName name="_xlnm.Print_Titles" localSheetId="3">'SO 103'!$4:$7</definedName>
    <definedName name="_xlnm.Print_Titles" localSheetId="4">'SO 201'!$4:$7</definedName>
    <definedName name="_xlnm.Print_Titles" localSheetId="5">'SO 202'!$4:$7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4" i="6" l="1"/>
  <c r="O124" i="6" s="1"/>
  <c r="I120" i="6"/>
  <c r="O120" i="6" s="1"/>
  <c r="I116" i="6"/>
  <c r="O116" i="6" s="1"/>
  <c r="I112" i="6"/>
  <c r="O112" i="6" s="1"/>
  <c r="I108" i="6"/>
  <c r="O108" i="6" s="1"/>
  <c r="I104" i="6"/>
  <c r="O104" i="6" s="1"/>
  <c r="I100" i="6"/>
  <c r="O100" i="6" s="1"/>
  <c r="I96" i="6"/>
  <c r="O96" i="6" s="1"/>
  <c r="I92" i="6"/>
  <c r="O92" i="6" s="1"/>
  <c r="I87" i="6"/>
  <c r="O87" i="6" s="1"/>
  <c r="I83" i="6"/>
  <c r="O83" i="6" s="1"/>
  <c r="I79" i="6"/>
  <c r="O79" i="6" s="1"/>
  <c r="I75" i="6"/>
  <c r="O75" i="6" s="1"/>
  <c r="R74" i="6" s="1"/>
  <c r="O74" i="6" s="1"/>
  <c r="I70" i="6"/>
  <c r="O70" i="6" s="1"/>
  <c r="I66" i="6"/>
  <c r="O66" i="6" s="1"/>
  <c r="I62" i="6"/>
  <c r="Q53" i="6" s="1"/>
  <c r="I53" i="6" s="1"/>
  <c r="I58" i="6"/>
  <c r="O58" i="6" s="1"/>
  <c r="I54" i="6"/>
  <c r="O54" i="6" s="1"/>
  <c r="I49" i="6"/>
  <c r="O49" i="6" s="1"/>
  <c r="R48" i="6" s="1"/>
  <c r="O48" i="6" s="1"/>
  <c r="Q48" i="6"/>
  <c r="I48" i="6"/>
  <c r="I44" i="6"/>
  <c r="O44" i="6" s="1"/>
  <c r="I40" i="6"/>
  <c r="O40" i="6" s="1"/>
  <c r="I35" i="6"/>
  <c r="Q34" i="6" s="1"/>
  <c r="I34" i="6" s="1"/>
  <c r="I30" i="6"/>
  <c r="O30" i="6" s="1"/>
  <c r="I26" i="6"/>
  <c r="Q25" i="6" s="1"/>
  <c r="I25" i="6" s="1"/>
  <c r="I21" i="6"/>
  <c r="O21" i="6" s="1"/>
  <c r="I17" i="6"/>
  <c r="O17" i="6" s="1"/>
  <c r="I13" i="6"/>
  <c r="O13" i="6" s="1"/>
  <c r="I9" i="6"/>
  <c r="O9" i="6" s="1"/>
  <c r="I132" i="5"/>
  <c r="O132" i="5" s="1"/>
  <c r="I128" i="5"/>
  <c r="O128" i="5" s="1"/>
  <c r="I124" i="5"/>
  <c r="O124" i="5" s="1"/>
  <c r="I120" i="5"/>
  <c r="O120" i="5" s="1"/>
  <c r="I116" i="5"/>
  <c r="O116" i="5" s="1"/>
  <c r="I112" i="5"/>
  <c r="O112" i="5" s="1"/>
  <c r="I108" i="5"/>
  <c r="O108" i="5" s="1"/>
  <c r="I104" i="5"/>
  <c r="O104" i="5" s="1"/>
  <c r="I100" i="5"/>
  <c r="O100" i="5" s="1"/>
  <c r="I96" i="5"/>
  <c r="O96" i="5" s="1"/>
  <c r="I92" i="5"/>
  <c r="I87" i="5"/>
  <c r="O87" i="5" s="1"/>
  <c r="I83" i="5"/>
  <c r="I79" i="5"/>
  <c r="O79" i="5" s="1"/>
  <c r="I75" i="5"/>
  <c r="O75" i="5" s="1"/>
  <c r="I70" i="5"/>
  <c r="O70" i="5" s="1"/>
  <c r="I66" i="5"/>
  <c r="O66" i="5" s="1"/>
  <c r="I62" i="5"/>
  <c r="O62" i="5" s="1"/>
  <c r="I58" i="5"/>
  <c r="I54" i="5"/>
  <c r="O54" i="5" s="1"/>
  <c r="I49" i="5"/>
  <c r="I45" i="5"/>
  <c r="O45" i="5" s="1"/>
  <c r="I40" i="5"/>
  <c r="Q39" i="5" s="1"/>
  <c r="I39" i="5" s="1"/>
  <c r="I35" i="5"/>
  <c r="O35" i="5" s="1"/>
  <c r="R34" i="5" s="1"/>
  <c r="O34" i="5" s="1"/>
  <c r="I30" i="5"/>
  <c r="O30" i="5" s="1"/>
  <c r="I26" i="5"/>
  <c r="O26" i="5" s="1"/>
  <c r="R25" i="5" s="1"/>
  <c r="O25" i="5" s="1"/>
  <c r="I21" i="5"/>
  <c r="O21" i="5" s="1"/>
  <c r="I17" i="5"/>
  <c r="O17" i="5" s="1"/>
  <c r="I13" i="5"/>
  <c r="I9" i="5"/>
  <c r="O9" i="5" s="1"/>
  <c r="I146" i="4"/>
  <c r="O146" i="4" s="1"/>
  <c r="I142" i="4"/>
  <c r="O142" i="4" s="1"/>
  <c r="I138" i="4"/>
  <c r="O138" i="4" s="1"/>
  <c r="I134" i="4"/>
  <c r="I130" i="4"/>
  <c r="O130" i="4" s="1"/>
  <c r="I126" i="4"/>
  <c r="O126" i="4" s="1"/>
  <c r="I122" i="4"/>
  <c r="O122" i="4" s="1"/>
  <c r="I117" i="4"/>
  <c r="O117" i="4" s="1"/>
  <c r="R116" i="4" s="1"/>
  <c r="Q116" i="4"/>
  <c r="O116" i="4"/>
  <c r="I116" i="4"/>
  <c r="I112" i="4"/>
  <c r="O112" i="4" s="1"/>
  <c r="I108" i="4"/>
  <c r="O108" i="4" s="1"/>
  <c r="I103" i="4"/>
  <c r="O103" i="4" s="1"/>
  <c r="I99" i="4"/>
  <c r="O99" i="4" s="1"/>
  <c r="I95" i="4"/>
  <c r="O95" i="4" s="1"/>
  <c r="O91" i="4"/>
  <c r="I91" i="4"/>
  <c r="I86" i="4"/>
  <c r="O86" i="4" s="1"/>
  <c r="I82" i="4"/>
  <c r="Q81" i="4" s="1"/>
  <c r="I81" i="4" s="1"/>
  <c r="I77" i="4"/>
  <c r="O77" i="4" s="1"/>
  <c r="R76" i="4"/>
  <c r="O76" i="4" s="1"/>
  <c r="Q76" i="4"/>
  <c r="I76" i="4" s="1"/>
  <c r="I72" i="4"/>
  <c r="O72" i="4" s="1"/>
  <c r="I68" i="4"/>
  <c r="O68" i="4" s="1"/>
  <c r="I64" i="4"/>
  <c r="I60" i="4"/>
  <c r="O60" i="4" s="1"/>
  <c r="I55" i="4"/>
  <c r="I51" i="4"/>
  <c r="O51" i="4" s="1"/>
  <c r="I47" i="4"/>
  <c r="O47" i="4" s="1"/>
  <c r="I43" i="4"/>
  <c r="O43" i="4" s="1"/>
  <c r="I38" i="4"/>
  <c r="O38" i="4" s="1"/>
  <c r="I34" i="4"/>
  <c r="O34" i="4" s="1"/>
  <c r="I30" i="4"/>
  <c r="O30" i="4" s="1"/>
  <c r="I26" i="4"/>
  <c r="O26" i="4" s="1"/>
  <c r="I21" i="4"/>
  <c r="O21" i="4" s="1"/>
  <c r="I17" i="4"/>
  <c r="O17" i="4" s="1"/>
  <c r="I13" i="4"/>
  <c r="O13" i="4" s="1"/>
  <c r="I9" i="4"/>
  <c r="O9" i="4" s="1"/>
  <c r="R8" i="4" s="1"/>
  <c r="O8" i="4" s="1"/>
  <c r="I210" i="3"/>
  <c r="O210" i="3" s="1"/>
  <c r="I206" i="3"/>
  <c r="O206" i="3" s="1"/>
  <c r="I202" i="3"/>
  <c r="O202" i="3" s="1"/>
  <c r="I198" i="3"/>
  <c r="O198" i="3" s="1"/>
  <c r="I194" i="3"/>
  <c r="O194" i="3" s="1"/>
  <c r="I190" i="3"/>
  <c r="O190" i="3" s="1"/>
  <c r="I186" i="3"/>
  <c r="O186" i="3" s="1"/>
  <c r="I182" i="3"/>
  <c r="O182" i="3" s="1"/>
  <c r="I178" i="3"/>
  <c r="O178" i="3" s="1"/>
  <c r="I174" i="3"/>
  <c r="O174" i="3" s="1"/>
  <c r="I170" i="3"/>
  <c r="O170" i="3" s="1"/>
  <c r="I166" i="3"/>
  <c r="O166" i="3" s="1"/>
  <c r="I162" i="3"/>
  <c r="O162" i="3" s="1"/>
  <c r="I158" i="3"/>
  <c r="O158" i="3" s="1"/>
  <c r="I154" i="3"/>
  <c r="O154" i="3" s="1"/>
  <c r="I150" i="3"/>
  <c r="O150" i="3" s="1"/>
  <c r="I146" i="3"/>
  <c r="O146" i="3" s="1"/>
  <c r="I141" i="3"/>
  <c r="O141" i="3" s="1"/>
  <c r="I137" i="3"/>
  <c r="O137" i="3" s="1"/>
  <c r="I133" i="3"/>
  <c r="O133" i="3" s="1"/>
  <c r="I129" i="3"/>
  <c r="O129" i="3" s="1"/>
  <c r="I125" i="3"/>
  <c r="O125" i="3" s="1"/>
  <c r="I120" i="3"/>
  <c r="O120" i="3" s="1"/>
  <c r="I116" i="3"/>
  <c r="O116" i="3" s="1"/>
  <c r="I112" i="3"/>
  <c r="O112" i="3" s="1"/>
  <c r="I108" i="3"/>
  <c r="O108" i="3" s="1"/>
  <c r="I104" i="3"/>
  <c r="O104" i="3" s="1"/>
  <c r="I100" i="3"/>
  <c r="O100" i="3" s="1"/>
  <c r="I96" i="3"/>
  <c r="O96" i="3" s="1"/>
  <c r="I92" i="3"/>
  <c r="O92" i="3" s="1"/>
  <c r="I88" i="3"/>
  <c r="O88" i="3" s="1"/>
  <c r="I84" i="3"/>
  <c r="O84" i="3" s="1"/>
  <c r="I80" i="3"/>
  <c r="O80" i="3" s="1"/>
  <c r="I75" i="3"/>
  <c r="O75" i="3" s="1"/>
  <c r="R74" i="3" s="1"/>
  <c r="O74" i="3" s="1"/>
  <c r="Q74" i="3"/>
  <c r="I74" i="3" s="1"/>
  <c r="I70" i="3"/>
  <c r="O70" i="3" s="1"/>
  <c r="I66" i="3"/>
  <c r="O66" i="3" s="1"/>
  <c r="I62" i="3"/>
  <c r="O62" i="3" s="1"/>
  <c r="I58" i="3"/>
  <c r="O58" i="3" s="1"/>
  <c r="I54" i="3"/>
  <c r="O54" i="3" s="1"/>
  <c r="I50" i="3"/>
  <c r="O50" i="3" s="1"/>
  <c r="I46" i="3"/>
  <c r="O46" i="3" s="1"/>
  <c r="I42" i="3"/>
  <c r="O42" i="3" s="1"/>
  <c r="I38" i="3"/>
  <c r="O38" i="3" s="1"/>
  <c r="I34" i="3"/>
  <c r="O34" i="3" s="1"/>
  <c r="I30" i="3"/>
  <c r="O30" i="3" s="1"/>
  <c r="I26" i="3"/>
  <c r="I22" i="3"/>
  <c r="O22" i="3" s="1"/>
  <c r="I17" i="3"/>
  <c r="O17" i="3" s="1"/>
  <c r="I13" i="3"/>
  <c r="O13" i="3" s="1"/>
  <c r="I9" i="3"/>
  <c r="O9" i="3" s="1"/>
  <c r="Q8" i="3"/>
  <c r="I8" i="3" s="1"/>
  <c r="I206" i="2"/>
  <c r="O206" i="2" s="1"/>
  <c r="I202" i="2"/>
  <c r="O202" i="2" s="1"/>
  <c r="I198" i="2"/>
  <c r="O198" i="2" s="1"/>
  <c r="I194" i="2"/>
  <c r="O194" i="2" s="1"/>
  <c r="I190" i="2"/>
  <c r="O190" i="2" s="1"/>
  <c r="I186" i="2"/>
  <c r="O186" i="2" s="1"/>
  <c r="I182" i="2"/>
  <c r="O182" i="2" s="1"/>
  <c r="I178" i="2"/>
  <c r="O178" i="2" s="1"/>
  <c r="I174" i="2"/>
  <c r="O174" i="2" s="1"/>
  <c r="I170" i="2"/>
  <c r="O170" i="2" s="1"/>
  <c r="I166" i="2"/>
  <c r="O166" i="2" s="1"/>
  <c r="I162" i="2"/>
  <c r="O162" i="2" s="1"/>
  <c r="I158" i="2"/>
  <c r="O158" i="2" s="1"/>
  <c r="I154" i="2"/>
  <c r="I149" i="2"/>
  <c r="O149" i="2" s="1"/>
  <c r="I145" i="2"/>
  <c r="O145" i="2" s="1"/>
  <c r="I141" i="2"/>
  <c r="I137" i="2"/>
  <c r="O137" i="2" s="1"/>
  <c r="I133" i="2"/>
  <c r="O133" i="2" s="1"/>
  <c r="I129" i="2"/>
  <c r="O129" i="2" s="1"/>
  <c r="I124" i="2"/>
  <c r="O124" i="2" s="1"/>
  <c r="I120" i="2"/>
  <c r="O120" i="2" s="1"/>
  <c r="I116" i="2"/>
  <c r="O116" i="2" s="1"/>
  <c r="I112" i="2"/>
  <c r="O112" i="2" s="1"/>
  <c r="I108" i="2"/>
  <c r="O108" i="2" s="1"/>
  <c r="I104" i="2"/>
  <c r="O104" i="2" s="1"/>
  <c r="I100" i="2"/>
  <c r="O100" i="2" s="1"/>
  <c r="I96" i="2"/>
  <c r="O96" i="2" s="1"/>
  <c r="I92" i="2"/>
  <c r="O92" i="2" s="1"/>
  <c r="I88" i="2"/>
  <c r="O88" i="2" s="1"/>
  <c r="I84" i="2"/>
  <c r="I79" i="2"/>
  <c r="Q78" i="2" s="1"/>
  <c r="I78" i="2" s="1"/>
  <c r="I74" i="2"/>
  <c r="O74" i="2" s="1"/>
  <c r="I70" i="2"/>
  <c r="O70" i="2" s="1"/>
  <c r="I66" i="2"/>
  <c r="O66" i="2" s="1"/>
  <c r="I62" i="2"/>
  <c r="O62" i="2" s="1"/>
  <c r="I58" i="2"/>
  <c r="O58" i="2" s="1"/>
  <c r="I54" i="2"/>
  <c r="O54" i="2" s="1"/>
  <c r="I50" i="2"/>
  <c r="O50" i="2" s="1"/>
  <c r="I46" i="2"/>
  <c r="O46" i="2" s="1"/>
  <c r="I42" i="2"/>
  <c r="O42" i="2" s="1"/>
  <c r="I38" i="2"/>
  <c r="O38" i="2" s="1"/>
  <c r="I34" i="2"/>
  <c r="O34" i="2" s="1"/>
  <c r="I30" i="2"/>
  <c r="O30" i="2" s="1"/>
  <c r="I26" i="2"/>
  <c r="O26" i="2" s="1"/>
  <c r="I22" i="2"/>
  <c r="Q21" i="2" s="1"/>
  <c r="I21" i="2" s="1"/>
  <c r="I17" i="2"/>
  <c r="O17" i="2" s="1"/>
  <c r="I13" i="2"/>
  <c r="O13" i="2" s="1"/>
  <c r="I9" i="2"/>
  <c r="Q153" i="2" l="1"/>
  <c r="I153" i="2" s="1"/>
  <c r="Q8" i="2"/>
  <c r="I8" i="2" s="1"/>
  <c r="Q128" i="2"/>
  <c r="I128" i="2" s="1"/>
  <c r="Q124" i="3"/>
  <c r="I124" i="3" s="1"/>
  <c r="Q21" i="3"/>
  <c r="I21" i="3" s="1"/>
  <c r="R8" i="3"/>
  <c r="O8" i="3" s="1"/>
  <c r="Q59" i="4"/>
  <c r="I59" i="4" s="1"/>
  <c r="Q121" i="4"/>
  <c r="I121" i="4" s="1"/>
  <c r="Q42" i="4"/>
  <c r="I42" i="4" s="1"/>
  <c r="Q107" i="4"/>
  <c r="I107" i="4" s="1"/>
  <c r="Q8" i="5"/>
  <c r="I8" i="5" s="1"/>
  <c r="Q44" i="5"/>
  <c r="I44" i="5" s="1"/>
  <c r="Q34" i="5"/>
  <c r="I34" i="5" s="1"/>
  <c r="Q74" i="5"/>
  <c r="I74" i="5" s="1"/>
  <c r="O83" i="5"/>
  <c r="R74" i="5" s="1"/>
  <c r="O74" i="5" s="1"/>
  <c r="Q39" i="6"/>
  <c r="I39" i="6" s="1"/>
  <c r="R145" i="3"/>
  <c r="O145" i="3" s="1"/>
  <c r="R79" i="3"/>
  <c r="O79" i="3" s="1"/>
  <c r="O62" i="6"/>
  <c r="O154" i="2"/>
  <c r="R153" i="2" s="1"/>
  <c r="O153" i="2" s="1"/>
  <c r="O26" i="3"/>
  <c r="R21" i="3" s="1"/>
  <c r="O21" i="3" s="1"/>
  <c r="O55" i="4"/>
  <c r="R42" i="4" s="1"/>
  <c r="O42" i="4" s="1"/>
  <c r="O134" i="4"/>
  <c r="R121" i="4" s="1"/>
  <c r="O121" i="4" s="1"/>
  <c r="Q8" i="6"/>
  <c r="I8" i="6" s="1"/>
  <c r="O79" i="2"/>
  <c r="R78" i="2" s="1"/>
  <c r="O78" i="2" s="1"/>
  <c r="R124" i="3"/>
  <c r="O124" i="3" s="1"/>
  <c r="O22" i="2"/>
  <c r="R21" i="2" s="1"/>
  <c r="O21" i="2" s="1"/>
  <c r="O141" i="2"/>
  <c r="R128" i="2" s="1"/>
  <c r="O128" i="2" s="1"/>
  <c r="O49" i="5"/>
  <c r="R44" i="5" s="1"/>
  <c r="O44" i="5" s="1"/>
  <c r="O9" i="2"/>
  <c r="R8" i="2" s="1"/>
  <c r="O8" i="2" s="1"/>
  <c r="O35" i="6"/>
  <c r="R34" i="6" s="1"/>
  <c r="O34" i="6" s="1"/>
  <c r="O64" i="4"/>
  <c r="R59" i="4" s="1"/>
  <c r="O59" i="4" s="1"/>
  <c r="Q53" i="5"/>
  <c r="I53" i="5" s="1"/>
  <c r="Q74" i="6"/>
  <c r="I74" i="6" s="1"/>
  <c r="R91" i="6"/>
  <c r="O91" i="6" s="1"/>
  <c r="O26" i="6"/>
  <c r="R25" i="6" s="1"/>
  <c r="O25" i="6" s="1"/>
  <c r="Q83" i="2"/>
  <c r="I83" i="2" s="1"/>
  <c r="I3" i="2" s="1"/>
  <c r="C10" i="1" s="1"/>
  <c r="Q91" i="5"/>
  <c r="I91" i="5" s="1"/>
  <c r="O84" i="2"/>
  <c r="R83" i="2" s="1"/>
  <c r="O83" i="2" s="1"/>
  <c r="O13" i="5"/>
  <c r="R8" i="5" s="1"/>
  <c r="O8" i="5" s="1"/>
  <c r="O92" i="5"/>
  <c r="R91" i="5" s="1"/>
  <c r="O91" i="5" s="1"/>
  <c r="R8" i="6"/>
  <c r="O8" i="6" s="1"/>
  <c r="O82" i="4"/>
  <c r="R81" i="4" s="1"/>
  <c r="O81" i="4" s="1"/>
  <c r="Q79" i="3"/>
  <c r="I79" i="3" s="1"/>
  <c r="Q8" i="4"/>
  <c r="I8" i="4" s="1"/>
  <c r="R25" i="4"/>
  <c r="O25" i="4" s="1"/>
  <c r="Q90" i="4"/>
  <c r="I90" i="4" s="1"/>
  <c r="R107" i="4"/>
  <c r="O107" i="4" s="1"/>
  <c r="Q25" i="5"/>
  <c r="I25" i="5" s="1"/>
  <c r="O40" i="5"/>
  <c r="R39" i="5" s="1"/>
  <c r="O39" i="5" s="1"/>
  <c r="O58" i="5"/>
  <c r="R53" i="5" s="1"/>
  <c r="O53" i="5" s="1"/>
  <c r="R39" i="6"/>
  <c r="O39" i="6" s="1"/>
  <c r="Q91" i="6"/>
  <c r="I91" i="6" s="1"/>
  <c r="Q145" i="3"/>
  <c r="I145" i="3" s="1"/>
  <c r="Q25" i="4"/>
  <c r="I25" i="4" s="1"/>
  <c r="R90" i="4"/>
  <c r="O90" i="4" s="1"/>
  <c r="R53" i="6"/>
  <c r="O53" i="6" s="1"/>
  <c r="O2" i="3" l="1"/>
  <c r="D11" i="1" s="1"/>
  <c r="I3" i="3"/>
  <c r="C11" i="1" s="1"/>
  <c r="I3" i="5"/>
  <c r="C13" i="1" s="1"/>
  <c r="O2" i="4"/>
  <c r="D12" i="1" s="1"/>
  <c r="E11" i="1"/>
  <c r="O2" i="5"/>
  <c r="D13" i="1" s="1"/>
  <c r="E13" i="1" s="1"/>
  <c r="I3" i="4"/>
  <c r="C12" i="1" s="1"/>
  <c r="I3" i="6"/>
  <c r="C14" i="1" s="1"/>
  <c r="E14" i="1" s="1"/>
  <c r="O2" i="2"/>
  <c r="D10" i="1" s="1"/>
  <c r="E10" i="1" s="1"/>
  <c r="O2" i="6"/>
  <c r="D14" i="1" s="1"/>
  <c r="C6" i="1" l="1"/>
  <c r="E12" i="1"/>
  <c r="C7" i="1" s="1"/>
</calcChain>
</file>

<file path=xl/sharedStrings.xml><?xml version="1.0" encoding="utf-8"?>
<sst xmlns="http://schemas.openxmlformats.org/spreadsheetml/2006/main" count="2996" uniqueCount="571">
  <si>
    <t>Rekapitulace ceny</t>
  </si>
  <si>
    <t>Stavba: 3164 - Silnice II-479 - oprava mostů ev. č. 4793-2..1 a 4793-2..2 na ul. 28. října v Ostravě</t>
  </si>
  <si>
    <t>Varianta: ZŘ - Základní řešení</t>
  </si>
  <si>
    <t>Celková cena bez DPH:</t>
  </si>
  <si>
    <t>Celková cena s DPH:</t>
  </si>
  <si>
    <t>Objekt</t>
  </si>
  <si>
    <t>Popis</t>
  </si>
  <si>
    <t>Cena bez DPH</t>
  </si>
  <si>
    <t>DPH</t>
  </si>
  <si>
    <t>Cena s DPH</t>
  </si>
  <si>
    <t>ASPE10</t>
  </si>
  <si>
    <t>S</t>
  </si>
  <si>
    <t>Soupis prací objektu</t>
  </si>
  <si>
    <t xml:space="preserve">Stavba: </t>
  </si>
  <si>
    <t>3164</t>
  </si>
  <si>
    <t>Silnice II-479 - oprava mostů ev. č. 4793-2..1 a 4793-2..2 na ul. 28. října v Ostravě</t>
  </si>
  <si>
    <t>O</t>
  </si>
  <si>
    <t>Rozpočet:</t>
  </si>
  <si>
    <t>0,00</t>
  </si>
  <si>
    <t>15,00</t>
  </si>
  <si>
    <t>21,00</t>
  </si>
  <si>
    <t>3</t>
  </si>
  <si>
    <t>2</t>
  </si>
  <si>
    <t>SO 101</t>
  </si>
  <si>
    <t>Ul. Vítkovická</t>
  </si>
  <si>
    <t>Typ</t>
  </si>
  <si>
    <t>0</t>
  </si>
  <si>
    <t>Poř. číslo</t>
  </si>
  <si>
    <t>1</t>
  </si>
  <si>
    <t>Kód položky</t>
  </si>
  <si>
    <t>Varianta</t>
  </si>
  <si>
    <t>Název položky</t>
  </si>
  <si>
    <t>4</t>
  </si>
  <si>
    <t>MJ</t>
  </si>
  <si>
    <t>5</t>
  </si>
  <si>
    <t>Množství</t>
  </si>
  <si>
    <t>6</t>
  </si>
  <si>
    <t>Jednotková cena</t>
  </si>
  <si>
    <t>Jednotková</t>
  </si>
  <si>
    <t>9</t>
  </si>
  <si>
    <t>Celkem</t>
  </si>
  <si>
    <t>10</t>
  </si>
  <si>
    <t>Cenová soustava</t>
  </si>
  <si>
    <t>11</t>
  </si>
  <si>
    <t>SD</t>
  </si>
  <si>
    <t>Všeobecné konstrukce a práce</t>
  </si>
  <si>
    <t>P</t>
  </si>
  <si>
    <t>014102</t>
  </si>
  <si>
    <t>a</t>
  </si>
  <si>
    <t>POPLATKY ZA SKLÁDKU</t>
  </si>
  <si>
    <t>T</t>
  </si>
  <si>
    <t>2024_OTSKP</t>
  </si>
  <si>
    <t>PP</t>
  </si>
  <si>
    <t>vybourané obruby bez dalšího použití včetně betonového lože a jiné zbytky betonů</t>
  </si>
  <si>
    <t>VV</t>
  </si>
  <si>
    <t>11358 - vybouraný podkladní beton pod LA   2,40 * 9,20 =22,080 [A] 
11352A - vybourané betonové obruby   0,205 t/m * 48,0 =9,840 [B] 
11353A - vybourané kamenné obruby   0,205 t/m * 158,0 =32,390 [C] 
Celkem: A+B+C=64,310 [D]</t>
  </si>
  <si>
    <t>TS</t>
  </si>
  <si>
    <t>zahrnuje veškeré poplatky provozovateli skládky související s uložením odpadu na skládce.</t>
  </si>
  <si>
    <t>c</t>
  </si>
  <si>
    <t>vybouraná živičná vozovka</t>
  </si>
  <si>
    <t>113138 -  odstranění živičných konstrukcí a LA   2,40 * 1,840 =4,416 [A] 
Celkem: A=4,416 [B]</t>
  </si>
  <si>
    <t>d</t>
  </si>
  <si>
    <t>kamenivo, nestmelené konstrukce vozovky, suť z čištění krajnic</t>
  </si>
  <si>
    <t>113328 - odstranění nestmelených podkl.vrstev  2,0 t/m3 * 34,660 m3 =69,320 [A] 
93808 - metení vozovek  0,015 t/m2 * 7844,0 =117,660 [B] 
Celkem: A+B=186,980 [C]</t>
  </si>
  <si>
    <t>Zemní práce</t>
  </si>
  <si>
    <t>113138</t>
  </si>
  <si>
    <t/>
  </si>
  <si>
    <t>ODSTRANĚNÍ KRYTU ZPEVNĚNÝCH PLOCH S ASFALT POJIVEM, ODVOZ DO 20KM</t>
  </si>
  <si>
    <t>M3</t>
  </si>
  <si>
    <t>Odstranění chodníku s povrchem z LA  0,040 * 46,0 =1,840 [A] 
Celkem: A=1,840 [B]</t>
  </si>
  <si>
    <t>Položka zahrnuje:  
- veškerou manipulaci s vybouranou sutí a s vybouranými hmotami vč. uložení na skládku.   
Položka nezahrnuje:  
-  poplatek za skládku, který se vykazuje v položce 0141** (s výjimkou malého množství bouraného materiálu, kde je možné poplatek zahrnout do jednotkové ceny bourání – tento fakt musí být uveden v doplňujícím textu k položce).</t>
  </si>
  <si>
    <t>113158</t>
  </si>
  <si>
    <t>ODSTRANĚNÍ KRYTU ZPEVNĚNÝCH PLOCH Z BETONU, ODVOZ DO 20KM</t>
  </si>
  <si>
    <t>Odstranění chodníku s povrchem z LA 
odstranění podkladního betonu v tl. 20 cm (předpoklad)  0,20 * 46,0 =9,200 [A] 
Celkem: A=9,200 [B]</t>
  </si>
  <si>
    <t>Položka zahrnuje:  
- veškerou manipulaci s vybouranou sutí a s vybouranými hmotami vč. uložení na skládku.   
Položka nezahrnuje:  
-  poplatek za skládku, který se vykazuje v položce 0141** (s výjimkou malého množství bouraného materiálu, kde je možné poplatek zahrnout do jednotkové ceny bourání – tento fakt musí být uveden v doplňujícím textu k položce). jednotkové ceny bourání – tento fakt musí být uveden v doplňujícím textu k položce).</t>
  </si>
  <si>
    <t>113328</t>
  </si>
  <si>
    <t>ODSTRANĚNÍ PODKLADŮ ZPEVNĚNÝCH PLOCH Z KAMENIVA NESTMEL, ODVOZ DO 20KM</t>
  </si>
  <si>
    <t>Odstranění ložné a podkladní vrstvy vč. likvidace   
celkt. tl. 0,35m  0,350 * 78,0 =27,300 [A] 
Odstranění chodníku s povrchem z LA - podkladní vrstva 0,160 * 46,0 =7,360 [B] 
Celkem: A+B=34,660 [C]</t>
  </si>
  <si>
    <t>7</t>
  </si>
  <si>
    <t>11352A</t>
  </si>
  <si>
    <t>ODSTRANĚNÍ CHODNÍKOVÝCH A SILNIČNÍCH OBRUBNÍKŮ BETONOVÝCH - BEZ DOPRAVY</t>
  </si>
  <si>
    <t>M</t>
  </si>
  <si>
    <t>Odstranění obrubníku B10/25 vč. lože na vnější straně chodníku  
vč. likvidace příp předání správci (MěOb)  48,0 =48,000 [A] 
Celkem: A=48,000 [B]</t>
  </si>
  <si>
    <t>Položka zahrnuje:  
- veškerou manipulaci s vybouranou sutí a s vybouranými hmotami, kromě vodorovné dopravy, vč. uložení na skládku.   
Položka nezahrnuje:  
- vodorovnou dopravu  
-  poplatek za skládku, který se vykazuje v položce 0141** (s výjimkou malého množství bouraného materiálu, kde je možné poplatek zahrnout do jednotkové ceny bourání – tento fakt musí být uveden v doplňujícím textu k položce).</t>
  </si>
  <si>
    <t>8</t>
  </si>
  <si>
    <t>11352B</t>
  </si>
  <si>
    <t>ODSTRANĚNÍ CHODNÍKOVÝCH A SILNIČNÍCH OBRUBNÍKŮ BETONOVÝCH - DOPRAVA</t>
  </si>
  <si>
    <t>tkm</t>
  </si>
  <si>
    <t>odvoz vybouraných betonových obrubníků (0,205 t/m)  0,205*48*20 =196,800 [A] 
Celkem: A=196,800 [B]</t>
  </si>
  <si>
    <t>Položka zahrnuje:  
- samostatnou dopravu suti a vybouraných hmot.  
Položka nezahrnuje:  
- x  
Způsob měření:  
- množství se určí jako součin hmotnosti [t] a požadované vzdálenosti [km].</t>
  </si>
  <si>
    <t>11353A</t>
  </si>
  <si>
    <t>ODSTRANĚNÍ CHODNÍKOVÝCH KAMENNÝCH OBRUBNÍKŮ - BEZ DOPRAVY</t>
  </si>
  <si>
    <t>Odstranění stávajících kamenných obrubníků vč. lože (podél chodníku a na směrovacím ostrůvku) 
vč. likvidace příp předání správci (MěOb)  158,0 =158,000 [A] 
Celkem: A=158,000 [B]</t>
  </si>
  <si>
    <t>11353B</t>
  </si>
  <si>
    <t>ODSTRANĚNÍ CHODNÍKOVÝCH KAMENNÝCH OBRUBNÍKŮ - DOPRAVA</t>
  </si>
  <si>
    <t>odvoz vybouraných kamenných obrubníků (0,205 t/m)  0,205*158*20 =647,800 [A] 
Celkem: A=647,800 [B]</t>
  </si>
  <si>
    <t>11372</t>
  </si>
  <si>
    <t>FRÉZOVÁNÍ ZPEVNĚNÝCH PLOCH ASFALTOVÝCH</t>
  </si>
  <si>
    <t>zhotovitel vzniklý recyklát odkupuje a na své náklady odváží 
Frézování AB vozovky tl. 0,100m, celoplošná oprava vozovky  0,100 * 740,0 =74,000 [A] 
Frézování AB vozovky tl. 0,050m, lokální vysprávky - 30% plochy  0,050 * 222,0 =11,100 [B] 
Celkem: A+B=85,100 [C]</t>
  </si>
  <si>
    <t>12</t>
  </si>
  <si>
    <t>113764</t>
  </si>
  <si>
    <t>FRÉZOVÁNÍ DRÁŽKY PRŮŘEZU DO 400MM2 V ASFALTOVÉ VOZOVCE</t>
  </si>
  <si>
    <t>Zařezání + zálivka po pokládce obrusné vrstvy - vytvoření drážky rozměru 15 x 25 mm 
v místech vpustí a poklopů 
vpustě  1,80 * 7 =12,600 [A] 
poklopy  1,90 * 1 =1,900 [B] 
hydranty, šoupáky  0,90 * 1 =0,900 [C] 
Celkem: A+B+C=15,400 [D] 
v místech napojení, studená podélná pracovní spára  257,5 =257,500 [E] 
Celkem: D+E=272,900 [F]</t>
  </si>
  <si>
    <t>Položka zahrnuje:  
- veškerou manipulaci s vybouranou sutí a s vybouranými hmotami vč. uložení na skládku.  
Položka nezahrnuje:  
- x</t>
  </si>
  <si>
    <t>13</t>
  </si>
  <si>
    <t>113775</t>
  </si>
  <si>
    <t>FRÉZOVÁNÍ DRÁŽKY PRŮŘEZU DO 600MM2 V BETONOVÉ VOZOVCE</t>
  </si>
  <si>
    <t>Zařezání + zálivka po pokládce obrusné vrstvy i ložné vrstvy - vytvoření drážky rozměru 15 x 30 mm 
na rozhranní s CB krytem  2 * (27,0 + 3,0) =60,000 [A] 
Celkem: A=60,000 [B]</t>
  </si>
  <si>
    <t>14</t>
  </si>
  <si>
    <t>18120</t>
  </si>
  <si>
    <t>ÚPRAVA PLÁNĚ SE ZHUTNĚNÍM V HORNINĚ TŘ. II</t>
  </si>
  <si>
    <t>M2</t>
  </si>
  <si>
    <t>Vyrovnání a zhutnění zemní pláně E def2 min. 30 Mpa  88,0 =88,000 [A] 
Celkem: A=88,000 [B]</t>
  </si>
  <si>
    <t>Položka zahrnuje:  
- úpravu pláně včetně vyrovnání výškových rozdílů. Míru zhutnění určuje projekt.  
Položka nezahrnuje:  
- x</t>
  </si>
  <si>
    <t>15</t>
  </si>
  <si>
    <t>18214</t>
  </si>
  <si>
    <t>ÚPRAVA POVRCHŮ SROVNÁNÍM ÚZEMÍ V TL DO 0,25M</t>
  </si>
  <si>
    <t>Reprofilace terénu - stavbou dotčené plochy (odhad - bude čerpáno dle skutečnosti)  100,0 =100,000 [A] 
Celkem: A=100,000 [B]</t>
  </si>
  <si>
    <t>Položka zahrnuje:  
-  úpravu pláně včetně vyrovnání výškových rozdílů  
Položka nezahrnuje:  
- x</t>
  </si>
  <si>
    <t>16</t>
  </si>
  <si>
    <t>18231</t>
  </si>
  <si>
    <t>A</t>
  </si>
  <si>
    <t>ROZPROSTŘENÍ ORNICE V ROVINĚ V TL DO 0,10M</t>
  </si>
  <si>
    <t>včetně naložení a dovozu humozní vrstvy 
Obnova trávníku - stavbou dotčené plochy (odhad - bude čerpáno dle skutečnosti)  100,0  =100,000 [A] 
Celkem: A=100,000 [B]</t>
  </si>
  <si>
    <t>Položka zahrnuje:  
- nutné přemístění ornice z dočasných skládek vzdálených do 50m  
- rozprostření ornice v předepsané tloušťce v rovině a ve svahu do 1:5  
Položka nezahrnuje:  
- x</t>
  </si>
  <si>
    <t>17</t>
  </si>
  <si>
    <t>18241</t>
  </si>
  <si>
    <t>ZALOŽENÍ TRÁVNÍKU RUČNÍM VÝSEVEM</t>
  </si>
  <si>
    <t>Obnova trávníku - stavbou dotčené plochy (odhad - bude čerpáno dle skutečnosti)  100,0  =100,000 [A] 
Celkem: A=100,000 [B]</t>
  </si>
  <si>
    <t>Položka zahrnuje:  
- dodání předepsané travní směsi, její výsev na ornici, zalévání, první pokosení, to vše bez ohledu na sklon terénu  
Položka nezahrnuje:  
- x</t>
  </si>
  <si>
    <t>Základy</t>
  </si>
  <si>
    <t>18</t>
  </si>
  <si>
    <t>289971</t>
  </si>
  <si>
    <t>OPLÁŠTĚNÍ (ZPEVNĚNÍ) Z GEOTEXTILIE</t>
  </si>
  <si>
    <t>pokládky separační geotextilie min. 500g/m2   88,0 =88,000 [A] 
Celkem: A=88,000 [B]</t>
  </si>
  <si>
    <t>Položka zahrnuje:  
- dodávku předepsané geotextilie  
- úpravu, očištění a ochranu podkladu  
- přichycení k podkladu, případně zatížení  
- úpravy spojů a zajištění okrajů  
- úpravy pro odvodnění  
- nutné přesahy  
- mimostaveništní a vnitrostaveništní dopravu  
Položka nezahrnuje:  
- x   
Způsob měření:  
- přesahy se nezapočítávají do výměry</t>
  </si>
  <si>
    <t>Komunikace</t>
  </si>
  <si>
    <t>19</t>
  </si>
  <si>
    <t>56335</t>
  </si>
  <si>
    <t>VOZOVKOVÉ VRSTVY ZE ŠTĚRKODRTI TL. DO 250MM</t>
  </si>
  <si>
    <t>Podkladní vrstva ze ŠD 0/32 tl. 0,25m  155,0 =155,000 [A] 
Celkem: A=155,000 [B]</t>
  </si>
  <si>
    <t>Položka zahrnuje:  
- dodání kameniva předepsané kvality a zrnitosti  
- rozprostření a zhutnění vrstvy v předepsané tloušťce  
- zřízení vrstvy bez rozlišení šířky, pokládání vrstvy po etapách  
Položka nezahrnuje:  
- postřiky, nátěry</t>
  </si>
  <si>
    <t>20</t>
  </si>
  <si>
    <t>572133</t>
  </si>
  <si>
    <t>INFILTRAČNÍ POSTŘIK Z EMULZE DO 1,5KG/M2</t>
  </si>
  <si>
    <t>PS A - spojovací postřik 1,5kg/m2  s podrcením 
celoplošná oprava vozovky  740,0 =740,000 [A] 
Celkem: A=740,000 [B]</t>
  </si>
  <si>
    <t>Položka zahrnuje:  
- dodání všech předepsaných materiálů pro postřiky v předepsaném množství  
- provedení dle předepsaného technologického předpisu  
- zřízení vrstvy bez rozlišení šířky, pokládání vrstvy po etapách  
- úpravu napojení, ukončení  
Položka nezahrnuje:  
- x</t>
  </si>
  <si>
    <t>21</t>
  </si>
  <si>
    <t>572213</t>
  </si>
  <si>
    <t>SPOJOVACÍ POSTŘIK Z EMULZE DO 0,5KG/M2</t>
  </si>
  <si>
    <t>PS A - spojovací postřik 0,40kg/m2 s podrcením 
celoplošná oprava vozovky   740,0 =740,000 [A] 
Celkem: A=740,000 [B]</t>
  </si>
  <si>
    <t>22</t>
  </si>
  <si>
    <t>572224</t>
  </si>
  <si>
    <t>SPOJOVACÍ POSTŘIK Z MODIFIK EMULZE DO 1,0KG/M2</t>
  </si>
  <si>
    <t>PS A - spojovací postřik 0,6kg/m2  s podrcením 
lokální vysprávky - 30% plochy  222,0 =222,000 [A] 
Celkem: A=222,000 [B]</t>
  </si>
  <si>
    <t>23</t>
  </si>
  <si>
    <t>574C56</t>
  </si>
  <si>
    <t>ASFALTOVÝ BETON PRO LOŽNÍ VRSTVY ACL 16+, 16S TL. 60MM</t>
  </si>
  <si>
    <t>ACL 16+ tl. 0,060m - modifikované pojivo - ložní vrstva, zvýšená odolnost proti tvorbě trvalých deformací 
celoplošná oprava vozovky  740,0 =740,000 [A] 
Celkem: A=740,000 [B]</t>
  </si>
  <si>
    <t>Položka zahrnuje:  
- dodání směsi v požadované kvalitě  
- očištění podkladu  
- uložení směsi dle předepsaného technologického předpisu, zhutnění vrstvy v předepsané tloušťce  
- zřízení vrstvy bez rozlišení šířky, pokládání vrstvy po etapách, včetně pracovních spar a spojů  
- úpravu napojení, ukončení podél obrubníků, dilatačních zařízení, odvodňovacích proužků, odvodňovačů, vpustí, šachet a pod.  
Položka nezahrnuje:  
- postřiky, nátěry  
- těsnění podél obrubníků, dilatačních zařízení, odvodňovacích proužků, odvodňovačů, vpustí, šachet a pod.</t>
  </si>
  <si>
    <t>24</t>
  </si>
  <si>
    <t>574F46</t>
  </si>
  <si>
    <t>ASFALTOVÝ BETON PRO PODKLADNÍ VRSTVY MODIFIK ACP 16+, 16S TL. 50MM</t>
  </si>
  <si>
    <t>ACP 16+ tl. 0,050m - modifikované pojivo - podkladní vrstva, zvýšená odolnost proti tvorbě trvalých deformací 
lokální vysprávky - 30% plochy  222,0 =222,000 [A] 
Celkem: A=222,000 [B]</t>
  </si>
  <si>
    <t>25</t>
  </si>
  <si>
    <t>574I53</t>
  </si>
  <si>
    <t>ASFALTOVÝ KOBEREC MASTIXOVÝ SMA 11 TL. 40MM</t>
  </si>
  <si>
    <t>SMA 11+ tl. 0,040m - modifikované pojivo, obrusná vrstva, zvýšená odolnost proti tvorbě trvalých deformací 
celoplošná oprava vozovky  740,0 =740,000 [A] 
Celkem: A=740,000 [B]</t>
  </si>
  <si>
    <t>26</t>
  </si>
  <si>
    <t>57621</t>
  </si>
  <si>
    <t>POSYP KAMENIVEM DRCENÝM 5KG/M2</t>
  </si>
  <si>
    <t>posyp spojovacího postřiku 0,40 kg/m2 pod obrusnou vrstvou (celoplošná oprava vozovky)  740,0 =740,000 [A] 
posyp spojovacího postřiku 1,50 kg/m2 pod ložní vrstvou (celoplošná oprava vozovky)  740,0 =740,000 [B] 
posyp spojovacího postřiku 0,60 kg/m2 pod podkladní vrstvou (lokální vysprávky - 30% plochy)  222,0 =222,000 [C] 
Celkem: A+B+C=1 702,000 [D]</t>
  </si>
  <si>
    <t>Položka zahrnuje:  
- dodání kameniva předepsané kvality a zrnitosti  
- posyp předepsaným množstvím  
Položka nezahrnuje:  
- x</t>
  </si>
  <si>
    <t>27</t>
  </si>
  <si>
    <t>581343</t>
  </si>
  <si>
    <t>CEMENTOBETONOVÝ KRYT JEDNOVRSTVÝ VYZTUŽENÝ TŘ.II TL. DO 200MM</t>
  </si>
  <si>
    <t>Nový povrch chodníku z ŽB (CB kryt) tl. 0,20m 
vč. výztuže KARI sítí 100/100/8 při horním i spodní okraji  46,0 =46,000 [A] 
Celkem: A=46,000 [B]</t>
  </si>
  <si>
    <t>Položka zahrnuje:  
- dodání směsi v požadované kvalitě a výztuže v předepsaném množství  
- očištění podkladu  
- uložení směsi a výztuže dle předepsaného technologického předpisu a zhutnění vrstvy v předepsané tloušťce  
- zřízení vrstvy bez rozlišení šířky, pokládání vrstvy po etapách, včetně pracovních spar a spojů  
- úpravu napojení, ukončení  
- úpravu dilatačních spar včetně předepsané výztuže  
- úpravu povrchu krytu uvedenou v kapitole 7.10 ČSN 73 6123-1  
- navrtání otvorů a osazení kotev a kluzných trnů v napojovacích spárách  
Položka nezahrnuje:  
- postřiky, nátěry</t>
  </si>
  <si>
    <t>28</t>
  </si>
  <si>
    <t>582601</t>
  </si>
  <si>
    <t>KRYTY Z BETON DLAŽDIC SE ZÁMKEM ŠEDÝCH TL 60MM BEZ LOŽE</t>
  </si>
  <si>
    <t>Zpětná pokládka bet. dlažby chodníku 20% rezerva / dokoupení materiálu  0,20 * 92,0 =18,400 [A] 
Celkem: A=18,400 [B]</t>
  </si>
  <si>
    <t>Položka zahrnuje:  
- dodání dlažebního materiálu v požadované kvalitě, dodání materiálu pro předepsanou výplň spar  
- očištění podkladu  
- uložení dlažby dle předepsaného technologického předpisu včetně předepsané výplně spar  
- zřízení vrstvy bez rozlišení šířky, pokládání vrstvy po etapách   
- úpravu napojení, ukončení podél obrubníků, dilatačních zařízení, odvodňovacích proužků, odvodňovačů, vpustí, šachet a pod., nestanoví-li zadávací dokumentace jinak  
Položka nezahrnuje:  
- postřiky, nátěry  
- těsnění podél obrubníků, dilatačních zařízení, odvodňovacích proužků, odvodňovačů, vpustí, šachet a pod.</t>
  </si>
  <si>
    <t>29</t>
  </si>
  <si>
    <t>587206</t>
  </si>
  <si>
    <t>PŘEDLÁŽDĚNÍ KRYTU Z BETONOVÝCH DLAŽDIC SE ZÁMKEM</t>
  </si>
  <si>
    <t>Rozebrání chodníku z bet. dlažby vč. očištění a uskladnění během stavby 
Zpětná pokládka bet. dlažby chodníku 
chodník vlevo vč. napojení a podél obrubníku  92,0 =92,000 [A] 
Celkem: A=92,000 [B]</t>
  </si>
  <si>
    <t>Položka zahrnuje:  
- pod pojmem *předláždění* se rozumí rozebrání stávající dlažby a pokládka dlažby ze stávajícího dlažebního materiálu (bez dodávky nového)  
- nezbytnou manipulaci s tímto materiálem (nakládání, doprava, složení, očištění)  
- dodání a rozprostření materiálu pro lože a jeho tloušťku předepsanou dokumentací a pro předepsanou výplň spar  
Položka nezahrnuje:  
- doplnění plochy s použitím nového materiálu (vykazuje se v položce č.582)</t>
  </si>
  <si>
    <t>Potrubí</t>
  </si>
  <si>
    <t>30</t>
  </si>
  <si>
    <t>87434</t>
  </si>
  <si>
    <t>POTRUBÍ Z TRUB PLASTOVÝCH ODPADNÍCH DN DO 200MM SN 10</t>
  </si>
  <si>
    <t>včetně zemních prací - výkopu, podsypu, obsypu a zásypu v souladu s TZ a obnovou konstrukce vozovky do úrovně vyfrézované vozovky (pod ložnou vrstvu)</t>
  </si>
  <si>
    <t>přípojky pro nové uliční vpusti (délka do 2 m, bude čerpáno dle skutečnosti) 
UV pod obrubníkem   5 * 2,0 =10,000 [A] 
nová přípojka - UV pod obrubníkem   2*10,0 =20,000 [B] 
Celkem: A+B=30,000 [C]</t>
  </si>
  <si>
    <t>položky pro zhotovení potrubí platí bez ohledu na sklon 
zahrnuje: 
- výrobní dokumentaci (včetně technologického předpisu)  
- dodání veškerého trubního a pomocného materiálu  (trouby,  trubky,  tvarovky,  spojovací a těsnící  materiál a pod.), podpěrných, závěsných a upevňovacích prvků, včetně potřebných úprav  
- úprava a příprava podkladu a podpěr, očištění a ošetření podkladu a podpěr  
- zřízení plně funkčního potrubí, kompletní soustavy, podle příslušného technologického předpisu  
- zřízení potrubí i jednotlivých částí po etapách, včetně pracovních spar a spojů, pracovního zaslepení konců a pod.  
- úprava prostupů, průchodů  šachtami a komorami, okolí podpěr a vyústění, zaústění, napojení, vyvedení a upevnění odpad. výustí  
- ochrana potrubí nátěrem (vč. úpravy povrchu), případně izolací, nejsou-li tyto práce předmětem jiné položky  
- úprava, očištění a ošetření prostoru kolem potrubí  
- položky platí pro práce prováděné v prostoru zapaženém i nezapaženém a i v kolektorech, chráničkách  
- položky zahrnují i práce spojené s nutnými obtoky, převáděním a čerpáním vody  
nezahrnuje zkoušky vodotěsnosti a televizní prohlídku</t>
  </si>
  <si>
    <t>31</t>
  </si>
  <si>
    <t>89712</t>
  </si>
  <si>
    <t>VPUSŤ KANALIZAČNÍ ULIČNÍ KOMPLETNÍ Z BETONOVÝCH DÍLCŮ</t>
  </si>
  <si>
    <t>KUS</t>
  </si>
  <si>
    <t>2021_OTSKP</t>
  </si>
  <si>
    <t>prefabrikované betonové uliční vpusti DN 500, s košem pro těžké naplaveniny a usazovacím prostorem, polyplastovou vtokovou mříží 500 x 500 dle EN 124 včetně rámu, pro zatížení D 400 
Nová uliční vpust vč. výkopu a zásypu 2 =2,000 [A] 
Kompletní obnova či přesunutí uliční vpusti vč. zemních prací   5 =5,000 [B] 
Celkem: A+B=7,000 [C]</t>
  </si>
  <si>
    <t>položka zahrnuje: 
- dodávku a osazení předepsaných dílů včetně mříže 
- výplň, těsnění  a tmelení spar a spojů, 
- opatření  povrchů  betonu  izolací  proti zemní vlhkosti v částech, kde přijdou do styku se zeminou nebo kamenivem, 
- předepsané podkladní konstrukce 
- obsyp a zásyp kolem nově zřízených UV</t>
  </si>
  <si>
    <t>32</t>
  </si>
  <si>
    <t>89911G</t>
  </si>
  <si>
    <t>LITINOVÝ POKLOP D400</t>
  </si>
  <si>
    <t>Položka zahrnuje POUZE dodávku předepsaného poklopu včetně rámu - jeho osazení do nové polohy je zahrnuto v položce 89921 Výšková úprava poklopů 
Výměna poklopů revizních šachet - kruhová 
dodávka nových těžkých poklopů tř. D400 s gumovou těsnící vložkou EPDM s odvětráním  1 =1,000 [A] 
Celkem: A=1,000 [B]</t>
  </si>
  <si>
    <t>Položka zahrnuje:  
- dodávku a osazení předepsané mříže včetně rámu  
Položka nezahrnuje:  
- x</t>
  </si>
  <si>
    <t>33</t>
  </si>
  <si>
    <t>89913</t>
  </si>
  <si>
    <t>KRYCÍ HRNCE SAMOSTATNÉ</t>
  </si>
  <si>
    <t>šoupátkový poklop pro použití v dopravně zatížených i pochůzích komunikacích tř. D 400 s nápisem  
v místě zálivu AZ   1 =1,000 [A] 
Celkem: A=1,000 [B]</t>
  </si>
  <si>
    <t>Položka zahrnuje:  
- dodávku a osazení předepsané hrnce mříže včetně rámu  
Položka nezahrnuje:  
- x</t>
  </si>
  <si>
    <t>34</t>
  </si>
  <si>
    <t>89921</t>
  </si>
  <si>
    <t>VÝŠKOVÁ ÚPRAVA POKLOPŮ</t>
  </si>
  <si>
    <t>v rámci výškové úpravy poklopů bude provedena i výměna poklopu (dodávka poklopu je součástí položky 89911G 
výšková úprava revizních šachtic ve vozovce vč. vyspravení šachtice   1 =1,000 [A] 
Celkem: A=1,000 [B]</t>
  </si>
  <si>
    <t>Položka zahrnuje:  
- všechny nutné práce a materiály pro zvýšení nebo snížení zařízení (včetně nutné úpravy stávajícího povrchu vozovky nebo chodníku)  
Položka nezahrnuje:  
- x</t>
  </si>
  <si>
    <t>35</t>
  </si>
  <si>
    <t>89923</t>
  </si>
  <si>
    <t>VÝŠKOVÁ ÚPRAVA KRYCÍCH HRNCŮ</t>
  </si>
  <si>
    <t>v rámci výškové úpravy poklopů bude provedena i výměna poklopu (dodávka poklopu je součástí položky 89913 
Výměna + výšková úprava poklopů uzávěrů-šoupátek - v místě zálivu AZ  1 =1,000 [A] 
Celkem: A=1,000 [B]</t>
  </si>
  <si>
    <t>Ostatní konstrukce a práce</t>
  </si>
  <si>
    <t>36</t>
  </si>
  <si>
    <t>914123</t>
  </si>
  <si>
    <t>DOPRAVNÍ ZNAČKY ZÁKLADNÍ VELIKOSTI OCELOVÉ FÓLIE TŘ 1 - DEMONTÁŽ</t>
  </si>
  <si>
    <t>2023_OTSKP</t>
  </si>
  <si>
    <t>Obnova SDZ - bude čerpáno dle potřeby během stavby 
demontáž stávajících značek ze sloupků (standartní velikosti)  5 =5,000 [A] 
demontáž stávajících značek ze sloupů trakčnívedení/VO  4 =4,000 [B] 
Celkem: A+B=9,000 [C]</t>
  </si>
  <si>
    <t>Položka zahrnuje odstranění, demontáž a odklizení materiálu s odvozem na předepsané místo</t>
  </si>
  <si>
    <t>37</t>
  </si>
  <si>
    <t>914131</t>
  </si>
  <si>
    <t>DOPRAVNÍ ZNAČKY ZÁKLADNÍ VELIKOSTI OCELOVÉ FÓLIE TŘ 2 - DODÁVKA A MONTÁŽ</t>
  </si>
  <si>
    <t>Obnova SDZ - bude čerpáno dle potřeby během stavby 
dodávka a montáž značek standartní velikosti  5 =5,000 [A] 
dodávka a montáž značek na sloupy trakčního vedení/VO  4 =4,000 [B] 
Celkem: A+B=9,000 [C]</t>
  </si>
  <si>
    <t>položka zahrnuje: 
- dodávku a montáž značek v požadovaném provedení</t>
  </si>
  <si>
    <t>38</t>
  </si>
  <si>
    <t>914513</t>
  </si>
  <si>
    <t>DOPRAV ZNAČ VELKOPLOŠ OCEL LAMELY FÓLIE TŘ 1 - DEMONTÁŽ</t>
  </si>
  <si>
    <t>demontáž stávajících značek z příhradových sloupků  3,50 * 3,0 =10,500 [A] 
Celkem: A=10,500 [B]</t>
  </si>
  <si>
    <t>39</t>
  </si>
  <si>
    <t>914521</t>
  </si>
  <si>
    <t>DOPRAV ZNAČ VELKOPLOŠ OCEL LAMELY FÓLIE TŘ 2 - DOD A MONT</t>
  </si>
  <si>
    <t>montáž na příhradové konstrukce  3,5 * 3,0 =10,500 [A] 
Celkem: A=10,500 [B]</t>
  </si>
  <si>
    <t>40</t>
  </si>
  <si>
    <t>914913</t>
  </si>
  <si>
    <t>SLOUPKY A STOJKY DZ Z OCEL TRUBEK ZABETON DEMONTÁŽ</t>
  </si>
  <si>
    <t>Demontáž sloupků v rámci obnovy SDZ - bude čerpáno dle potřeby během stavby 
demontáž sloupků stávajících SDZ  5 =5,000 [A] 
Celkem: A=5,000 [B]</t>
  </si>
  <si>
    <t>41</t>
  </si>
  <si>
    <t>914921</t>
  </si>
  <si>
    <t>SLOUPKY A STOJKY DOPRAVNÍCH ZNAČEK Z OCEL TRUBEK DO PATKY - DODÁVKA A MONTÁŽ</t>
  </si>
  <si>
    <t>Osazení sloupků s patkou v rámci obnovy SDZ - bude čerpáno dle potřeby během stavby 
dodávka a montáž sloupků stávajících SDZ  5 =5,000 [A] 
Celkem: A=5,000 [B]</t>
  </si>
  <si>
    <t>položka zahrnuje: 
- sloupky a upevňovací zařízení včetně jejich osazení (betonová patka, zemní práce)</t>
  </si>
  <si>
    <t>42</t>
  </si>
  <si>
    <t>915111</t>
  </si>
  <si>
    <t>VODOROVNÉ DOPRAVNÍ ZNAČENÍ BARVOU HLADKÉ - DODÁVKA A POKLÁDKA</t>
  </si>
  <si>
    <t>VDZ vč. předznačení barvou a provedení nejprve VDZ v barvě - 1. fáze 
VDZ - V4 š. 0,25m  0,25 * 141,0 =35,250 [A] 
VDZ - V4 š. 0,125m  0,125 * 116,0 =14,500 [B] 
VDZ - V2b š. 0,125m  0,125 * 38,0 =4,750 [C] 
VDZ - V13a  0,50 * 98,0 =49,000 [D] 
Celkem: A+B+C+D=103,500 [E]</t>
  </si>
  <si>
    <t>Položka zahrnuje:  
- dodání a pokládku nátěrového materiálu  
- předznačení a reflexní úpravu  
Položka nezahrnuje:  
- x  
Způsob měření:  
- měří se pouze natíraná plocha</t>
  </si>
  <si>
    <t>43</t>
  </si>
  <si>
    <t>915211</t>
  </si>
  <si>
    <t>VODOROVNÉ DOPRAVNÍ ZNAČENÍ PLASTEM HLADKÉ - DODÁVKA A POKLÁDKA</t>
  </si>
  <si>
    <t>VDZ po vyzrání asf. krytu bude provedeno finální VDZ v plastu - 2. fáze 
VDZ - V4 š. 0,25m  0,25 * 141,0 =35,250 [A] 
VDZ - V4 š. 0,125m  0,125 * 116,0 =14,500 [B] 
VDZ - V2b š. 0,125m  0,125 * 38,0 =4,750 [C] 
VDZ - V13a  0,50 * 98,0 =49,000 [D] 
Celkem: A+B+C+D=103,500 [E]</t>
  </si>
  <si>
    <t>44</t>
  </si>
  <si>
    <t>917224</t>
  </si>
  <si>
    <t>SILNIČNÍ A CHODNÍKOVÉ OBRUBY Z BETONOVÝCH OBRUBNÍKŮ ŠÍŘ 150MM</t>
  </si>
  <si>
    <t>Nový obrubník B10/25 vč. bet. lože C20/25 nXF2 odolné proti soli  48,0 =48,000 [A] 
Celkem: A=48,000 [B]</t>
  </si>
  <si>
    <t>Položka zahrnuje:  
- dodání a pokládku betonových obrubníků o rozměrech předepsaných zadávací dokumentací  
- betonové lože i boční betonovou opěrku  
Položka nezahrnuje:  
- x</t>
  </si>
  <si>
    <t>45</t>
  </si>
  <si>
    <t>917425</t>
  </si>
  <si>
    <t>CHODNÍKOVÉ OBRUBY Z KAMENNÝCH OBRUBNÍKŮ ŠÍŘ 200MM</t>
  </si>
  <si>
    <t>Nový obrubník OP6 vč. bet. lože C20/25 - nXF2 odolné proti soli  
vč. 10% obloukových dílů (poloměry dle realizační dokumentace)  121,0 =121,000 [A] 
Celkem: A=121,000 [B]</t>
  </si>
  <si>
    <t>Položka zahrnuje: 
- dodání a pokládku kamenných obrubníků o rozměrech předepsaných zadávací dokumentací 
- betonové lože i boční betonovou opěrku 
Položka nezahrnuje: 
- x</t>
  </si>
  <si>
    <t>46</t>
  </si>
  <si>
    <t>919112</t>
  </si>
  <si>
    <t>ŘEZÁNÍ ASFALTOVÉHO KRYTU VOZOVEK TL DO 100MM</t>
  </si>
  <si>
    <t>Zařezání vozovky hl. 0,100m   
v místech napojení na s.s. - stupňovitý zápich  75,0 =75,000 [A] 
v místech napojení na s.s.  72,50 =72,500 [B] 
Celkem: A+B=147,500 [C]</t>
  </si>
  <si>
    <t>Položka zahrnuje:  
- řezání vozovkové vrstvy v předepsané tloušťce  
- spotřeba vody  
Položka nezahrnuje:  
- x</t>
  </si>
  <si>
    <t>47</t>
  </si>
  <si>
    <t>931324</t>
  </si>
  <si>
    <t>TĚSNĚNÍ DILATAČ SPAR ASF ZÁLIVKOU MODIFIK PRŮŘ DO 400MM2</t>
  </si>
  <si>
    <t>Zařezání + zálivka po pokládce obrusné vrstvy - zalití drážky rozměru 15 x 25 mm 
v místech vpustí a poklopů 
vpustě  1,80 * 7 =12,600 [A] 
poklopy  1,90 * 1 =1,900 [B] 
hydranty, šoupáky  0,90 * 1 =0,900 [C] 
Celkem: A+B+C=15,400 [D] 
v místech napojení, studená podélná pracovní spára  257,50 =257,500 [E] 
Celkem: D+E=272,900 [F]</t>
  </si>
  <si>
    <t>Položka zahrnuje:  
- dodávku a osazení předepsaného materiálu  
- očištění ploch spáry před úpravou  
- očištění okolí spáry po úpravě  
Položka nezahrnuje:  
- těsnící profil</t>
  </si>
  <si>
    <t>48</t>
  </si>
  <si>
    <t>931325</t>
  </si>
  <si>
    <t>TĚSNĚNÍ DILATAČ SPAR ASF ZÁLIVKOU MODIFIK PRŮŘ DO 600MM2</t>
  </si>
  <si>
    <t>Zařezání + zálivka po pokládce obrusné vrstvy i ložné vrstvy - zalití drážky rozměru 15 x 30 mm 
na rozhranní s CB krytem  2 * (27,0 + 3,0) =60,000 [A] 
Celkem: A=60,000 [B]</t>
  </si>
  <si>
    <t>49</t>
  </si>
  <si>
    <t>93808</t>
  </si>
  <si>
    <t>OČIŠTĚNÍ VOZOVEK ZAMETENÍM</t>
  </si>
  <si>
    <t>Zametení vozovky po frézování 
lokální vysprávky - 30% plochy - po frézování a před pokládkou  2 * 222,0 =444,000 [A] 
průběžně během stavby a před pokládkou nových vrstev - 10x  10 * 740,0 =7 400,000 [B] 
Celkem: A+B=7 844,000 [C]</t>
  </si>
  <si>
    <t>Položka zahrnuje:  
- očištění předepsaným způsobem  
- odklizení vzniklého odpadu  
Položka nezahrnuje:  
- x</t>
  </si>
  <si>
    <t>SO 102</t>
  </si>
  <si>
    <t>Ul. 28. října</t>
  </si>
  <si>
    <t>11358 - vybouraný podkladní beton pod LA   2,40 * 90,0 =216,000 [A] 
11352A - vybourané betonové obruby   0,205 t/m * 47,0 =9,635 [B] 
11353A - vybourané kamenné obruby   0,205 t/m * 580,0 =118,900 [C] 
Celkem: A+B+C=344,535 [D]</t>
  </si>
  <si>
    <t>113138 -  odstranění živičných konstrukcí a LA   2,40 * 18,0 =43,200 [A] 
Celkem: A=43,200 [B]</t>
  </si>
  <si>
    <t>113328 - odstranění nestmelených podkl.vrstev  2,0 t/m3 * 72,0 m3 =144,000 [A] 
93808 - metení vozovek  0,015 t/m2 * 36570,0 =548,550 [B] 
Celkem: A+B=692,550 [C]</t>
  </si>
  <si>
    <t>Odstranění chodníku s povrchem z LA  0,040 * 450,0 =18,000 [A] 
Celkem: A=18,000 [B]</t>
  </si>
  <si>
    <t>Odstranění chodníku s povrchem z LA 
odstranění podkladního betonu v tl. 20 cm (předpoklad)  0,20 * 450,0 =90,000 [A] 
Celkem: A=90,000 [B]</t>
  </si>
  <si>
    <t>Odstranění ložné a podkladní vrstvy vč. likvidace   
Odstranění chodníku s povrchem z LA - podkladní vrstva 0,160 * 450,0 =72,000 [A] 
Celkem: A=72,000 [B]</t>
  </si>
  <si>
    <t>Odstranění obrubníku B10/25 vč. lože na vnější straně chodníku  
vč. likvidace příp předání správci (MěOb)  47,0 =47,000 [A] 
Celkem: A=47,000 [B]</t>
  </si>
  <si>
    <t>odvoz vybouraných betonových obrubníků (0,205 t/m)  0,205*47*20 =192,700 [A] 
Celkem: A=192,700 [B]</t>
  </si>
  <si>
    <t>Odstranění stávajících kamenných obrubníků vč. lože (podél chodníku a na směrovacím ostrůvku) 
vč. likvidace příp předání správci (MěOb)  580,0 =580,000 [A] 
Celkem: A=580,000 [B]</t>
  </si>
  <si>
    <t>odvoz vybouraných kamenných obrubníků (0,205 t/m)  0,205*580*20 =2 378,000 [A] 
Celkem: A=2 378,000 [B]</t>
  </si>
  <si>
    <t>zhotovitel vzniklý recyklát odkupuje a na své náklady odváží 
Frézování AB vozovky tl. 0,100m, celoplošná oprava vozovky  0,100 * 3450,0 =345,000 [A] 
Frézování AB vozovky tl. 0,050m, lokální vysprávky - 30% plochy  0,050 * 1035,0 =51,750 [B] 
Celkem: A+B=396,750 [C]</t>
  </si>
  <si>
    <t>Zařezání + zálivka po pokládce obrusné vrstvy - vytvoření drážky rozměru 15 x 25 mm 
v místech vpustí a poklopů 
vpustě  1,80 * 12 =21,600 [A] 
poklopy  1,90 * 12 =22,800 [B] 
hydranty, šoupáky  0,90 * 1 =0,900 [C] 
Celkem: A+B+C=45,300 [D] 
v místech napojení, studená podélná pracovní spára 300 =300,000 [E] 
Celkem: D+E=345,300 [F]</t>
  </si>
  <si>
    <t>Vyrovnání a zhutnění zemní pláně E def2 min. 30 Mpa  186,0 =186,000 [A] 
Celkem: A=186,000 [B]</t>
  </si>
  <si>
    <t>Reprofilace terénu - stavbou dotčené plochy (odhad - bude čerpáno dle skutečnosti)  50,0 =50,000 [A] 
Celkem: A=50,000 [B]</t>
  </si>
  <si>
    <t>včetně naložení a dovozu humozní vrstvy 
Obnova trávníku - stavbou dotčené plochy (odhad - bude čerpáno dle skutečnosti)  50,0  =50,000 [A] 
Celkem: A=50,000 [B]</t>
  </si>
  <si>
    <t>Obnova trávníku - stavbou dotčené plochy (odhad - bude čerpáno dle skutečnosti)  50,0  =50,000 [A] 
Celkem: A=50,000 [B]</t>
  </si>
  <si>
    <t>pokládky separační geotextilie min. 500g/m2   186,0 =186,000 [A] 
Celkem: A=186,000 [B]</t>
  </si>
  <si>
    <t>56331</t>
  </si>
  <si>
    <t>VOZOVKOVÉ VRSTVY ZE ŠTĚRKODRTI TL. DO 50MM</t>
  </si>
  <si>
    <t>Vyrovnávací ložná vrstva z kameniva fr. 2/5 tl. 0,05m  450,0 =450,000 [A] 
Celkem: A=450,000 [B]</t>
  </si>
  <si>
    <t>56333</t>
  </si>
  <si>
    <t>VOZOVKOVÉ VRSTVY ZE ŠTĚRKODRTI TL. DO 150MM</t>
  </si>
  <si>
    <t>Podkladní vrstva ze ŠD 0/32 tl. 0,15m  88,0 =88,000 [A] 
Celkem: A=88,000 [B]</t>
  </si>
  <si>
    <t>PS A - spojovací postřik 1,5kg/m2  s podrcením 
celoplošná oprava vozovky  3450,0 =3 450,000 [A] 
Celkem: A=3 450,000 [B]</t>
  </si>
  <si>
    <t>PS A - spojovací postřik 0,40kg/m2 s podrcením 
celoplošná oprava vozovky   3450,0 =3 450,000 [A] 
Celkem: A=3 450,000 [B]</t>
  </si>
  <si>
    <t>PS A - spojovací postřik 0,6kg/m2  s podrcením 
lokální vysprávky - 30% plochy  1035,0 =1 035,000 [A] 
Celkem: A=1 035,000 [B]</t>
  </si>
  <si>
    <t>ACL 16+ tl. 0,060m - modifikované pojivo - ložní vrstva, zvýšená odolnost proti tvorbě trvalých deformací 
celoplošná oprava vozovky  3450,0 =3 450,000 [A] 
Celkem: A=3 450,000 [B]</t>
  </si>
  <si>
    <t>ACP 16+ tl. 0,050m - modifikované pojivo - podkladní vrstva, zvýšená odolnost proti tvorbě trvalých deformací 
lokální vysprávky - 30% plochy  1035,0 =1 035,000 [A] 
Celkem: A=1 035,000 [B]</t>
  </si>
  <si>
    <t>SMA 11+ tl. 0,040m - modifikované pojivo, obrusná vrstva, zvýšená odolnost proti tvorbě trvalých deformací 
celoplošná oprava vozovky  3450,0 =3 450,000 [A] 
Celkem: A=3 450,000 [B]</t>
  </si>
  <si>
    <t>posyp spojovacího postřiku 0,40 kg/m2 pod obrusnou vrstvou (celoplošná oprava vozovky)  3450,0 =3 450,000 [A] 
posyp spojovacího postřiku 1,50 kg/m2 pod ložní vrstvou (celoplošná oprava vozovky)  3450,0 =3 450,000 [B] 
posyp spojovacího postřiku 0,60 kg/m2 pod podkladní vrstvou (lokální vysprávky - 30% plochy)  1035,0 =1 035,000 [C] 
Celkem: A+B+C=7 935,000 [D]</t>
  </si>
  <si>
    <t>Nový povrch chodníku z ŽB (CB kryt) tl. 0,20m 
vč. výztuže KARI sítí 100/100/8 při horním i spodní okraji  450,0 =450,000 [A] 
Celkem: A=450,000 [B]</t>
  </si>
  <si>
    <t>přípojky pro nové uliční vpusti (délka do 2 m, bude čerpáno dle skutečnosti) 
UV pod obrubníkem   13 * 2,0 =26,000 [A] 
nová přípojka - UV pod obrubníkem   1*10,0 =10,000 [B] 
obnova obrubníkových vpustí  3 * 5,0 =15,000 [C] 
Celkem: A+B+C=51,000 [D]</t>
  </si>
  <si>
    <t>prefabrikované betonové uliční vpusti DN 500, s košem pro těžké naplaveniny a usazovacím prostorem, polyplastovou vtokovou mříží 500 x 500 dle EN 124 včetně rámu, pro zatížení D 400 
Nová uliční vpust vč. zemních prací  1 =1,000 [A] 
Kompletní obnova či přesunutí uliční vpusti vč.zemních prací  13 =13,000 [B] 
Celkem: A+B=14,000 [C]</t>
  </si>
  <si>
    <t>B</t>
  </si>
  <si>
    <t>prefabrikované betonové uliční vpusti DN 500, s košem pro těžké naplaveniny a usazovacím prostorem, OBRUBNÍKOVÁ vpust 
Komletní obnova či přesunutí uliční vpusti včetně zemnách prací  3 =3,000 [A] 
Celkem: A=3,000 [B]</t>
  </si>
  <si>
    <t>Položka zahrnuje POUZE dodávku předepsaného poklopu včetně rámu - jeho osazení do nové polohy je zahrnuto v položce 89921 Výšková úprava poklopů 
Výměna poklopů revizních šachet - kruhová 
dodávka nových těžkých poklopů tř. D400 s gumovou těsnící vložkou EPDM s odvětráním  12 =12,000 [A] 
Celkem: A=12,000 [B]</t>
  </si>
  <si>
    <t>v rámci výškové úpravy poklopů bude provedena i výměna poklopu (dodávka poklopu je součástí položky 89911G 
výšková úprava revizních šachtic ve vozovce vč. vyspravení šachtice   12 =12,000 [A] 
Celkem: A=12,000 [B]</t>
  </si>
  <si>
    <t>Obnova SDZ - bude čerpáno dle potřeby během stavby 
demontáž stávajících značek ze sloupků (standartní velikosti)  6 =6,000 [A] 
demontáž stávajících značek ze sloupků 6 =6,000 [B] 
Celkem: A+B=12,000 [C]</t>
  </si>
  <si>
    <t>Obnova SDZ - bude čerpáno dle potřeby během stavby 
dodávka a montáž značek standartní velikosti  6 =6,000 [A] 
dodávka a montáž značek   6 =6,000 [B] 
Celkem: A+B=12,000 [C]</t>
  </si>
  <si>
    <t>914413</t>
  </si>
  <si>
    <t>DOPRAVNÍ ZNAČKY 100X150CM OCELOVÉ - DEMONTÁŽ</t>
  </si>
  <si>
    <t>SDZ - výměna velkoplošné značky na dvou sloupcích  7 =7,000 [A] 
Celkem: A=7,000 [B]</t>
  </si>
  <si>
    <t>Položka zahrnuje:  
- odstranění, demontáž a odklizení materiálu s odvozem na předepsané místo  
Položka nezahrnuje:  
- x</t>
  </si>
  <si>
    <t>914431</t>
  </si>
  <si>
    <t>DOPRAVNÍ ZNAČKY 100X150CM OCELOVÉ FÓLIE TŘ 2 - DODÁVKA A MONTÁŽ</t>
  </si>
  <si>
    <t>Položka zahrnuje:  
- dodávku a montáž značek v požadovaném provedení  
Položka nezahrnuje:  
- x</t>
  </si>
  <si>
    <t>Demontáž sloupků v rámci obnovy SDZ - bude čerpáno dle potřeby během stavby 
demontáž sloupků stávajících SDZ  6 =6,000 [A] 
Celkem: A=6,000 [B]</t>
  </si>
  <si>
    <t>Osazení sloupků s patkou v rámci obnovy SDZ - bude čerpáno dle potřeby během stavby 
dodávka a montáž sloupků stávajících SDZ  6 =6,000 [A] 
Celkem: A=6,000 [B]</t>
  </si>
  <si>
    <t>VDZ vč. předznačení barvou a provedení nejprve VDZ v barvě - 1. fáze 
VDZ - V4 š. 0,25m  0,25 * 717,0 =179,250 [A] 
VDZ - V2b š. 0,25m   0,25 * 167,0 =41,750 [B] 
VDZ - V2b š. 0,125m  0,125 * 167,0 =20,875 [C] 
VDZ - V2a š. 0,125m  0,125 * 243,0 =30,375 [D] 
VDZ - V13a  0,5 * 365,0 =182,500 [E] 
VDZ - V9a   2,50 * 16 =40,000 [F] 
VDZ - V9c   2,5 * 4 =10,000 [G] 
VDZ - V15 "symbol jízdního kola"  1,0 * 21,0 =21,000 [H] 
Celkem: A+B+C+D+E+F+G+H=525,750 [I]</t>
  </si>
  <si>
    <t>VDZ po vyzrání asf. krytu bude provedeno finální VDZ v plastu - 2. fáze 
VDZ - V4 š. 0,25m  0,25 * 717,0 =179,250 [A] 
VDZ - V2b š. 0,25m   0,25 * 167,0 =41,750 [B] 
VDZ - V2b š. 0,125m  0,125 * 167,0 =20,875 [C] 
VDZ - V2a š. 0,125m  0,125 * 243,0 =30,375 [D] 
VDZ - V13a  0,5 * 365,0 =182,500 [E] 
VDZ - V9a   2,50 * 16 =40,000 [F] 
VDZ - V9c   2,5 * 4 =10,000 [G] 
VDZ - V15 "symbol jízdního kola"  1,0 * 21,0 =21,000 [H] 
Celkem: A+B+C+D+E+F+G+H=525,750 [I]</t>
  </si>
  <si>
    <t>R</t>
  </si>
  <si>
    <t>VDZ - plné červené podbarvení jízdního pruhu pro cyklisty  400 =400,000 [A] 
Celkem: A=400,000 [B]</t>
  </si>
  <si>
    <t>91695</t>
  </si>
  <si>
    <t>Obnova indukčních smyček</t>
  </si>
  <si>
    <t>KPL</t>
  </si>
  <si>
    <t>Obnova indukčních smyček představuje vyřezání nové drážky kotoučovou pilou do ložné živičné vrstvy (příp. přispojkováním k recyklovanému podkladu pod ACL) a to do takové hloubky, aby po následné pokládce obrusné vrstvy byla nově položená indukční smyčka uložena v hloubce 12cm. Případná drážka bude následně zalita asfaltovou zálivkou v úrovni ložné vrtvy - nikoli v obrusné vrstvě. Nově položená smyčka bude zapojena do stávajících šachet indukčních smyček situovaných mimo profil komunikace. Po zapojení bude vypracována revizní zpráva vč. geodetického zaměření. 
Koordinace při vypínání se správcem ESS. 
Koordinace s městem pro případné zajištění dodání nových dílů (šachtiček, kabeláže) dle potřeby.</t>
  </si>
  <si>
    <t>Obnova indukční smyčky - směr Poruba  1 =1,000 [A] 
Celkem: A=1,000 [B]</t>
  </si>
  <si>
    <t>Nový obrubník B10/25 vč. bet. lože C20/25 nXF2 odolné proti soli  47,0 =47,000 [A] 
Celkem: A=47,000 [B]</t>
  </si>
  <si>
    <t>Nový obrubník OP6 vč. bet. lože C20/25 - nXF2 odolné proti soli  
vč. 10% obloukových dílů (poloměry dle realizační dokumentace)  325,0 =325,000 [A] 
Celkem: A=325,000 [B]</t>
  </si>
  <si>
    <t>Zařezání vozovky hl. 0,100m   
v místech napojení na s.s. - stupňovitý zápich  86,50 =86,500 [A] 
v místech napojení na s.s.  5,0 =5,000 [B] 
Celkem: A+B=91,500 [C]</t>
  </si>
  <si>
    <t>50</t>
  </si>
  <si>
    <t>Zametení vozovky po frézování 
lokální vysprávky - 30% plochy - po frézování a před pokládkou  2 * 1035,0 =2 070,000 [A] 
průběžně během stavby a před pokládkou nových vrstev - 10x  10 * 3450,0 =34 500,000 [B] 
Celkem: A+B=36 570,000 [C]</t>
  </si>
  <si>
    <t>SO 103</t>
  </si>
  <si>
    <t>Opěrné zdi na ul. 28. října</t>
  </si>
  <si>
    <t>11358 - vybouraný podkladní beton pod LA   2,40 * 106,50 =255,600 [A] 
97816 - odsekaný beton  2,40 * 80,0 =192,000 [B] 
Celkem: A+B=447,600 [C]</t>
  </si>
  <si>
    <t>b</t>
  </si>
  <si>
    <t>zemína z výkopu</t>
  </si>
  <si>
    <t>136738 - zemina z odkopů  1,80 * 155,250 =279,450 [A] 
Celkem: A=279,450 [B]</t>
  </si>
  <si>
    <t>113138 -  odstranění živičných konstrukcí a LA   2,40 * 20,20 =48,480 [A] 
Celkem: A=48,480 [B]</t>
  </si>
  <si>
    <t>e</t>
  </si>
  <si>
    <t>vybourané železobeton</t>
  </si>
  <si>
    <t>966168 - vybouraný železobeton  2,40 * 58,950 =141,480 [A] 
Celkem: A=141,480 [B]</t>
  </si>
  <si>
    <t>Odstranění chodníku s povrchem z LA  0,040 * 505,0 =20,200 [A] 
Celkem: A=20,200 [B]</t>
  </si>
  <si>
    <t>Odstranění chodníku s povrchem z LA 
odstranění podkladního betonu v tl. 20 cm (předpoklad)  0,21 * 505,0 =106,050 [A] 
Celkem: A=106,050 [B]</t>
  </si>
  <si>
    <t>136738</t>
  </si>
  <si>
    <t>VYKOP V UZAVŘ PROSTORÁCH A POD ZÁKLADY TŘ. I ODVOZ DO 20KM</t>
  </si>
  <si>
    <t>Odkopávky pro odhalení rubu opěrné zdi vč. likvidace 
š. 1,0m a hl. min. 0,75m  1,0 * 0,75 * 207,0 =155,250 [A] 
Celkem: A=155,250 [B]</t>
  </si>
  <si>
    <t>Položka zahrnuje:  
- svislou dopravu, přemístění, přeložení, manipulace s výkopkem  
- kompletní provedení vykopávky nezapažené i zapažené  
- ošetření výkopiště po celou dobu práce v něm vč. klimatických opatření  
- ztížení vykopávek v blízkosti podzemního vedení, konstrukcí a objektů vč. jejich dočasného zajištění  
- ztížení pod vodou, v okolí výbušnin, ve stísněných prostorech a pod.  
- příplatek za lepivost  
- těžení po vrstvách, pásech a po jiných nutných částech (figurách)  
- čerpání vody vč. čerpacích jímek, potrubí a pohotovostní čerpací soupravy (viz ustanovení k pol. 1151,2)  
- potřebné snížení hladiny podzemní vody  
- těžení a rozpojování jednotlivých balvanů  
- vytahování a nošení výkopku  
- svahování a přesvah. svahů do konečného tvaru, výměna hornin v podloží a v pláni znehodnocené klimatickými vlivy  
- ruční vykopávky, odstranění kořenů a napadávek  
- pažení, vzepření a rozepření vč. přepažování (vyjma pažení záporového a štětových stěn)  
- úpravu, ochranu a očištění dna, základové spáry, stěn a svahů  
- odvedení nebo obvedení vody v okolí výkopiště a ve výkopišti  
- třídění výkopku  
- veškeré pomocné konstrukce umožňující provedení vykopávky (příjezdy, sjezdy, nájezdy, lešení, podpěr. konstr., přemostění, zpevněné plochy, zakrytí a pod.)  
Položka nezahrnuje:  
- vodorovnou dopravu  
- uložení zeminy (na skládku, do násypu) ani poplatky za skládku, vykazují se v položce č.0141**</t>
  </si>
  <si>
    <t>Vyrovnání a zhutnění zemní pláně E def2 min. 30 Mpa  505,0 =505,000 [A] 
Celkem: A=505,000 [B]</t>
  </si>
  <si>
    <t>285392</t>
  </si>
  <si>
    <t>DODATEČNÉ KOTVENÍ VLEPENÍM BETONÁŘSKÉ VÝZTUŽE D DO 16MM DO VRTŮ</t>
  </si>
  <si>
    <t>Vývrty pro kotvící trny R16 hl. 0,10m  4 ks/m2 
Kotevní trny R 12 dl. 0,12m vč. vlepení do vývrtu chem. kotvou 4 ks/m2   4 * 953,0 =3 812,000 [A] 
Vývrty pro kotvící trny R16 hl. 0,10m  á 0,25 m 
Kotevní trny R 12 dl. 0,30m vč. vlepení do vývrtu chem. kotvou  828,0 =828,000 [B] 
Celkem: A+B=4 640,000 [C]</t>
  </si>
  <si>
    <t>Položka zahrnuje:  
- dodání výztuže předepsaného profilu a předepsané délky (do 600mm)  
- provedení vrtu předepsaného profilu a předepsané délky (do 300mm)  
- vsunutí výztuže do vyvrtaného profilu a její zalepení předepsaným pojivem  
- případně nutné lešení  
Položka nezahrnuje:  
- x</t>
  </si>
  <si>
    <t>289324</t>
  </si>
  <si>
    <t>STŘÍKANÝ ŽELEZOBETON DO C25/30</t>
  </si>
  <si>
    <t>Stříkaný beton min. tl. 0,05m (předpoklad 0,05m - 0,10m) SB 20/25 II J1 XC4/XF1   0,075 * 953,0 =71,475 [A] 
Celkem: A=71,475 [B]</t>
  </si>
  <si>
    <t>Položka zahrnuje:  
-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 podpěrné  konstr. (skruže) a lešení všech druhů pro bednění, uložení čerstvého betonu, výztuže a doplňkových konstr., vč. požadovaných otvorů, ochranných a bezpečnostních opatření a základů těchto konstrukcí a lešení,  
- vytvoření kotevních čel, kapes, nálitků,  sedel, zřízení  všech  požadovaných  otvorů,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  
Položka nezahrnuje:  
- dodání a osazení výztuže</t>
  </si>
  <si>
    <t>289366</t>
  </si>
  <si>
    <t>VÝZTUŽ STŘÍKANÉHO BETONU Z KARI SITÍ</t>
  </si>
  <si>
    <t>Výztuž stříkaného betonu vč. navaření na kotvící trny 
KARI 100/100/6, s přesahem min. na 1 oko (4,44 kg/m2)  (4,44 * 953,3 * 1,15) / 1000 =4,868 [A] 
Celkem: A=4,868 [B]</t>
  </si>
  <si>
    <t>Položka zahrnuje:  
- veškerý materiál, výrobky a polotovary, včetně mimostaveništní a vnitrostaveništní dopravy (rovněž přesuny), včetně naložení a složení, případně s uložením  
- dodání betonářské výztuže v požadované kvalitě, stříhání, řezání, ohýbání a spojování do všech požadovaných tvarů (vč. armakošů) a uložení s požadovaným zajištěním polohy a krytí výztuže betonem,  
- veškeré svary nebo jiné spoje výztuže,  
- pomocné konstrukce a práce pro osazení a upevnění výztuže (provedení vrtu, dodání a vsunutí kotvičky, její zalepení předepsaným pojivem),  
- zednické výpomoci pro montáž betonářské výztuže,  
- úpravy výztuže pro osazení doplňkových konstrukcí,  
- ochranu výztuže do doby jejího zabetonování,  
- úpravy výztuže pro zřízení železobetonových kloubů, kotevních prvků, závěsných ok a doplňkových konstrukcí,  
- veškerá opatření pro zajištění soudržnosti výztuže a betonu,  
- vodivé propojení výztuže, které je součástí ochrany konstrukce proti vlivům bludných proudů, vyvedení do měřících skříní nebo míst pro měření bludných proudů (vlastní měřící skříně se uvádějí položkami SD 74),  
- povrchovou antikorozní úpravu výztuže,  
- separaci výztuže,  
- osazení měřících zařízení a úpravy pro ně,  
- osazení měřících skříní nebo míst pro měření bludných proudů.  
Položka nezahrnuje:  
- x</t>
  </si>
  <si>
    <t>pokládky separační geotextilie min. 500g/m2   505,0 =505,000 [A] 
Celkem: A=505,000 [B]</t>
  </si>
  <si>
    <t>Svislé konstrukce</t>
  </si>
  <si>
    <t>317325</t>
  </si>
  <si>
    <t>ŘÍMSY ZE ŽELEZOBETONU DO C30/37 (B37)</t>
  </si>
  <si>
    <t>Nová ŽB římsa  
chodník viz. také SO 102 - š. 0,50m (celk. š. vč. chodníku 1,6 - 3,5m) a v. 0,20m   0,20 * 0,50 * 103,50 =10,350 [A] 
Celkem: A=10,350 [B]</t>
  </si>
  <si>
    <t>Položka zahrnuje:  
-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nátěrů zabraňujících soudržnosti betonu a bednění,  
- podpěrné  konstr. (skruže) a lešení všech druhů pro bednění,  vč. ochranných a bezpečnostních opatření a základů těchto konstrukcí a lešení,  
- vytvoření kotevních čel, kapes, nálitků a sedel, zřízení  všech  požadovaných  otvorů,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  
Položka nezahrnuje:  
- dodání a osazení výztuže</t>
  </si>
  <si>
    <t>317365</t>
  </si>
  <si>
    <t>VÝZTUŽ ŘÍMS Z OCELI 10505, B500B</t>
  </si>
  <si>
    <t>0,180 * 10,350 =1,863 [A] 
Celkem: A=1,863 [B]</t>
  </si>
  <si>
    <t>Položka zahrnuje:  
- veškerý materiál, výrobky a polotovary, včetně mimostaveništní a vnitrostaveništní dopravy (rovněž přesuny), včetně naložení a složení, případně s uložením  
- dodání betonářské výztuže v požadované kvalitě, stříhání, řezání, ohýbání a spojování do všech požadovaných tvarů (vč. armakošů) a uložení s požadovaným zajištěním polohy a krytí výztuže betonem,  
- veškeré svary nebo jiné spoje výztuže,  
- pomocné konstrukce a práce pro osazení a upevnění výztuže,  
- zednické výpomoci pro montáž betonářské výztuže,  
- úpravy výztuže pro osazení doplňkových konstrukcí,  
- ochranu výztuže do doby jejího zabetonování,  
- úpravy výztuže pro zřízení železobetonových kloubů, kotevních prvků, závěsných ok a doplňkových konstrukcí,  
- veškerá opatření pro zajištění soudržnosti výztuže a betonu,  
- vodivé propojení výztuže, které je součástí ochrany konstrukce proti vlivům bludných proudů, vyvedení do měřících skříní nebo míst pro měření bludných proudů (vlastní měřící skříně se uvádějí položkami SD 74),  
- povrchovou antikorozní úpravu výztuže,  
- separaci výztuže,  
- osazení měřících zařízení a úpravy pro ně,  
- osazení měřících skříní nebo míst pro měření bludných proudů.  
Položka nezahrnuje:  
- x</t>
  </si>
  <si>
    <t>327325</t>
  </si>
  <si>
    <t>ZDI OPĚRNÉ, ZÁRUBNÍ, NÁBŘEŽNÍ ZE ŽELEZOVÉHO BETONU DO C30/37 (B37)</t>
  </si>
  <si>
    <t>Nový ŽB dřík na stávající opěrné zdi, š. 0,5m a v. 0,30m  0,50 * 0,30 * 207,0 =31,050 [A] 
Celkem: A=31,050 [B]</t>
  </si>
  <si>
    <t>327365</t>
  </si>
  <si>
    <t>VÝZTUŽ ZDÍ OPĚRNÝCH, ZÁRUBNÍCH, NÁBŘEŽNÍCH Z OCELI 10505</t>
  </si>
  <si>
    <t>0,150 * 31,05 =4,658 [A] 
Celkem: A=4,658 [B]</t>
  </si>
  <si>
    <t>Vodorovné konstrukce</t>
  </si>
  <si>
    <t>45852</t>
  </si>
  <si>
    <t>VÝPLŇ ZA OPĚRAMI A ZDMI Z KAMENIVA DRCENÉHO</t>
  </si>
  <si>
    <t>Zásyp rubu opěrné zdi ŠD fr. 0/32 vč. hutnění tl. 0,75m  155,30 =155,300 [A] 
Celkem: A=155,300 [B]</t>
  </si>
  <si>
    <t>Položka zahrnuje:  
- dodávku předepsaného kameniva  
- mimostaveništní a vnitrostaveništní dopravu a jeho uložení  
- není-li v zadávací dokumentaci uvedeno jinak, jedná se o nakupovaný materiál  
Položka nezahrnuje:  
- x</t>
  </si>
  <si>
    <t>Podkladní vrstva ze ŠD 0/32 tl. 0,12m  505,0 =505,000 [A] 
Celkem: A=505,000 [B]</t>
  </si>
  <si>
    <t>582612</t>
  </si>
  <si>
    <t>KRYTY Z BETON DLAŽDIC SE ZÁMKEM ŠEDÝCH TL 80MM DO LOŽE Z KAM</t>
  </si>
  <si>
    <t>Bet. dlažba tl. 0,80m vč. pokládky a spárování křemičitým pískem (barva šedá standardní) 
ve stávajícím podélném spádu ramp  505,0 =505,000 [A] 
Celkem: A=505,000 [B]</t>
  </si>
  <si>
    <t>Položka zahrnuje:  
- dodání dlažebního materiálu v požadované kvalitě, dodání materiálu pro předepsané lože v tloušťce předepsané dokumentací a pro předepsanou výplň spar  
- očištění podkladu  
- uložení dlažby dle předepsaného technologického předpisu včetně předepsané podkladní vrstvy a předepsané výplně spar  
- zřízení vrstvy bez rozlišení šířky, pokládání vrstvy po etapách   
- úpravu napojení, ukončení podél obrubníků, dilatačních zařízení, odvodňovacích proužků, odvodňovačů, vpustí, šachet a pod., nestanoví-li zadávací dokumentace jinak  
Položka nezahrnuje:  
- postřiky, nátěry  
- těsnění podél obrubníků, dilatačních zařízení, odvodňovacích proužků, odvodňovačů, vpustí, šachet a pod.</t>
  </si>
  <si>
    <t>Úpravy povrchů, podlahy, výplně otvorů</t>
  </si>
  <si>
    <t>626122</t>
  </si>
  <si>
    <t>REPROFILACE PODHLEDŮ, SVISLÝCH PLOCH SANAČNÍ MALTOU DVOUVRST TL 50MM</t>
  </si>
  <si>
    <t>Lokální vysprávky římsy pod zábradlím na vnějších rampách 
vyrovnávací stěrka sanační maltou tl. 0,05m  80*0,50 =40,000 [A] 
Celkem: A=40,000 [B]</t>
  </si>
  <si>
    <t>Položka zahrnuje:  
- dodávku veškerého materiálu potřebného pro předepsanou úpravu v předepsané kvalitě  
- nutné vyspravení podkladu, případně zatření spar zdiva  
- položení vrstvy v předepsané tloušťce  
- potřebná lešení a podpěrné konstrukce  
Položka nezahrnuje:  
- x</t>
  </si>
  <si>
    <t>62631</t>
  </si>
  <si>
    <t>SPOJOVACÍ MŮSTEK MEZI STARÝM A NOVÝM BETONEM</t>
  </si>
  <si>
    <t>Nástřik kontaktního můstku 
svislé i vodorovné části opěrných zdí  953,0 =953,000 [A] 
Celkem: A=953,000 [B]</t>
  </si>
  <si>
    <t>62641</t>
  </si>
  <si>
    <t>SJEDNOCUJÍCÍ STĚRKA JEMNOU MALTOU TL CCA 2MM</t>
  </si>
  <si>
    <t>Vyrovnání povrchu (zahlazení) bet. stěrkou pro finální úpravu povrchu 
svislé i vodorovné části opěrných zdí  953,0 =953,000 [A] 
Celkem: A=953,000 [B]</t>
  </si>
  <si>
    <t>62652</t>
  </si>
  <si>
    <t>OCHRANA VÝZTUŽE PŘI NEDOSTATEČNÉM KRYTÍ</t>
  </si>
  <si>
    <t>pasivační nátěr obnažené výztuže 
svislé i vodorovné části opěrných zdí  238,30 =238,300 [A] 
Provedení pasivačního nátěru odhalené výztuže  25,90 =25,900 [B] 
Celkem: A+B=264,200 [C]</t>
  </si>
  <si>
    <t>Položka zahrnuje:  
- dodávku veškerého materiálu potřebného pro předepsanou úpravu v předepsané kvalitě  
- položení vrstvy v předepsané tloušťce  
- potřebná lešení a podpěrné konstrukce  
Položka nezahrnuje:  
- x</t>
  </si>
  <si>
    <t>Přidružená stavební výroba</t>
  </si>
  <si>
    <t>711112</t>
  </si>
  <si>
    <t>IZOLACE BĚŽNÝCH KONSTRUKCÍ PROTI ZEMNÍ VLHKOSTI ASFALTOVÝMI PÁSY</t>
  </si>
  <si>
    <t>Svislá hydroizolace rubu dříku asf. pásem na penetrační nátěr  207,0 =207,000 [A] 
Celkem: A=207,000 [B]</t>
  </si>
  <si>
    <t>Položka zahrnuje:  
- dodání předepsaného izolačního materiálu  
- očištění a ošetření podkladu, zadávací dokumentace může zahrnout i případné vyspravení  
- zřízení izolace jako kompletního povlaku, případně komplet. soustavy nebo systému podle příslušného  technolog. předpisu  
- zřízení izolace i jednotlivých vrstev po etapách, včetně pracovních spár a spojů  
- úprava u okrajů, rohů, hran, dilatačních i pracovních spojů, kotev, obrubníků, dilatačních zařízení, odvodnění, otvorů, neizolovaných míst a pod.  
- zajištění odvodnění povrchu izolace, včetně odvodnění nejnižších míst, pokud dokumentace pro zadání stavby nestanoví jinak  
- ochrana izolace do doby zřízení definitivní ochranné vrstvy nebo konstrukce  
- úprava, očištění a ošetření prostoru kolem izolace  
- provedení požadovaných zkoušek  
Položka nezahrnuje:  
- ochranné vrstvy, např. geotextilii</t>
  </si>
  <si>
    <t>711117</t>
  </si>
  <si>
    <t>IZOLACE BĚŽNÝCH KONSTRUKCÍ PROTI ZEMNÍ VLHKOSTI Z PE FÓLIÍ</t>
  </si>
  <si>
    <t>ochrana svislé hydroizolace nopovou folií  207,0 =207,000 [A] 
Celkem: A=207,000 [B]</t>
  </si>
  <si>
    <t>87633</t>
  </si>
  <si>
    <t>CHRÁNIČKY Z TRUB PLASTOVÝCH DN DO 150MM</t>
  </si>
  <si>
    <t>Položka zahrnuje:  
- výrobní dokumentaci (včetně technologického předpisu)  
- dodání veškerého trubního a pomocného materiálu (trouby, trubky, tvarovky, spojovací a těsnící materiál a pod.), podpěrných, závěsných a upevňovacích prvků, včetně potřebných úprav  
- úprava a příprava podkladu a podpěr, očištění a ošetření podkladu a podpěr  
- zřízení plně funkčního potrubí, kompletní soustavy, podle příslušného technologického předpisu (bez ohledu na sklon)  
- zřízení potrubí i jednotlivých částí po etapách, včetně pracovních spar a spojů, pracovního zaslepení konců a pod.  
- úprava prostupů, průchodů  šachtami a komorami, okolí podpěr a vyústění, zaústění, napojení, vyvedení a upevnění odpad. výustí  
- ochrana potrubí nátěrem (vč. úpravy povrchu), případně izolací, nejsou-li tyto práce předmětem jiné položky  
- úprava, očištění a ošetření prostoru kolem potrubí  
- včetně případně předepsaného utěsnění konců chrániček  
- položky platí pro práce prováděné v prostoru zapaženém i nezapaženém a i v kolektorech, chráničkách  
Položka nezahrnuje:  
- x</t>
  </si>
  <si>
    <t>9111A1</t>
  </si>
  <si>
    <t>ZÁBRADLÍ S VODOR MADLY - DODÁVKA A MONTÁŽ</t>
  </si>
  <si>
    <t>Nové madlo na opěrných zdech ve výšce 0,9m nad povrchem chodníku 
vč. kotvení min. á 2,0m  193,0 =193,000 [A] 
Celkem: A=193,000 [B]</t>
  </si>
  <si>
    <t>Položka zahrnuje:  
- dodání zábradlí včetně předepsané povrchové úpravy  
- osazení sloupků zaberaněním nebo osazením do betonových bloků (včetně betonových bloků a nutných zemních prací)  
- případné bednění ( trubku) betonové patky v gabionové zdi  
Položka nezahrnuje:  
- x</t>
  </si>
  <si>
    <t>9111A3</t>
  </si>
  <si>
    <t>ZÁBRADLÍ SILNIČNÍ S VODOR MADLY - DEMONTÁŽ S PŘESUNEM</t>
  </si>
  <si>
    <t>Odstranění stávajícího ocelového jednoduchého madla na rampách vč.odvozu  193,0 =193,000 [A] 
Celkem: A=193,000 [B]</t>
  </si>
  <si>
    <t>Položka zahrnuje:  
- demontáž a odstranění zařízení  
- jeho odvoz na předepsané místo  
Položka nezahrnuje:  
- x</t>
  </si>
  <si>
    <t>9112B1</t>
  </si>
  <si>
    <t>ZÁBRADLÍ MOSTNÍ SE SVISLOU VÝPLNÍ - DODÁVKA A MONTÁŽ</t>
  </si>
  <si>
    <t>Nové ocelové mostní zábradlí se svislou výplní (z kruhových profilů) 
vč. kotvení (sloupky max. á 2,0m)  290,0 =290,000 [A] 
Celkem: A=290,000 [B]</t>
  </si>
  <si>
    <t>Položka zahrnuje:  
- kompletní dodávku všech dílů zábradlí včetně předepsané povrchové úpravy  
- montáž a osazení zábradlí včetně kotvení dle zadávací dokumentace, t.j. kotevní desky, případné nivelační hmoty pod kotevní desky, kotvy a spojovací materiál, vrty a zálivku  
Položka nezahrnuje:  
- x</t>
  </si>
  <si>
    <t>9112B3</t>
  </si>
  <si>
    <t>ZÁBRADLÍ MOSTNÍ SE SVISLOU VÝPLNÍ - DEMONTÁŽ S PŘESUNEM</t>
  </si>
  <si>
    <t>Odstranění stávajícího mostního zábradlí se svislou výplní vč.odvozu 
podél revizního chodníku a na rampách  218,0 =218,000 [A] 
Celkem: A=218,000 [B]</t>
  </si>
  <si>
    <t>938544</t>
  </si>
  <si>
    <t>OČIŠTĚNÍ BETON KONSTR OTRYSKÁNÍM TLAK VODOU PŘES 1000 BARŮ</t>
  </si>
  <si>
    <t>Otryskání povrchu opěrných zdí tlakovou vodou 
svislé i vodorovné části opěrných zdí  953,0 =953,000 [A] 
Otryskání povrchu tlakovou vodou, po ubourání  103,50 =103,500 [B] 
Celkem: A+B=1 056,500 [C]</t>
  </si>
  <si>
    <t>966168</t>
  </si>
  <si>
    <t>BOURÁNÍ KONSTRUKCÍ ZE ŽELEZOBETONU S ODVOZEM DO 20KM</t>
  </si>
  <si>
    <t>Vybourání ŽB zábradlí š. 0,10m a v. 1,0m  0,10 * 1,0 * 72,0 =7,200 [A] 
Ubourání degradované stávající ŽB římsy  
horního okraje opěrné zdi pod zábradlími (předpoklad 0,5m x 0,5m)  0,50 * 0,50 * 207,0 =51,750 [B] 
Celkem: A+B=58,950 [C]</t>
  </si>
  <si>
    <t>Položka zahrnuje:  
- rozbourání konstrukce bez ohledu na použitou technologii  
- veškeré pomocné konstrukce (lešení a pod.)  
- veškerou manipulaci s vybouranou sutí a hmotami včetně uložení na skládku  
- veškeré další práce plynoucí z technologického předpisu a z platných předpisů  
Položka nezahrnuje:  
- poplatek za skládku, který se vykazuje v položce 0141** (s výjimkou malého množství bouraného materiálu, kde je možné poplatek zahrnout do jednotkové ceny bourání – tento fakt musí být uveden v doplňujícím textu k položce)</t>
  </si>
  <si>
    <t>97816</t>
  </si>
  <si>
    <t>ODSEKÁNÍ VRSTVY VYROVNÁVACÍHO BETONU NA MOSTECH</t>
  </si>
  <si>
    <t>Lokální vybourání a vysprávky římsy pod zábradlím na vnějších rampách/odsekání  80,0 =80,000 [A] 
Celkem: A=80,000 [B]</t>
  </si>
  <si>
    <t>Položka zahrnuje:  
- veškeré práce plynoucí z technologického předpisu a z platných předpisů  
- veškerou manipulaci s vybouranou sutí a hmotami včetně uložení na skládku  
Položka nezahrnuje:  
- poplatek za skládku, který se vykazuje v položce 0141** (s výjimkou malého množství bouraného materiálu, kde je možné poplatek zahrnout do jednotkové ceny bourání – tento fakt musí být uveden v doplňujícím textu k položce)</t>
  </si>
  <si>
    <t>SO 201</t>
  </si>
  <si>
    <t>Oprava mostu 4793-1 na ul. Vítkovická</t>
  </si>
  <si>
    <t>POPLATKY ZA SKLÁDKU ZA ULOŽENÍ ODPADU NA RECYKLAČNÍ SKLÁDCE</t>
  </si>
  <si>
    <t>prostý beton, kamenné konstrukce, obrubníky včetně lože 
odstraněná betonová vrstva kapes a hrobečků</t>
  </si>
  <si>
    <t>POPLATKY ZA SKLÁDKU ZA ULOŽENÍ ODPADU - NEBEZPEČNÝ ODPAD</t>
  </si>
  <si>
    <t>odstraněná hydroizolace</t>
  </si>
  <si>
    <t>Položka zahrnuje:  
- veškeré poplatky provozovateli skládky související s uložením odpadu na skládce.  
Položka nezahrnuje:  
- x</t>
  </si>
  <si>
    <t>kamenivo, nestmelené konstrukce vozovky 
odstraněná vrstva podkladu pod chodníkem</t>
  </si>
  <si>
    <t>02750</t>
  </si>
  <si>
    <t>POMOC PRÁCE ZŘÍZ NEBO ZAJIŠŤ LEŠENÍ</t>
  </si>
  <si>
    <t>zřízení, odstranění vč. provizorní konstrukce pro zavěšení zaplachtování 
provizorní zaplachtování při tryskání  2 * 10,0 * 6,50 =130,000 [A] 
Celkem: A=130,000 [B]</t>
  </si>
  <si>
    <t>zahrnuje veškeré náklady spojené s objednatelem požadovanými zařízeními</t>
  </si>
  <si>
    <t>odstranění kontrukce chodníku (podkladních vrstev)</t>
  </si>
  <si>
    <t>113728</t>
  </si>
  <si>
    <t>FRÉZOVÁNÍ ZPEVNĚNÝCH PLOCH ASFALTOVÝCH, ODVOZ DO 20KM</t>
  </si>
  <si>
    <t>Odstranění živičných vrstev vozovky na NK</t>
  </si>
  <si>
    <t>vlepený trn do NK a SS pro hrobeček / kapsu DZ</t>
  </si>
  <si>
    <t>45734</t>
  </si>
  <si>
    <t>VYROVNÁVACÍ A SPÁD BETON ZVLÁŠTNÍ (PLASTBETON)</t>
  </si>
  <si>
    <t>drenážní plastbeton v úžlabí</t>
  </si>
  <si>
    <t>Položka zahrnuje:  
- dodání zvláštního betonu (plastbetonu) předepsané kvality  
- jeho rozprostření v předepsané tloušťce a v předepsaném tvaru  
Položka nezahrnuje:  
- x</t>
  </si>
  <si>
    <t>56330</t>
  </si>
  <si>
    <t>VOZOVKOVÉ VRSTVY ZE ŠTĚRKODRTI</t>
  </si>
  <si>
    <t>kontruční vrstva ze ŠD - chodník + vozovka</t>
  </si>
  <si>
    <t>574D08</t>
  </si>
  <si>
    <t>ASFALTOVÝ BETON PRO LOŽNÍ VRSTVY MODIFIK ACL 22+, 22S</t>
  </si>
  <si>
    <t>ložní vrstva vozovky na NK</t>
  </si>
  <si>
    <t>626111</t>
  </si>
  <si>
    <t>REPROFILACE PODHLEDŮ, SVISLÝCH PLOCH SANAČNÍ MALTOU JEDNOVRST TL 10MM</t>
  </si>
  <si>
    <t>celoplošná sanace betonových ploch tl. 10mm - NK na podhledu</t>
  </si>
  <si>
    <t>626212</t>
  </si>
  <si>
    <t>REPROFILACE VODOROVNÝCH PLOCH SHORA SANAČNÍ MALTOU JEDNOVRST TL 20MM</t>
  </si>
  <si>
    <t>spojovací můstek mezi starým betonem a sanací</t>
  </si>
  <si>
    <t>pasivační nátěr obnažené výztuže 
celoplošně v sanované ploše  2 * 9,0 * 2,0 =36,000 [A] 
Celkem: A=36,000 [B]</t>
  </si>
  <si>
    <t>631384</t>
  </si>
  <si>
    <t>MAZANINA ZE ŽELEZOBETONU DO C25/30 VČET VÝZTUŽE</t>
  </si>
  <si>
    <t>ochranná betonová vrstva C25/30 tl. 50mm s výztužnou kari sítí pr.4-100x100</t>
  </si>
  <si>
    <t>Položka zahrnuje:  
- dodání čerstvého betonu (betonové  směsi) požadované kvality  
- uložení do požadovaného tvaru při jakékoliv hustotě výztuže, konzistenci čerstvého betonu a způsobu hutnění  
- ošetření a ochranu betonu  
- dodání a uložení předepsané výztuže v předepsaném množství  
- zhotovení nepropustného, mrazuvzdorného betonu a betonu požadované trvanlivosti a vlastností  
-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 podpěrné konstr. (skruže) a lešení všech druhů pro bednění, uložení čerstvého betonu, výztuže a doplňkových konstr., vč. požadovaných otvorů, ochranných a bezpečnostních opatření a základů těchto konstrukcí a lešení  
- vytvoření kotevních čel, kapes, nálitků, a sedel  
- zřízení všech požadovaných  otvorů, kapes, výklenků, prostupů, dutin, drážek a pod., vč. ztížení práce a úprav  kolem nich  
- úpravy pro osazení výztuže, doplňkových konstrukcí a vybavení  
- úpravy povrchu pro položení požadované izolace, povlaků a nátěrů, případně vyspravení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  
Položka nezahrnuje:  
- x</t>
  </si>
  <si>
    <t>711442</t>
  </si>
  <si>
    <t>IZOLACE MOSTOVEK CELOPLOŠNÁ ASFALTOVÝMI PÁSY S PEČETÍCÍ VRSTVOU</t>
  </si>
  <si>
    <t>hydroizolace z NAIP na penetrační nátěr vč. všech vrstev</t>
  </si>
  <si>
    <t>Položka zahrnuje:  
- izolace rámových konstrukcí (mosty, propusty, kolektory)  
- dodání předepsaného izolačního materiálu  
- očištění a ošetření podkladu, zadávací dokumentace může zahrnout i případné vyspravení  
- zřízení izolace jako kompletního povlaku, případně komplet. soustavy nebo systému podle příslušného  technolog. předpisu  
- zřízení izolace i jednotlivých vrstev po etapách, včetně pracovních spár a spojů  
- úprava u okrajů, rohů, hran, dilatačních i pracovních spojů, kotev, obrubníků, dilatačních zařízení, odvodnění, otvorů, neizolovaných míst a pod.  
- zajištění odvodnění povrchu izolace, včetně odvodnění nejnižších míst, pokud dokumentace pro zadání stavby nestanoví jinak  
- ochrana izolace do doby zřízení definitivní ochranné vrstvy nebo konstrukce  
- úprava, očištění a ošetření prostoru kolem izolace  
- provedení požadovaných zkoušek  
Položka nezahrnuje:  
- ochranné vrstvy, např. litý asfalt, asfaltový beton</t>
  </si>
  <si>
    <t>711507</t>
  </si>
  <si>
    <t>OCHRANA IZOLACE NA POVRCHU Z PE FÓLIE</t>
  </si>
  <si>
    <t>ochrana izolace separační PE folií</t>
  </si>
  <si>
    <t>Položka zahrnuje:  
- dodání předepsaného ochranného materiálu  
- zřízení ochrany izolace  
Položka nezahrnuje:  
- x</t>
  </si>
  <si>
    <t>711509</t>
  </si>
  <si>
    <t>OCHRANA IZOLACE NA POVRCHU TEXTILIÍ</t>
  </si>
  <si>
    <t>ochrana izolace separační geotextilí</t>
  </si>
  <si>
    <t>783221</t>
  </si>
  <si>
    <t>PROTIKOR OCHR DOPLŇK OK NÁT VÍCEVRST SE ZÁKL S VYS OBSAH ZN</t>
  </si>
  <si>
    <t>nová PKO ocelových pásnic 
ocelové profily na podhledu</t>
  </si>
  <si>
    <t>Položka zahrnuje:  
- kompletní povlaky (i různobarevné)  
- úpravy podkladu (odmaštění, odrezivění, odstranění starých nátěrů a nečistot) a jeho vyspravení  
- provedení nátěru předepsaným postupem a splnění všech požadavků daných technologickým předpisem  
Položka nezahrnuje:  
- x</t>
  </si>
  <si>
    <t>931182</t>
  </si>
  <si>
    <t>VÝPLŇ DILATAČNÍCH SPAR Z POLYSTYRENU TL 20MM</t>
  </si>
  <si>
    <t>doplnění dilatační spáry pěnovýcm polystyrénem tl.20mm</t>
  </si>
  <si>
    <t>Položka zahrnuje:  
- dodávku a osazení předepsaného materiálu  
- očištění ploch spáry před úpravou  
- očištění okolí spáry po úpravě  
Položka nezahrnuje:  
- x</t>
  </si>
  <si>
    <t>93140</t>
  </si>
  <si>
    <t>MOSTNÍ ZÁVĚRY PODPOVRCHOVÉ</t>
  </si>
  <si>
    <t>nový podpovrchový DZ</t>
  </si>
  <si>
    <t>Položka zahrnuje:  
- výrobní dokumentace (vč. technologického předpisu)  
- dodání kompletního dil. zařízení vč. všech přepravních a montážních úprav a zařízení  
- řezání a sváření na staveništi a eventuelní nutnou opravu nátěrů po těchto úkonech  
- bednění a dodatečné zabetonování dilatačního zařízení  
- pro kovové součásti je nutné užít ustanovení pro TMCH.94  
- dodání spojovacího, kotevního a těsnícího materiálu  
- úprava a příprava prostoru, včetně kotevních prvků, jejich ošetření a očištění  
- zřízení kompletního mostního závěru podle příslušného technolog. předpisu, včetně předepsaného nastavení  
- zřízení mostního závěru po etapách, včetně pracovních spar a spojů  
- úprava most. závěru ve styku s ostatními konstrukcemi a zařízeními (u obrubníků a podél vozovek, na chodnících, na římsách, napojení izolací a pod.)  
- ochrana mostního závěru proti bludným proudům a vývody pro jejich měření  
- ochrana mostního závěru do doby provedení definitivního stavu, veškeré provizorní úpravy a opatření  
- konečné úpravy most. závěru jako povrchové  povlaky, zálivky, které nejsou součástí jiných konstrukcí, vyčištění, osaz. krytek šroubů, tmelení, těsnění, výplň spar a pod.  
- úprava, očištění a ošetření prostoru kolem mostního závěru  
- opatření mostního závěru znakem výrobce a typovým číslem  
- provedení odborné prohlídky, je-li požadována  
Položka nezahrnuje:  
- x</t>
  </si>
  <si>
    <t>93638B</t>
  </si>
  <si>
    <t>DROBNÉ DOPLŇK KONSTR BETON MONOLIT DO C30/37 S VÝZTUŽÍ</t>
  </si>
  <si>
    <t>dobetonování spádové vrstvy / hrobečku u dilatace betonem C30/37 včetně výztuže</t>
  </si>
  <si>
    <t>Položka zahrnuje:  
-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 dodání betonářské výztuže v požadované kvalitě, stříhání, řezání, ohýbání a spojování do všech požadovaných tvarů (vč. armakošů) a uložení s požadovaným zajištěním polohy a krytí výztuže betonem,  
- veškeré svary nebo jiné spoje výztuže,  
- podpěrné  konstr. (skruže) a lešení všech druhů pro bednění, uložení čerstvého betonu, výztuže a doplňkových konstr., vč. požadovaných otvorů, ochranných a bezpečnostních opatření a základů těchto konstrukcí a lešení,  
- vytvoření kotevních čel, kapes, nálitků, a sedel,  
- zřízení  všech  požadovaných  otvorů, kapes,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  
Položka nezahrnuje:  
- x</t>
  </si>
  <si>
    <t>936502</t>
  </si>
  <si>
    <t>DROBNÉ DOPLŇK KONSTR KOVOVÉ POZINK</t>
  </si>
  <si>
    <t>obnova ocelového pororoštového podhledu 
vč. provizorní demontáže a doplnění v místě sanací</t>
  </si>
  <si>
    <t>Položka zahrnuje:  
- dílenská dokumentace, včetně technologického předpisu spojování  
- dodání  materiálu  v požadované kvalitě a výroba konstrukce i dílenská (včetně  pomůcek,  přípravků a prostředků pro výrobu) bez ohledu na náročnost a její hmotnost, dílenská montáž  
- dodání spojovacího materiálu  
- zřízení  montážních  a  dilatačních  spojů,  spar, včetně potřebných úprav, vložek, opracování, očištění a ošetření  
- podpěr. konstr. a lešení všech druhů pro montáž konstrukcí i doplňkových, včetně požadovaných otvorů, ochranných a bezpečnostních opatření a základů pro tyto konstrukce a lešení  
- jakákoliv doprava a manipulace dílců  a  montážních  sestav,  včetně  dopravy konstrukce z výrobny na stavbu  
- montáž konstrukce na staveništi, včetně montážních prostředků a pomůcek a zednických výpomocí  
- výplň, těsnění a tmelení spar a spojů  
- čištění konstrukce a odstranění všech vrubů (vrypy, otlačeniny a pod.)  
- všechny druhy ocelového kotvení  
- dílenskou přejímku a montážní prohlídku, včetně požadovaných dokladů  
- zřízení kotevních otvorů nebo jam, nejsou-li částí jiné konstrukce, jejich úpravy, očištění a ošetření  
- osazení kotvení nebo přímo částí konstrukce do podpůrné konstrukce nebo do zeminy  
- výplň kotevních otvorů  (příp.  podlití  patních  desek)  maltou,  betonem  nebo  jinou speciální hmotou, vyplnění jam zeminou  
- předepsanou protikorozní ochranu a nátěry konstrukcí  
- osazení měřících zařízení a úpravy pro ně  
- ochranná opatření před účinky bludných proudů  
Položka nezahrnuje:  
- x</t>
  </si>
  <si>
    <t>936541</t>
  </si>
  <si>
    <t>MOSTNÍ ODVODŇOVACÍ TRUBKA (POVRCHŮ IZOLACE) Z NEREZ OCELI</t>
  </si>
  <si>
    <t>Položka zahrnuje:  
- výrobní dokumentaci (včetně technologického předpisu)  
- dodání kompletní odvodňovací soupravy z předepsaného materiálu, včetně všech montážních a přepravních úprav a zařízení  
- dodání spojovacího, kotevního a těsnícího materiálu  
- úprava a příprava úložného prostoru, včetně kotevních prvků, jejich očištění a ošetření  
- zřízení kompletní odvodňovací soupravy, dle příslušného technologického předpisu, včetně všech výškových a směrových úprav  
- zřízení odvodňovací soupravy po etapách, včetně pracovních spar a spojů  
- prodloužení  odpadní trouby pod spodní líc nosné konstr. nebo zaústěním odvodňovače do dalšího odvodňovacího zařízení  
- úprava odvod. soupravy na styku s ostatními konstrukcemi a zařízeními (u obrubníku, podél vozovek, napojení izolací a pod.)  
- ochrana odvodňovací soupravy do doby provedení definitivního stavu, veškeré provizorní úpravy a opatření  
- konečné  úpravy odvodňovací soupravy jako povrchové povlaky, zálivky, které  nejsou součástí jiných konstr., vyčištění, tmelení, těsnění, výplň spar a pod.  
- úprava, očištění a ošetření prostoru kolem odvodňovací soupravy  
- opatření odvodňovače znakem výrobce a typovým číslem  
- provedení odborné prohlídky, je-li požadována  
Položka nezahrnuje:  
- x</t>
  </si>
  <si>
    <t>otryskání betonových ploch tlakovou vodou před sanací a betonováním</t>
  </si>
  <si>
    <t>938652</t>
  </si>
  <si>
    <t>OČIŠTĚNÍ OCEL KONSTR OTRYSKÁNÍM NA SUCHO KŘEMIČ PÍSKEM</t>
  </si>
  <si>
    <t>otryskání ocelových ploch před novou PKO 
ocelové profily na podhledu vlevo  9,0 * 0,40 =3,600 [A] 
Celkem: A=3,600 [B]</t>
  </si>
  <si>
    <t>96785</t>
  </si>
  <si>
    <t>VYBOURÁNÍ MOSTNÍCH DILATAČNÍCH ZÁVĚRŮ</t>
  </si>
  <si>
    <t>vybourání povrchového DZ</t>
  </si>
  <si>
    <t>Položka zahrnuje:  
- veškerou manipulaci s vybouranou sutí a hmotami včetně uložení na skládku  
- veškeré další práce plynoucí z technologického předpisu a z platných předpisů  
Položka nezahrnuje:  
- poplatek za skládku, který se vykazuje v položce 0141** (s výjimkou malého množství bouraného materiálu, kde je možné poplatek zahrnout do jednotkové ceny bourání – tento fakt musí být uveden v doplňujícím textu k položce)</t>
  </si>
  <si>
    <t>967851</t>
  </si>
  <si>
    <t>VYBOURÁNÍ MOSTNÍCH DILATAČNÍCH ZÁVĚRŮ PODPOVRCHOVÝCH</t>
  </si>
  <si>
    <t>vybourání podpovrchového DZ</t>
  </si>
  <si>
    <t>Položka zahrnuje:  
- veškerou manipulaci s vybouranou sutí a hmotami včetně roztřídění na jednotlivé části a včetně uložení na skládku  
- veškeré další práce plynoucí z technologického předpisu a z platných předpisů  
Položka nezahrnuje:  
- poplatek za skládku, který se vykazuje v položce 0141** (s výjimkou malého množství bouraného materiálu, kde je možné poplatek zahrnout do jednotkové ceny bourání – tento fakt musí být uveden v doplňujícím textu k položce)</t>
  </si>
  <si>
    <t>96815</t>
  </si>
  <si>
    <t>VYSEKÁNÍ OTVORŮ, KAPES, RÝH V ŽELEZOBETONOVÉ KONSTRUKCI</t>
  </si>
  <si>
    <t>vybourání kapes a hrobečků pro DZ</t>
  </si>
  <si>
    <t>97817</t>
  </si>
  <si>
    <t>ODSTRANĚNÍ MOSTNÍ IZOLACE</t>
  </si>
  <si>
    <t>odstranění hydroizolace</t>
  </si>
  <si>
    <t>SO 202</t>
  </si>
  <si>
    <t>Oprava mostu 4793-2 na ul. 28.října</t>
  </si>
  <si>
    <t>zřízení, odstranění vč. provizorní konstrukce pro zavěšení zaplachtování 
provizorní zaplachtování při tryskání  3 * 10,0 * 6,50 =195,000 [A] 
Celkem: A=195,000 [B]</t>
  </si>
  <si>
    <t>45831</t>
  </si>
  <si>
    <t>VÝPLŇ ZA OPĚRAMI A ZDMI Z PROSTÉHO BETONU</t>
  </si>
  <si>
    <t>výplň výkopu hubeným betonem</t>
  </si>
  <si>
    <t>Položka zahrnuje:  
-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nátěrů zabraňujících soudržnosti betonu a bednění,  
- podpěrné  konstr. (skruže) a lešení všech druhů pro bednění,  vč. ochranných a bezpečnostních opatření a základů těchto konstrukcí a lešení,  
- vytvoření kotevních čel, kapes, nálitků a sedel, zřízení  všech  požadovaných  otvorů,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  
Položka nezahrnuje:  
- x</t>
  </si>
  <si>
    <t>574B04</t>
  </si>
  <si>
    <t>ASFALTOVÝ BETON PRO OBRUSNÉ VRSTVY MODIFIK ACO 11+</t>
  </si>
  <si>
    <t>celoplošná sanace betonových ploch tl. 10mm 
NK na podhledu  67,50 =67,500 [A] 
Celkem: A=67,500 [B]</t>
  </si>
  <si>
    <t>626211</t>
  </si>
  <si>
    <t>REPROFILACE VODOROVNÝCH PLOCH SHORA SANAČNÍ MALTOU JEDNOVRST TL 10MM</t>
  </si>
  <si>
    <t>sanace - vyspravení podkladu pod izolací</t>
  </si>
  <si>
    <t>pasivační nátěr obnažené výztuže 
celoplošně v sanované ploše  3 * 9,0 * 2,50 =67,500 [A] 
Celkem: A=67,500 [B]</t>
  </si>
  <si>
    <t>ochranná betonová vrstva C25/30 tl. 50mm s výztužnou kari sítí pr.4-100x100 v místě zeleného pásu</t>
  </si>
  <si>
    <t>nová PKO ocelových pásnic 
ocelové profily na podhledu  2 * 9,0 * 0,60 =10,800 [A] 
Celkem: A=10,800 [B]</t>
  </si>
  <si>
    <t>doplnění dilatační spáry pěnovým polystyrénem tl.20mm  9,0 * 0,50 =4,500 [A] 
Celkem: A=4,500 [B]</t>
  </si>
  <si>
    <t>93151</t>
  </si>
  <si>
    <t>MOSTNÍ ZÁVĚRY POVRCHOVÉ POSUN DO 60MM</t>
  </si>
  <si>
    <t>nový povrchový DZ</t>
  </si>
  <si>
    <t>DROBNÉ DOPLŇK KONSTR BETON MONOLIT DO C20/25 S VÝZTUŽÍ</t>
  </si>
  <si>
    <t>otryskání ocelových ploch před novou PKO 
ocelové profily na podhledu vlevo  2 * 9,0 * 0,60 =10,800 [A] 
Celkem: A=10,800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</si>
</sst>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Kč&quot;_-;\-* #,##0\ &quot;Kč&quot;_-;_-* &quot;-&quot;\ &quot;Kč&quot;_-;_-@_-"/>
    <numFmt numFmtId="41" formatCode="_-* #,##0_-;\-* #,##0_-;_-* &quot;-&quot;_-;_-@_-"/>
    <numFmt numFmtId="44" formatCode="_-* #,##0.00\ &quot;Kč&quot;_-;\-* #,##0.00\ &quot;Kč&quot;_-;_-* &quot;-&quot;??\ &quot;Kč&quot;_-;_-@_-"/>
    <numFmt numFmtId="43" formatCode="_-* #,##0.00_-;\-* #,##0.00_-;_-* &quot;-&quot;??_-;_-@_-"/>
    <numFmt numFmtId="164" formatCode="#,##0.000"/>
  </numFmts>
  <fonts count="11" x14ac:knownFonts="1">
    <font>
      <sz val="10"/>
      <name val="Arial"/>
    </font>
    <font>
      <b/>
      <sz val="16"/>
      <color rgb="FF000000"/>
      <name val="Arial"/>
    </font>
    <font>
      <b/>
      <sz val="10"/>
      <name val="Arial"/>
    </font>
    <font>
      <sz val="10"/>
      <color rgb="FFFFFFFF"/>
      <name val="Arial"/>
    </font>
    <font>
      <b/>
      <sz val="11"/>
      <name val="Arial"/>
    </font>
    <font>
      <i/>
      <sz val="10"/>
      <name val="Arial"/>
    </font>
    <font>
      <sz val="10"/>
      <name val="Arial"/>
    </font>
    <font>
      <b/>
      <sz val="15"/>
      <name val="Arial"/>
      <family val="2"/>
      <charset val="238"/>
    </font>
    <font>
      <sz val="15"/>
      <name val="Arial"/>
      <family val="2"/>
      <charset val="238"/>
    </font>
    <font>
      <sz val="10"/>
      <color rgb="FFFFFFFF"/>
      <name val="Arial"/>
      <family val="2"/>
      <charset val="238"/>
    </font>
    <font>
      <sz val="8"/>
      <name val="Arial"/>
      <family val="2"/>
      <charset val="238"/>
    </font>
  </fonts>
  <fills count="5">
    <fill>
      <patternFill patternType="none"/>
    </fill>
    <fill>
      <patternFill patternType="gray125"/>
    </fill>
    <fill>
      <patternFill patternType="solid">
        <fgColor rgb="FFD9D9D9"/>
        <bgColor indexed="64"/>
      </patternFill>
    </fill>
    <fill>
      <patternFill patternType="solid">
        <fgColor rgb="FFCB441A"/>
        <bgColor indexed="64"/>
      </patternFill>
    </fill>
    <fill>
      <patternFill patternType="solid">
        <fgColor theme="0" tint="-0.14999847407452621"/>
        <bgColor indexed="64"/>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diagonal/>
    </border>
    <border>
      <left style="thin">
        <color auto="1"/>
      </left>
      <right/>
      <top/>
      <bottom/>
      <diagonal/>
    </border>
    <border>
      <left/>
      <right/>
      <top style="thin">
        <color auto="1"/>
      </top>
      <bottom/>
      <diagonal/>
    </border>
    <border>
      <left/>
      <right/>
      <top style="thin">
        <color auto="1"/>
      </top>
      <bottom style="thin">
        <color auto="1"/>
      </bottom>
      <diagonal/>
    </border>
  </borders>
  <cellStyleXfs count="7">
    <xf numFmtId="0" fontId="0" fillId="0" borderId="0"/>
    <xf numFmtId="9" fontId="6" fillId="0" borderId="0" applyFont="0" applyFill="0" applyBorder="0" applyAlignment="0" applyProtection="0"/>
    <xf numFmtId="44" fontId="6" fillId="0" borderId="0" applyFont="0" applyFill="0" applyBorder="0" applyAlignment="0" applyProtection="0"/>
    <xf numFmtId="42" fontId="6" fillId="0" borderId="0" applyFont="0" applyFill="0" applyBorder="0" applyAlignment="0" applyProtection="0"/>
    <xf numFmtId="43" fontId="6" fillId="0" borderId="0" applyFont="0" applyFill="0" applyBorder="0" applyAlignment="0" applyProtection="0"/>
    <xf numFmtId="41" fontId="6" fillId="0" borderId="0" applyFont="0" applyFill="0" applyBorder="0" applyAlignment="0" applyProtection="0"/>
    <xf numFmtId="0" fontId="6" fillId="0" borderId="0"/>
  </cellStyleXfs>
  <cellXfs count="55">
    <xf numFmtId="0" fontId="0" fillId="0" borderId="0" xfId="0"/>
    <xf numFmtId="0" fontId="3" fillId="3" borderId="1" xfId="6" applyFont="1" applyFill="1" applyBorder="1" applyAlignment="1">
      <alignment horizontal="center" vertical="center" wrapText="1"/>
    </xf>
    <xf numFmtId="0" fontId="0" fillId="2" borderId="2" xfId="6" applyFont="1" applyFill="1" applyBorder="1"/>
    <xf numFmtId="0" fontId="4" fillId="2" borderId="2" xfId="6" applyFont="1" applyFill="1" applyBorder="1" applyAlignment="1">
      <alignment horizontal="right"/>
    </xf>
    <xf numFmtId="0" fontId="4" fillId="2" borderId="0" xfId="6" applyFont="1" applyFill="1" applyAlignment="1">
      <alignment horizontal="right"/>
    </xf>
    <xf numFmtId="0" fontId="1" fillId="2" borderId="0" xfId="6" applyFont="1" applyFill="1" applyAlignment="1">
      <alignment horizontal="center" vertical="center"/>
    </xf>
    <xf numFmtId="0" fontId="0" fillId="2" borderId="0" xfId="6" applyFont="1" applyFill="1"/>
    <xf numFmtId="0" fontId="0" fillId="2" borderId="0" xfId="6" applyFont="1" applyFill="1"/>
    <xf numFmtId="0" fontId="1" fillId="2" borderId="0" xfId="6" applyFont="1" applyFill="1" applyAlignment="1">
      <alignment horizontal="center" vertical="center"/>
    </xf>
    <xf numFmtId="0" fontId="2" fillId="2" borderId="0" xfId="6" applyFont="1" applyFill="1" applyAlignment="1">
      <alignment horizontal="right"/>
    </xf>
    <xf numFmtId="0" fontId="3" fillId="3" borderId="1" xfId="6" applyFont="1" applyFill="1" applyBorder="1" applyAlignment="1">
      <alignment horizontal="center"/>
    </xf>
    <xf numFmtId="0" fontId="0" fillId="2" borderId="2" xfId="6" applyFont="1" applyFill="1" applyBorder="1"/>
    <xf numFmtId="4" fontId="2" fillId="2" borderId="0" xfId="6" applyNumberFormat="1" applyFont="1" applyFill="1" applyAlignment="1">
      <alignment horizontal="right"/>
    </xf>
    <xf numFmtId="0" fontId="0" fillId="2" borderId="1" xfId="6" applyFont="1" applyFill="1" applyBorder="1" applyAlignment="1">
      <alignment horizontal="center"/>
    </xf>
    <xf numFmtId="0" fontId="0" fillId="2" borderId="3" xfId="6" applyFont="1" applyFill="1" applyBorder="1"/>
    <xf numFmtId="0" fontId="4" fillId="2" borderId="0" xfId="6" applyFont="1" applyFill="1"/>
    <xf numFmtId="0" fontId="4" fillId="2" borderId="0" xfId="6" applyFont="1" applyFill="1" applyAlignment="1">
      <alignment horizontal="left"/>
    </xf>
    <xf numFmtId="0" fontId="3" fillId="3" borderId="1" xfId="6" applyFont="1" applyFill="1" applyBorder="1" applyAlignment="1">
      <alignment horizontal="center" vertical="center" wrapText="1"/>
    </xf>
    <xf numFmtId="0" fontId="4" fillId="2" borderId="2" xfId="6" applyFont="1" applyFill="1" applyBorder="1"/>
    <xf numFmtId="0" fontId="4" fillId="2" borderId="2" xfId="6" applyFont="1" applyFill="1" applyBorder="1" applyAlignment="1">
      <alignment horizontal="left"/>
    </xf>
    <xf numFmtId="0" fontId="0" fillId="2" borderId="6" xfId="6" applyFont="1" applyFill="1" applyBorder="1"/>
    <xf numFmtId="0" fontId="2" fillId="0" borderId="1" xfId="6" applyFont="1" applyBorder="1" applyAlignment="1">
      <alignment horizontal="left"/>
    </xf>
    <xf numFmtId="4" fontId="2" fillId="0" borderId="1" xfId="6" applyNumberFormat="1" applyFont="1" applyBorder="1" applyAlignment="1">
      <alignment horizontal="right"/>
    </xf>
    <xf numFmtId="0" fontId="0" fillId="0" borderId="1" xfId="6" applyFont="1" applyBorder="1"/>
    <xf numFmtId="0" fontId="2" fillId="2" borderId="6" xfId="6" applyFont="1" applyFill="1" applyBorder="1" applyAlignment="1">
      <alignment horizontal="right"/>
    </xf>
    <xf numFmtId="0" fontId="2" fillId="2" borderId="6" xfId="6" applyFont="1" applyFill="1" applyBorder="1" applyAlignment="1">
      <alignment wrapText="1"/>
    </xf>
    <xf numFmtId="4" fontId="2" fillId="2" borderId="6" xfId="6" applyNumberFormat="1" applyFont="1" applyFill="1" applyBorder="1" applyAlignment="1">
      <alignment horizontal="center"/>
    </xf>
    <xf numFmtId="0" fontId="0" fillId="0" borderId="1" xfId="6" applyFont="1" applyBorder="1" applyAlignment="1">
      <alignment horizontal="right"/>
    </xf>
    <xf numFmtId="0" fontId="0" fillId="0" borderId="1" xfId="6" applyFont="1" applyBorder="1" applyAlignment="1">
      <alignment wrapText="1"/>
    </xf>
    <xf numFmtId="0" fontId="0" fillId="0" borderId="1" xfId="6" applyFont="1" applyBorder="1" applyAlignment="1">
      <alignment horizontal="center"/>
    </xf>
    <xf numFmtId="164" fontId="0" fillId="0" borderId="1" xfId="6" applyNumberFormat="1" applyFont="1" applyBorder="1" applyAlignment="1">
      <alignment horizontal="center"/>
    </xf>
    <xf numFmtId="4" fontId="0" fillId="0" borderId="1" xfId="6" applyNumberFormat="1" applyFont="1" applyBorder="1" applyAlignment="1">
      <alignment horizontal="center"/>
    </xf>
    <xf numFmtId="0" fontId="0" fillId="0" borderId="5" xfId="6" applyFont="1" applyBorder="1" applyAlignment="1">
      <alignment vertical="top"/>
    </xf>
    <xf numFmtId="0" fontId="0" fillId="0" borderId="1" xfId="6" applyFont="1" applyBorder="1" applyAlignment="1">
      <alignment horizontal="left" vertical="center" wrapText="1"/>
    </xf>
    <xf numFmtId="0" fontId="0" fillId="0" borderId="0" xfId="6" applyFont="1" applyAlignment="1">
      <alignment vertical="top"/>
    </xf>
    <xf numFmtId="0" fontId="5" fillId="0" borderId="1" xfId="6" applyFont="1" applyBorder="1" applyAlignment="1">
      <alignment horizontal="left" vertical="center" wrapText="1"/>
    </xf>
    <xf numFmtId="0" fontId="2" fillId="2" borderId="2" xfId="6" applyFont="1" applyFill="1" applyBorder="1" applyAlignment="1">
      <alignment horizontal="right"/>
    </xf>
    <xf numFmtId="4" fontId="2" fillId="2" borderId="2" xfId="6" applyNumberFormat="1" applyFont="1" applyFill="1" applyBorder="1" applyAlignment="1">
      <alignment horizontal="center"/>
    </xf>
    <xf numFmtId="4" fontId="0" fillId="2" borderId="1" xfId="6" applyNumberFormat="1" applyFont="1" applyFill="1" applyBorder="1" applyAlignment="1">
      <alignment horizontal="center"/>
    </xf>
    <xf numFmtId="0" fontId="8" fillId="2" borderId="0" xfId="6" applyFont="1" applyFill="1"/>
    <xf numFmtId="0" fontId="7" fillId="2" borderId="0" xfId="6" applyFont="1" applyFill="1" applyAlignment="1"/>
    <xf numFmtId="0" fontId="8" fillId="2" borderId="0" xfId="6" applyFont="1" applyFill="1" applyAlignment="1"/>
    <xf numFmtId="0" fontId="9" fillId="3" borderId="1" xfId="6" applyFont="1" applyFill="1" applyBorder="1" applyAlignment="1">
      <alignment horizontal="center"/>
    </xf>
    <xf numFmtId="0" fontId="6" fillId="4" borderId="1" xfId="6" applyFill="1" applyBorder="1" applyAlignment="1">
      <alignment horizontal="center"/>
    </xf>
    <xf numFmtId="0" fontId="10" fillId="2" borderId="0" xfId="6" applyFont="1" applyFill="1"/>
    <xf numFmtId="0" fontId="10" fillId="2" borderId="4" xfId="6" applyFont="1" applyFill="1" applyBorder="1"/>
    <xf numFmtId="0" fontId="10" fillId="2" borderId="2" xfId="6" applyFont="1" applyFill="1" applyBorder="1"/>
    <xf numFmtId="0" fontId="10" fillId="2" borderId="6" xfId="6" applyFont="1" applyFill="1" applyBorder="1"/>
    <xf numFmtId="0" fontId="10" fillId="0" borderId="1" xfId="6" applyFont="1" applyBorder="1" applyAlignment="1">
      <alignment horizontal="center"/>
    </xf>
    <xf numFmtId="0" fontId="10" fillId="0" borderId="0" xfId="0" applyFont="1"/>
    <xf numFmtId="0" fontId="9" fillId="3" borderId="1" xfId="6" applyFont="1" applyFill="1" applyBorder="1" applyAlignment="1">
      <alignment horizontal="center" vertical="center" wrapText="1"/>
    </xf>
    <xf numFmtId="0" fontId="9" fillId="3" borderId="1" xfId="6" applyFont="1" applyFill="1" applyBorder="1" applyAlignment="1">
      <alignment horizontal="center" vertical="center" wrapText="1"/>
    </xf>
    <xf numFmtId="4" fontId="0" fillId="0" borderId="1" xfId="6" applyNumberFormat="1" applyFont="1" applyBorder="1" applyAlignment="1" applyProtection="1">
      <alignment horizontal="center"/>
      <protection locked="0"/>
    </xf>
    <xf numFmtId="0" fontId="0" fillId="0" borderId="0" xfId="0" applyProtection="1">
      <protection locked="0"/>
    </xf>
    <xf numFmtId="0" fontId="0" fillId="2" borderId="2" xfId="6" applyFont="1" applyFill="1" applyBorder="1" applyProtection="1">
      <protection locked="0"/>
    </xf>
  </cellXfs>
  <cellStyles count="7">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6" xr:uid="{00000000-0005-0000-0000-000000000000}"/>
    <cellStyle name="Normální" xfId="0" builtinId="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28575</xdr:rowOff>
    </xdr:from>
    <xdr:to>
      <xdr:col>0</xdr:col>
      <xdr:colOff>1390650</xdr:colOff>
      <xdr:row>3</xdr:row>
      <xdr:rowOff>28575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7150" y="28575"/>
          <a:ext cx="1343025" cy="5810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4"/>
  <sheetViews>
    <sheetView tabSelected="1" view="pageBreakPreview" zoomScaleNormal="100" zoomScaleSheetLayoutView="100" workbookViewId="0">
      <selection sqref="A1:A3"/>
    </sheetView>
  </sheetViews>
  <sheetFormatPr defaultColWidth="9.109375" defaultRowHeight="12.75" customHeight="1" x14ac:dyDescent="0.25"/>
  <cols>
    <col min="1" max="1" width="18.77734375" customWidth="1"/>
    <col min="2" max="2" width="64.5546875" customWidth="1"/>
    <col min="3" max="5" width="20.6640625" customWidth="1"/>
  </cols>
  <sheetData>
    <row r="1" spans="1:5" ht="12.75" customHeight="1" x14ac:dyDescent="0.25">
      <c r="A1" s="6"/>
      <c r="B1" s="7"/>
      <c r="C1" s="7"/>
      <c r="D1" s="7"/>
      <c r="E1" s="7"/>
    </row>
    <row r="2" spans="1:5" ht="12.75" customHeight="1" x14ac:dyDescent="0.25">
      <c r="A2" s="6"/>
      <c r="B2" s="5" t="s">
        <v>0</v>
      </c>
      <c r="C2" s="7"/>
      <c r="D2" s="7"/>
      <c r="E2" s="7"/>
    </row>
    <row r="3" spans="1:5" ht="19.95" customHeight="1" x14ac:dyDescent="0.25">
      <c r="A3" s="6"/>
      <c r="B3" s="6"/>
      <c r="C3" s="7"/>
      <c r="D3" s="7"/>
      <c r="E3" s="7"/>
    </row>
    <row r="4" spans="1:5" ht="19.95" customHeight="1" x14ac:dyDescent="0.35">
      <c r="A4" s="7"/>
      <c r="B4" s="40" t="s">
        <v>1</v>
      </c>
      <c r="C4" s="41"/>
      <c r="D4" s="41"/>
      <c r="E4" s="39"/>
    </row>
    <row r="5" spans="1:5" ht="12.75" customHeight="1" x14ac:dyDescent="0.25">
      <c r="A5" s="7"/>
      <c r="B5" s="6" t="s">
        <v>2</v>
      </c>
      <c r="C5" s="6"/>
      <c r="D5" s="6"/>
      <c r="E5" s="7"/>
    </row>
    <row r="6" spans="1:5" ht="12.75" customHeight="1" x14ac:dyDescent="0.25">
      <c r="A6" s="7"/>
      <c r="B6" s="9" t="s">
        <v>3</v>
      </c>
      <c r="C6" s="12">
        <f>SUM(C10:C14)</f>
        <v>0</v>
      </c>
      <c r="D6" s="7"/>
      <c r="E6" s="42" t="s">
        <v>42</v>
      </c>
    </row>
    <row r="7" spans="1:5" ht="12.75" customHeight="1" x14ac:dyDescent="0.25">
      <c r="A7" s="7"/>
      <c r="B7" s="9" t="s">
        <v>4</v>
      </c>
      <c r="C7" s="12">
        <f>SUM(E10:E14)</f>
        <v>0</v>
      </c>
      <c r="D7" s="7"/>
      <c r="E7" s="43" t="s">
        <v>51</v>
      </c>
    </row>
    <row r="8" spans="1:5" ht="12.75" customHeight="1" x14ac:dyDescent="0.25">
      <c r="A8" s="11"/>
      <c r="B8" s="11"/>
      <c r="C8" s="11"/>
      <c r="D8" s="11"/>
      <c r="E8" s="11"/>
    </row>
    <row r="9" spans="1:5" ht="12.75" customHeight="1" x14ac:dyDescent="0.25">
      <c r="A9" s="10" t="s">
        <v>5</v>
      </c>
      <c r="B9" s="10" t="s">
        <v>6</v>
      </c>
      <c r="C9" s="10" t="s">
        <v>7</v>
      </c>
      <c r="D9" s="10" t="s">
        <v>8</v>
      </c>
      <c r="E9" s="10" t="s">
        <v>9</v>
      </c>
    </row>
    <row r="10" spans="1:5" ht="12.75" customHeight="1" x14ac:dyDescent="0.25">
      <c r="A10" s="21" t="s">
        <v>23</v>
      </c>
      <c r="B10" s="21" t="s">
        <v>24</v>
      </c>
      <c r="C10" s="22">
        <f>'SO 101'!I3</f>
        <v>0</v>
      </c>
      <c r="D10" s="22">
        <f>'SO 101'!O2</f>
        <v>0</v>
      </c>
      <c r="E10" s="22">
        <f>C10+D10</f>
        <v>0</v>
      </c>
    </row>
    <row r="11" spans="1:5" ht="12.75" customHeight="1" x14ac:dyDescent="0.25">
      <c r="A11" s="21" t="s">
        <v>288</v>
      </c>
      <c r="B11" s="21" t="s">
        <v>289</v>
      </c>
      <c r="C11" s="22">
        <f>'SO 102'!I3</f>
        <v>0</v>
      </c>
      <c r="D11" s="22">
        <f>'SO 102'!O2</f>
        <v>0</v>
      </c>
      <c r="E11" s="22">
        <f>C11+D11</f>
        <v>0</v>
      </c>
    </row>
    <row r="12" spans="1:5" ht="12.75" customHeight="1" x14ac:dyDescent="0.25">
      <c r="A12" s="21" t="s">
        <v>352</v>
      </c>
      <c r="B12" s="21" t="s">
        <v>353</v>
      </c>
      <c r="C12" s="22">
        <f>'SO 103'!I3</f>
        <v>0</v>
      </c>
      <c r="D12" s="22">
        <f>'SO 103'!O2</f>
        <v>0</v>
      </c>
      <c r="E12" s="22">
        <f>C12+D12</f>
        <v>0</v>
      </c>
    </row>
    <row r="13" spans="1:5" ht="12.75" customHeight="1" x14ac:dyDescent="0.25">
      <c r="A13" s="21" t="s">
        <v>459</v>
      </c>
      <c r="B13" s="21" t="s">
        <v>460</v>
      </c>
      <c r="C13" s="22">
        <f>'SO 201'!I3</f>
        <v>0</v>
      </c>
      <c r="D13" s="22">
        <f>'SO 201'!O2</f>
        <v>0</v>
      </c>
      <c r="E13" s="22">
        <f>C13+D13</f>
        <v>0</v>
      </c>
    </row>
    <row r="14" spans="1:5" ht="12.75" customHeight="1" x14ac:dyDescent="0.25">
      <c r="A14" s="21" t="s">
        <v>549</v>
      </c>
      <c r="B14" s="21" t="s">
        <v>550</v>
      </c>
      <c r="C14" s="22">
        <f>'SO 202'!I3</f>
        <v>0</v>
      </c>
      <c r="D14" s="22">
        <f>'SO 202'!O2</f>
        <v>0</v>
      </c>
      <c r="E14" s="22">
        <f>C14+D14</f>
        <v>0</v>
      </c>
    </row>
  </sheetData>
  <sheetProtection algorithmName="SHA-512" hashValue="JB5N2EW16cS4ACFiAbzPDpUDvYI5FbA57EYXqCxJkupoPByLkIdu/mnRCcdOvD0VLmVR2zum5jgKMSbq6hflzw==" saltValue="LTTkXMVaq5kGdPfr6On6ag==" spinCount="100000" sheet="1" objects="1" scenarios="1"/>
  <mergeCells count="3">
    <mergeCell ref="A1:A3"/>
    <mergeCell ref="B2:B3"/>
    <mergeCell ref="B5:D5"/>
  </mergeCells>
  <printOptions horizontalCentered="1"/>
  <pageMargins left="0.39370078740157483" right="0.39370078740157483" top="0.39370078740157483" bottom="0.51181102362204722" header="0.39370078740157483" footer="0.31496062992125984"/>
  <pageSetup paperSize="9" scale="97" fitToHeight="0" orientation="landscape" horizontalDpi="300" verticalDpi="300" r:id="rId1"/>
  <headerFooter>
    <oddFooter>&amp;R&amp;8Strana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209"/>
  <sheetViews>
    <sheetView view="pageBreakPreview" zoomScaleNormal="100" zoomScaleSheetLayoutView="100" workbookViewId="0">
      <pane ySplit="7" topLeftCell="A8" activePane="bottomLeft" state="frozen"/>
      <selection sqref="A1:A3"/>
      <selection pane="bottomLeft" activeCell="B8" sqref="B8"/>
    </sheetView>
  </sheetViews>
  <sheetFormatPr defaultColWidth="9.109375" defaultRowHeight="13.2" x14ac:dyDescent="0.25"/>
  <cols>
    <col min="1" max="1" width="9.109375" hidden="1" customWidth="1"/>
    <col min="2" max="2" width="7.77734375" customWidth="1"/>
    <col min="3" max="3" width="9.77734375" customWidth="1"/>
    <col min="4" max="4" width="7.77734375" customWidth="1"/>
    <col min="5" max="5" width="122.77734375" customWidth="1"/>
    <col min="6" max="6" width="7.77734375" customWidth="1"/>
    <col min="7" max="8" width="12.77734375" customWidth="1"/>
    <col min="9" max="9" width="14.77734375" customWidth="1"/>
    <col min="10" max="10" width="9.77734375" style="49" customWidth="1"/>
    <col min="15" max="18" width="9.109375" hidden="1" customWidth="1"/>
  </cols>
  <sheetData>
    <row r="1" spans="1:18" x14ac:dyDescent="0.25">
      <c r="A1" t="s">
        <v>10</v>
      </c>
      <c r="B1" s="7"/>
      <c r="C1" s="7"/>
      <c r="D1" s="7"/>
      <c r="E1" s="7"/>
      <c r="F1" s="7"/>
      <c r="G1" s="7"/>
      <c r="H1" s="7"/>
      <c r="I1" s="7"/>
      <c r="J1" s="44"/>
      <c r="P1" t="s">
        <v>21</v>
      </c>
    </row>
    <row r="2" spans="1:18" ht="21" x14ac:dyDescent="0.25">
      <c r="B2" s="7"/>
      <c r="C2" s="7"/>
      <c r="D2" s="7"/>
      <c r="E2" s="8" t="s">
        <v>12</v>
      </c>
      <c r="F2" s="7"/>
      <c r="G2" s="7"/>
      <c r="H2" s="11"/>
      <c r="I2" s="11"/>
      <c r="J2" s="44"/>
      <c r="O2">
        <f>0+O8+O21+O78+O83+O128+O153</f>
        <v>0</v>
      </c>
      <c r="P2" t="s">
        <v>21</v>
      </c>
    </row>
    <row r="3" spans="1:18" ht="13.8" x14ac:dyDescent="0.25">
      <c r="A3" t="s">
        <v>11</v>
      </c>
      <c r="B3" s="15" t="s">
        <v>13</v>
      </c>
      <c r="C3" s="4" t="s">
        <v>14</v>
      </c>
      <c r="D3" s="6"/>
      <c r="E3" s="16" t="s">
        <v>15</v>
      </c>
      <c r="F3" s="7"/>
      <c r="G3" s="14"/>
      <c r="H3" s="13" t="s">
        <v>23</v>
      </c>
      <c r="I3" s="38">
        <f>0+I8+I21+I78+I83+I128+I153</f>
        <v>0</v>
      </c>
      <c r="J3" s="45"/>
      <c r="O3" t="s">
        <v>18</v>
      </c>
      <c r="P3" t="s">
        <v>22</v>
      </c>
    </row>
    <row r="4" spans="1:18" ht="13.8" x14ac:dyDescent="0.25">
      <c r="A4" t="s">
        <v>16</v>
      </c>
      <c r="B4" s="18" t="s">
        <v>17</v>
      </c>
      <c r="C4" s="3" t="s">
        <v>23</v>
      </c>
      <c r="D4" s="2"/>
      <c r="E4" s="19" t="s">
        <v>24</v>
      </c>
      <c r="F4" s="11"/>
      <c r="G4" s="11"/>
      <c r="H4" s="20"/>
      <c r="I4" s="20"/>
      <c r="J4" s="46"/>
      <c r="O4" t="s">
        <v>19</v>
      </c>
      <c r="P4" t="s">
        <v>22</v>
      </c>
    </row>
    <row r="5" spans="1:18" x14ac:dyDescent="0.25">
      <c r="A5" s="1" t="s">
        <v>25</v>
      </c>
      <c r="B5" s="1" t="s">
        <v>27</v>
      </c>
      <c r="C5" s="1" t="s">
        <v>29</v>
      </c>
      <c r="D5" s="1" t="s">
        <v>30</v>
      </c>
      <c r="E5" s="1" t="s">
        <v>31</v>
      </c>
      <c r="F5" s="1" t="s">
        <v>33</v>
      </c>
      <c r="G5" s="1" t="s">
        <v>35</v>
      </c>
      <c r="H5" s="1" t="s">
        <v>37</v>
      </c>
      <c r="I5" s="1"/>
      <c r="J5" s="50" t="s">
        <v>42</v>
      </c>
      <c r="O5" t="s">
        <v>20</v>
      </c>
      <c r="P5" t="s">
        <v>22</v>
      </c>
    </row>
    <row r="6" spans="1:18" x14ac:dyDescent="0.25">
      <c r="A6" s="1"/>
      <c r="B6" s="1"/>
      <c r="C6" s="1"/>
      <c r="D6" s="1"/>
      <c r="E6" s="1"/>
      <c r="F6" s="1"/>
      <c r="G6" s="1"/>
      <c r="H6" s="17" t="s">
        <v>38</v>
      </c>
      <c r="I6" s="17" t="s">
        <v>40</v>
      </c>
      <c r="J6" s="50"/>
    </row>
    <row r="7" spans="1:18" x14ac:dyDescent="0.25">
      <c r="A7" s="17" t="s">
        <v>26</v>
      </c>
      <c r="B7" s="17" t="s">
        <v>28</v>
      </c>
      <c r="C7" s="17" t="s">
        <v>22</v>
      </c>
      <c r="D7" s="17" t="s">
        <v>21</v>
      </c>
      <c r="E7" s="17" t="s">
        <v>32</v>
      </c>
      <c r="F7" s="17" t="s">
        <v>34</v>
      </c>
      <c r="G7" s="17" t="s">
        <v>36</v>
      </c>
      <c r="H7" s="17" t="s">
        <v>39</v>
      </c>
      <c r="I7" s="17" t="s">
        <v>41</v>
      </c>
      <c r="J7" s="51" t="s">
        <v>43</v>
      </c>
    </row>
    <row r="8" spans="1:18" x14ac:dyDescent="0.25">
      <c r="A8" s="20" t="s">
        <v>44</v>
      </c>
      <c r="B8" s="20"/>
      <c r="C8" s="24" t="s">
        <v>26</v>
      </c>
      <c r="D8" s="20"/>
      <c r="E8" s="25" t="s">
        <v>45</v>
      </c>
      <c r="F8" s="20"/>
      <c r="G8" s="20"/>
      <c r="H8" s="20"/>
      <c r="I8" s="26">
        <f>0+Q8</f>
        <v>0</v>
      </c>
      <c r="J8" s="47"/>
      <c r="O8">
        <f>0+R8</f>
        <v>0</v>
      </c>
      <c r="Q8">
        <f>0+I9+I13+I17</f>
        <v>0</v>
      </c>
      <c r="R8">
        <f>0+O9+O13+O17</f>
        <v>0</v>
      </c>
    </row>
    <row r="9" spans="1:18" x14ac:dyDescent="0.25">
      <c r="A9" s="23" t="s">
        <v>46</v>
      </c>
      <c r="B9" s="27" t="s">
        <v>28</v>
      </c>
      <c r="C9" s="27" t="s">
        <v>47</v>
      </c>
      <c r="D9" s="23" t="s">
        <v>48</v>
      </c>
      <c r="E9" s="28" t="s">
        <v>49</v>
      </c>
      <c r="F9" s="29" t="s">
        <v>50</v>
      </c>
      <c r="G9" s="30">
        <v>64.31</v>
      </c>
      <c r="H9" s="52"/>
      <c r="I9" s="31">
        <f>ROUND(ROUND(H9,2)*ROUND(G9,3),2)</f>
        <v>0</v>
      </c>
      <c r="J9" s="48" t="s">
        <v>51</v>
      </c>
      <c r="O9">
        <f>(I9*21)/100</f>
        <v>0</v>
      </c>
      <c r="P9" t="s">
        <v>22</v>
      </c>
    </row>
    <row r="10" spans="1:18" x14ac:dyDescent="0.25">
      <c r="A10" s="32" t="s">
        <v>52</v>
      </c>
      <c r="E10" s="33" t="s">
        <v>53</v>
      </c>
      <c r="H10" s="53"/>
    </row>
    <row r="11" spans="1:18" ht="52.8" x14ac:dyDescent="0.25">
      <c r="A11" s="34" t="s">
        <v>54</v>
      </c>
      <c r="E11" s="35" t="s">
        <v>55</v>
      </c>
      <c r="H11" s="53"/>
    </row>
    <row r="12" spans="1:18" x14ac:dyDescent="0.25">
      <c r="A12" t="s">
        <v>56</v>
      </c>
      <c r="E12" s="33" t="s">
        <v>57</v>
      </c>
      <c r="H12" s="53"/>
    </row>
    <row r="13" spans="1:18" x14ac:dyDescent="0.25">
      <c r="A13" s="23" t="s">
        <v>46</v>
      </c>
      <c r="B13" s="27" t="s">
        <v>22</v>
      </c>
      <c r="C13" s="27" t="s">
        <v>47</v>
      </c>
      <c r="D13" s="23" t="s">
        <v>58</v>
      </c>
      <c r="E13" s="28" t="s">
        <v>49</v>
      </c>
      <c r="F13" s="29" t="s">
        <v>50</v>
      </c>
      <c r="G13" s="30">
        <v>4.4160000000000004</v>
      </c>
      <c r="H13" s="52"/>
      <c r="I13" s="31">
        <f>ROUND(ROUND(H13,2)*ROUND(G13,3),2)</f>
        <v>0</v>
      </c>
      <c r="J13" s="48" t="s">
        <v>51</v>
      </c>
      <c r="O13">
        <f>(I13*21)/100</f>
        <v>0</v>
      </c>
      <c r="P13" t="s">
        <v>22</v>
      </c>
    </row>
    <row r="14" spans="1:18" x14ac:dyDescent="0.25">
      <c r="A14" s="32" t="s">
        <v>52</v>
      </c>
      <c r="E14" s="33" t="s">
        <v>59</v>
      </c>
      <c r="H14" s="53"/>
    </row>
    <row r="15" spans="1:18" ht="26.4" x14ac:dyDescent="0.25">
      <c r="A15" s="34" t="s">
        <v>54</v>
      </c>
      <c r="E15" s="35" t="s">
        <v>60</v>
      </c>
      <c r="H15" s="53"/>
    </row>
    <row r="16" spans="1:18" x14ac:dyDescent="0.25">
      <c r="A16" t="s">
        <v>56</v>
      </c>
      <c r="E16" s="33" t="s">
        <v>57</v>
      </c>
      <c r="H16" s="53"/>
    </row>
    <row r="17" spans="1:18" x14ac:dyDescent="0.25">
      <c r="A17" s="23" t="s">
        <v>46</v>
      </c>
      <c r="B17" s="27" t="s">
        <v>21</v>
      </c>
      <c r="C17" s="27" t="s">
        <v>47</v>
      </c>
      <c r="D17" s="23" t="s">
        <v>61</v>
      </c>
      <c r="E17" s="28" t="s">
        <v>49</v>
      </c>
      <c r="F17" s="29" t="s">
        <v>50</v>
      </c>
      <c r="G17" s="30">
        <v>186.98</v>
      </c>
      <c r="H17" s="52"/>
      <c r="I17" s="31">
        <f>ROUND(ROUND(H17,2)*ROUND(G17,3),2)</f>
        <v>0</v>
      </c>
      <c r="J17" s="48" t="s">
        <v>51</v>
      </c>
      <c r="O17">
        <f>(I17*21)/100</f>
        <v>0</v>
      </c>
      <c r="P17" t="s">
        <v>22</v>
      </c>
    </row>
    <row r="18" spans="1:18" x14ac:dyDescent="0.25">
      <c r="A18" s="32" t="s">
        <v>52</v>
      </c>
      <c r="E18" s="33" t="s">
        <v>62</v>
      </c>
      <c r="H18" s="53"/>
    </row>
    <row r="19" spans="1:18" ht="39.6" x14ac:dyDescent="0.25">
      <c r="A19" s="34" t="s">
        <v>54</v>
      </c>
      <c r="E19" s="35" t="s">
        <v>63</v>
      </c>
      <c r="H19" s="53"/>
    </row>
    <row r="20" spans="1:18" x14ac:dyDescent="0.25">
      <c r="A20" t="s">
        <v>56</v>
      </c>
      <c r="E20" s="33" t="s">
        <v>57</v>
      </c>
      <c r="H20" s="53"/>
    </row>
    <row r="21" spans="1:18" x14ac:dyDescent="0.25">
      <c r="A21" s="11" t="s">
        <v>44</v>
      </c>
      <c r="B21" s="11"/>
      <c r="C21" s="36" t="s">
        <v>28</v>
      </c>
      <c r="D21" s="11"/>
      <c r="E21" s="25" t="s">
        <v>64</v>
      </c>
      <c r="F21" s="11"/>
      <c r="G21" s="11"/>
      <c r="H21" s="54"/>
      <c r="I21" s="37">
        <f>0+Q21</f>
        <v>0</v>
      </c>
      <c r="J21" s="46"/>
      <c r="O21">
        <f>0+R21</f>
        <v>0</v>
      </c>
      <c r="Q21">
        <f>0+I22+I26+I30+I34+I38+I42+I46+I50+I54+I58+I62+I66+I70+I74</f>
        <v>0</v>
      </c>
      <c r="R21">
        <f>0+O22+O26+O30+O34+O38+O42+O46+O50+O54+O58+O62+O66+O70+O74</f>
        <v>0</v>
      </c>
    </row>
    <row r="22" spans="1:18" x14ac:dyDescent="0.25">
      <c r="A22" s="23" t="s">
        <v>46</v>
      </c>
      <c r="B22" s="27" t="s">
        <v>32</v>
      </c>
      <c r="C22" s="27" t="s">
        <v>65</v>
      </c>
      <c r="D22" s="23" t="s">
        <v>66</v>
      </c>
      <c r="E22" s="28" t="s">
        <v>67</v>
      </c>
      <c r="F22" s="29" t="s">
        <v>68</v>
      </c>
      <c r="G22" s="30">
        <v>1.84</v>
      </c>
      <c r="H22" s="52"/>
      <c r="I22" s="31">
        <f>ROUND(ROUND(H22,2)*ROUND(G22,3),2)</f>
        <v>0</v>
      </c>
      <c r="J22" s="48" t="s">
        <v>51</v>
      </c>
      <c r="O22">
        <f>(I22*21)/100</f>
        <v>0</v>
      </c>
      <c r="P22" t="s">
        <v>22</v>
      </c>
    </row>
    <row r="23" spans="1:18" x14ac:dyDescent="0.25">
      <c r="A23" s="32" t="s">
        <v>52</v>
      </c>
      <c r="E23" s="33" t="s">
        <v>66</v>
      </c>
      <c r="H23" s="53"/>
    </row>
    <row r="24" spans="1:18" ht="26.4" x14ac:dyDescent="0.25">
      <c r="A24" s="34" t="s">
        <v>54</v>
      </c>
      <c r="E24" s="35" t="s">
        <v>69</v>
      </c>
      <c r="H24" s="53"/>
    </row>
    <row r="25" spans="1:18" ht="66" x14ac:dyDescent="0.25">
      <c r="A25" t="s">
        <v>56</v>
      </c>
      <c r="E25" s="33" t="s">
        <v>70</v>
      </c>
      <c r="H25" s="53"/>
    </row>
    <row r="26" spans="1:18" x14ac:dyDescent="0.25">
      <c r="A26" s="23" t="s">
        <v>46</v>
      </c>
      <c r="B26" s="27" t="s">
        <v>34</v>
      </c>
      <c r="C26" s="27" t="s">
        <v>71</v>
      </c>
      <c r="D26" s="23" t="s">
        <v>66</v>
      </c>
      <c r="E26" s="28" t="s">
        <v>72</v>
      </c>
      <c r="F26" s="29" t="s">
        <v>68</v>
      </c>
      <c r="G26" s="30">
        <v>9.1999999999999993</v>
      </c>
      <c r="H26" s="52"/>
      <c r="I26" s="31">
        <f>ROUND(ROUND(H26,2)*ROUND(G26,3),2)</f>
        <v>0</v>
      </c>
      <c r="J26" s="48" t="s">
        <v>51</v>
      </c>
      <c r="O26">
        <f>(I26*21)/100</f>
        <v>0</v>
      </c>
      <c r="P26" t="s">
        <v>22</v>
      </c>
    </row>
    <row r="27" spans="1:18" x14ac:dyDescent="0.25">
      <c r="A27" s="32" t="s">
        <v>52</v>
      </c>
      <c r="E27" s="33" t="s">
        <v>66</v>
      </c>
      <c r="H27" s="53"/>
    </row>
    <row r="28" spans="1:18" ht="39.6" x14ac:dyDescent="0.25">
      <c r="A28" s="34" t="s">
        <v>54</v>
      </c>
      <c r="E28" s="35" t="s">
        <v>73</v>
      </c>
      <c r="H28" s="53"/>
    </row>
    <row r="29" spans="1:18" ht="79.2" x14ac:dyDescent="0.25">
      <c r="A29" t="s">
        <v>56</v>
      </c>
      <c r="E29" s="33" t="s">
        <v>74</v>
      </c>
      <c r="H29" s="53"/>
    </row>
    <row r="30" spans="1:18" x14ac:dyDescent="0.25">
      <c r="A30" s="23" t="s">
        <v>46</v>
      </c>
      <c r="B30" s="27" t="s">
        <v>36</v>
      </c>
      <c r="C30" s="27" t="s">
        <v>75</v>
      </c>
      <c r="D30" s="23" t="s">
        <v>66</v>
      </c>
      <c r="E30" s="28" t="s">
        <v>76</v>
      </c>
      <c r="F30" s="29" t="s">
        <v>68</v>
      </c>
      <c r="G30" s="30">
        <v>34.659999999999997</v>
      </c>
      <c r="H30" s="52"/>
      <c r="I30" s="31">
        <f>ROUND(ROUND(H30,2)*ROUND(G30,3),2)</f>
        <v>0</v>
      </c>
      <c r="J30" s="48" t="s">
        <v>51</v>
      </c>
      <c r="O30">
        <f>(I30*21)/100</f>
        <v>0</v>
      </c>
      <c r="P30" t="s">
        <v>22</v>
      </c>
    </row>
    <row r="31" spans="1:18" x14ac:dyDescent="0.25">
      <c r="A31" s="32" t="s">
        <v>52</v>
      </c>
      <c r="E31" s="33" t="s">
        <v>66</v>
      </c>
      <c r="H31" s="53"/>
    </row>
    <row r="32" spans="1:18" ht="52.8" x14ac:dyDescent="0.25">
      <c r="A32" s="34" t="s">
        <v>54</v>
      </c>
      <c r="E32" s="35" t="s">
        <v>77</v>
      </c>
      <c r="H32" s="53"/>
    </row>
    <row r="33" spans="1:16" ht="66" x14ac:dyDescent="0.25">
      <c r="A33" t="s">
        <v>56</v>
      </c>
      <c r="E33" s="33" t="s">
        <v>70</v>
      </c>
      <c r="H33" s="53"/>
    </row>
    <row r="34" spans="1:16" x14ac:dyDescent="0.25">
      <c r="A34" s="23" t="s">
        <v>46</v>
      </c>
      <c r="B34" s="27" t="s">
        <v>78</v>
      </c>
      <c r="C34" s="27" t="s">
        <v>79</v>
      </c>
      <c r="D34" s="23" t="s">
        <v>66</v>
      </c>
      <c r="E34" s="28" t="s">
        <v>80</v>
      </c>
      <c r="F34" s="29" t="s">
        <v>81</v>
      </c>
      <c r="G34" s="30">
        <v>48</v>
      </c>
      <c r="H34" s="52"/>
      <c r="I34" s="31">
        <f>ROUND(ROUND(H34,2)*ROUND(G34,3),2)</f>
        <v>0</v>
      </c>
      <c r="J34" s="48" t="s">
        <v>51</v>
      </c>
      <c r="O34">
        <f>(I34*21)/100</f>
        <v>0</v>
      </c>
      <c r="P34" t="s">
        <v>22</v>
      </c>
    </row>
    <row r="35" spans="1:16" x14ac:dyDescent="0.25">
      <c r="A35" s="32" t="s">
        <v>52</v>
      </c>
      <c r="E35" s="33" t="s">
        <v>66</v>
      </c>
      <c r="H35" s="53"/>
    </row>
    <row r="36" spans="1:16" ht="39.6" x14ac:dyDescent="0.25">
      <c r="A36" s="34" t="s">
        <v>54</v>
      </c>
      <c r="E36" s="35" t="s">
        <v>82</v>
      </c>
      <c r="H36" s="53"/>
    </row>
    <row r="37" spans="1:16" ht="79.2" x14ac:dyDescent="0.25">
      <c r="A37" t="s">
        <v>56</v>
      </c>
      <c r="E37" s="33" t="s">
        <v>83</v>
      </c>
      <c r="H37" s="53"/>
    </row>
    <row r="38" spans="1:16" x14ac:dyDescent="0.25">
      <c r="A38" s="23" t="s">
        <v>46</v>
      </c>
      <c r="B38" s="27" t="s">
        <v>84</v>
      </c>
      <c r="C38" s="27" t="s">
        <v>85</v>
      </c>
      <c r="D38" s="23" t="s">
        <v>66</v>
      </c>
      <c r="E38" s="28" t="s">
        <v>86</v>
      </c>
      <c r="F38" s="29" t="s">
        <v>87</v>
      </c>
      <c r="G38" s="30">
        <v>196.8</v>
      </c>
      <c r="H38" s="52"/>
      <c r="I38" s="31">
        <f>ROUND(ROUND(H38,2)*ROUND(G38,3),2)</f>
        <v>0</v>
      </c>
      <c r="J38" s="48" t="s">
        <v>51</v>
      </c>
      <c r="O38">
        <f>(I38*21)/100</f>
        <v>0</v>
      </c>
      <c r="P38" t="s">
        <v>22</v>
      </c>
    </row>
    <row r="39" spans="1:16" x14ac:dyDescent="0.25">
      <c r="A39" s="32" t="s">
        <v>52</v>
      </c>
      <c r="E39" s="33" t="s">
        <v>66</v>
      </c>
      <c r="H39" s="53"/>
    </row>
    <row r="40" spans="1:16" ht="26.4" x14ac:dyDescent="0.25">
      <c r="A40" s="34" t="s">
        <v>54</v>
      </c>
      <c r="E40" s="35" t="s">
        <v>88</v>
      </c>
      <c r="H40" s="53"/>
    </row>
    <row r="41" spans="1:16" ht="79.2" x14ac:dyDescent="0.25">
      <c r="A41" t="s">
        <v>56</v>
      </c>
      <c r="E41" s="33" t="s">
        <v>89</v>
      </c>
      <c r="H41" s="53"/>
    </row>
    <row r="42" spans="1:16" x14ac:dyDescent="0.25">
      <c r="A42" s="23" t="s">
        <v>46</v>
      </c>
      <c r="B42" s="27" t="s">
        <v>39</v>
      </c>
      <c r="C42" s="27" t="s">
        <v>90</v>
      </c>
      <c r="D42" s="23" t="s">
        <v>66</v>
      </c>
      <c r="E42" s="28" t="s">
        <v>91</v>
      </c>
      <c r="F42" s="29" t="s">
        <v>81</v>
      </c>
      <c r="G42" s="30">
        <v>158</v>
      </c>
      <c r="H42" s="52"/>
      <c r="I42" s="31">
        <f>ROUND(ROUND(H42,2)*ROUND(G42,3),2)</f>
        <v>0</v>
      </c>
      <c r="J42" s="48" t="s">
        <v>51</v>
      </c>
      <c r="O42">
        <f>(I42*21)/100</f>
        <v>0</v>
      </c>
      <c r="P42" t="s">
        <v>22</v>
      </c>
    </row>
    <row r="43" spans="1:16" x14ac:dyDescent="0.25">
      <c r="A43" s="32" t="s">
        <v>52</v>
      </c>
      <c r="E43" s="33" t="s">
        <v>66</v>
      </c>
      <c r="H43" s="53"/>
    </row>
    <row r="44" spans="1:16" ht="39.6" x14ac:dyDescent="0.25">
      <c r="A44" s="34" t="s">
        <v>54</v>
      </c>
      <c r="E44" s="35" t="s">
        <v>92</v>
      </c>
      <c r="H44" s="53"/>
    </row>
    <row r="45" spans="1:16" ht="79.2" x14ac:dyDescent="0.25">
      <c r="A45" t="s">
        <v>56</v>
      </c>
      <c r="E45" s="33" t="s">
        <v>83</v>
      </c>
      <c r="H45" s="53"/>
    </row>
    <row r="46" spans="1:16" x14ac:dyDescent="0.25">
      <c r="A46" s="23" t="s">
        <v>46</v>
      </c>
      <c r="B46" s="27" t="s">
        <v>41</v>
      </c>
      <c r="C46" s="27" t="s">
        <v>93</v>
      </c>
      <c r="D46" s="23" t="s">
        <v>66</v>
      </c>
      <c r="E46" s="28" t="s">
        <v>94</v>
      </c>
      <c r="F46" s="29" t="s">
        <v>87</v>
      </c>
      <c r="G46" s="30">
        <v>647.79999999999995</v>
      </c>
      <c r="H46" s="52"/>
      <c r="I46" s="31">
        <f>ROUND(ROUND(H46,2)*ROUND(G46,3),2)</f>
        <v>0</v>
      </c>
      <c r="J46" s="48" t="s">
        <v>51</v>
      </c>
      <c r="O46">
        <f>(I46*21)/100</f>
        <v>0</v>
      </c>
      <c r="P46" t="s">
        <v>22</v>
      </c>
    </row>
    <row r="47" spans="1:16" x14ac:dyDescent="0.25">
      <c r="A47" s="32" t="s">
        <v>52</v>
      </c>
      <c r="E47" s="33" t="s">
        <v>66</v>
      </c>
      <c r="H47" s="53"/>
    </row>
    <row r="48" spans="1:16" ht="26.4" x14ac:dyDescent="0.25">
      <c r="A48" s="34" t="s">
        <v>54</v>
      </c>
      <c r="E48" s="35" t="s">
        <v>95</v>
      </c>
      <c r="H48" s="53"/>
    </row>
    <row r="49" spans="1:16" ht="79.2" x14ac:dyDescent="0.25">
      <c r="A49" t="s">
        <v>56</v>
      </c>
      <c r="E49" s="33" t="s">
        <v>89</v>
      </c>
      <c r="H49" s="53"/>
    </row>
    <row r="50" spans="1:16" x14ac:dyDescent="0.25">
      <c r="A50" s="23" t="s">
        <v>46</v>
      </c>
      <c r="B50" s="27" t="s">
        <v>43</v>
      </c>
      <c r="C50" s="27" t="s">
        <v>96</v>
      </c>
      <c r="D50" s="23" t="s">
        <v>66</v>
      </c>
      <c r="E50" s="28" t="s">
        <v>97</v>
      </c>
      <c r="F50" s="29" t="s">
        <v>68</v>
      </c>
      <c r="G50" s="30">
        <v>85.1</v>
      </c>
      <c r="H50" s="52"/>
      <c r="I50" s="31">
        <f>ROUND(ROUND(H50,2)*ROUND(G50,3),2)</f>
        <v>0</v>
      </c>
      <c r="J50" s="48" t="s">
        <v>51</v>
      </c>
      <c r="O50">
        <f>(I50*21)/100</f>
        <v>0</v>
      </c>
      <c r="P50" t="s">
        <v>22</v>
      </c>
    </row>
    <row r="51" spans="1:16" x14ac:dyDescent="0.25">
      <c r="A51" s="32" t="s">
        <v>52</v>
      </c>
      <c r="E51" s="33" t="s">
        <v>66</v>
      </c>
      <c r="H51" s="53"/>
    </row>
    <row r="52" spans="1:16" ht="52.8" x14ac:dyDescent="0.25">
      <c r="A52" s="34" t="s">
        <v>54</v>
      </c>
      <c r="E52" s="35" t="s">
        <v>98</v>
      </c>
      <c r="H52" s="53"/>
    </row>
    <row r="53" spans="1:16" ht="66" x14ac:dyDescent="0.25">
      <c r="A53" t="s">
        <v>56</v>
      </c>
      <c r="E53" s="33" t="s">
        <v>70</v>
      </c>
      <c r="H53" s="53"/>
    </row>
    <row r="54" spans="1:16" x14ac:dyDescent="0.25">
      <c r="A54" s="23" t="s">
        <v>46</v>
      </c>
      <c r="B54" s="27" t="s">
        <v>99</v>
      </c>
      <c r="C54" s="27" t="s">
        <v>100</v>
      </c>
      <c r="D54" s="23" t="s">
        <v>66</v>
      </c>
      <c r="E54" s="28" t="s">
        <v>101</v>
      </c>
      <c r="F54" s="29" t="s">
        <v>81</v>
      </c>
      <c r="G54" s="30">
        <v>272.89999999999998</v>
      </c>
      <c r="H54" s="52"/>
      <c r="I54" s="31">
        <f>ROUND(ROUND(H54,2)*ROUND(G54,3),2)</f>
        <v>0</v>
      </c>
      <c r="J54" s="48" t="s">
        <v>51</v>
      </c>
      <c r="O54">
        <f>(I54*21)/100</f>
        <v>0</v>
      </c>
      <c r="P54" t="s">
        <v>22</v>
      </c>
    </row>
    <row r="55" spans="1:16" x14ac:dyDescent="0.25">
      <c r="A55" s="32" t="s">
        <v>52</v>
      </c>
      <c r="E55" s="33" t="s">
        <v>66</v>
      </c>
      <c r="H55" s="53"/>
    </row>
    <row r="56" spans="1:16" ht="105.6" x14ac:dyDescent="0.25">
      <c r="A56" s="34" t="s">
        <v>54</v>
      </c>
      <c r="E56" s="35" t="s">
        <v>102</v>
      </c>
      <c r="H56" s="53"/>
    </row>
    <row r="57" spans="1:16" ht="52.8" x14ac:dyDescent="0.25">
      <c r="A57" t="s">
        <v>56</v>
      </c>
      <c r="E57" s="33" t="s">
        <v>103</v>
      </c>
      <c r="H57" s="53"/>
    </row>
    <row r="58" spans="1:16" x14ac:dyDescent="0.25">
      <c r="A58" s="23" t="s">
        <v>46</v>
      </c>
      <c r="B58" s="27" t="s">
        <v>104</v>
      </c>
      <c r="C58" s="27" t="s">
        <v>105</v>
      </c>
      <c r="D58" s="23" t="s">
        <v>66</v>
      </c>
      <c r="E58" s="28" t="s">
        <v>106</v>
      </c>
      <c r="F58" s="29" t="s">
        <v>81</v>
      </c>
      <c r="G58" s="30">
        <v>60</v>
      </c>
      <c r="H58" s="52"/>
      <c r="I58" s="31">
        <f>ROUND(ROUND(H58,2)*ROUND(G58,3),2)</f>
        <v>0</v>
      </c>
      <c r="J58" s="48" t="s">
        <v>51</v>
      </c>
      <c r="O58">
        <f>(I58*21)/100</f>
        <v>0</v>
      </c>
      <c r="P58" t="s">
        <v>22</v>
      </c>
    </row>
    <row r="59" spans="1:16" x14ac:dyDescent="0.25">
      <c r="A59" s="32" t="s">
        <v>52</v>
      </c>
      <c r="E59" s="33" t="s">
        <v>66</v>
      </c>
      <c r="H59" s="53"/>
    </row>
    <row r="60" spans="1:16" ht="39.6" x14ac:dyDescent="0.25">
      <c r="A60" s="34" t="s">
        <v>54</v>
      </c>
      <c r="E60" s="35" t="s">
        <v>107</v>
      </c>
      <c r="H60" s="53"/>
    </row>
    <row r="61" spans="1:16" ht="52.8" x14ac:dyDescent="0.25">
      <c r="A61" t="s">
        <v>56</v>
      </c>
      <c r="E61" s="33" t="s">
        <v>103</v>
      </c>
      <c r="H61" s="53"/>
    </row>
    <row r="62" spans="1:16" x14ac:dyDescent="0.25">
      <c r="A62" s="23" t="s">
        <v>46</v>
      </c>
      <c r="B62" s="27" t="s">
        <v>108</v>
      </c>
      <c r="C62" s="27" t="s">
        <v>109</v>
      </c>
      <c r="D62" s="23" t="s">
        <v>66</v>
      </c>
      <c r="E62" s="28" t="s">
        <v>110</v>
      </c>
      <c r="F62" s="29" t="s">
        <v>111</v>
      </c>
      <c r="G62" s="30">
        <v>88</v>
      </c>
      <c r="H62" s="52"/>
      <c r="I62" s="31">
        <f>ROUND(ROUND(H62,2)*ROUND(G62,3),2)</f>
        <v>0</v>
      </c>
      <c r="J62" s="48" t="s">
        <v>51</v>
      </c>
      <c r="O62">
        <f>(I62*21)/100</f>
        <v>0</v>
      </c>
      <c r="P62" t="s">
        <v>22</v>
      </c>
    </row>
    <row r="63" spans="1:16" x14ac:dyDescent="0.25">
      <c r="A63" s="32" t="s">
        <v>52</v>
      </c>
      <c r="E63" s="33" t="s">
        <v>66</v>
      </c>
      <c r="H63" s="53"/>
    </row>
    <row r="64" spans="1:16" ht="26.4" x14ac:dyDescent="0.25">
      <c r="A64" s="34" t="s">
        <v>54</v>
      </c>
      <c r="E64" s="35" t="s">
        <v>112</v>
      </c>
      <c r="H64" s="53"/>
    </row>
    <row r="65" spans="1:18" ht="52.8" x14ac:dyDescent="0.25">
      <c r="A65" t="s">
        <v>56</v>
      </c>
      <c r="E65" s="33" t="s">
        <v>113</v>
      </c>
      <c r="H65" s="53"/>
    </row>
    <row r="66" spans="1:18" x14ac:dyDescent="0.25">
      <c r="A66" s="23" t="s">
        <v>46</v>
      </c>
      <c r="B66" s="27" t="s">
        <v>114</v>
      </c>
      <c r="C66" s="27" t="s">
        <v>115</v>
      </c>
      <c r="D66" s="23" t="s">
        <v>66</v>
      </c>
      <c r="E66" s="28" t="s">
        <v>116</v>
      </c>
      <c r="F66" s="29" t="s">
        <v>111</v>
      </c>
      <c r="G66" s="30">
        <v>100</v>
      </c>
      <c r="H66" s="52"/>
      <c r="I66" s="31">
        <f>ROUND(ROUND(H66,2)*ROUND(G66,3),2)</f>
        <v>0</v>
      </c>
      <c r="J66" s="48" t="s">
        <v>51</v>
      </c>
      <c r="O66">
        <f>(I66*21)/100</f>
        <v>0</v>
      </c>
      <c r="P66" t="s">
        <v>22</v>
      </c>
    </row>
    <row r="67" spans="1:18" x14ac:dyDescent="0.25">
      <c r="A67" s="32" t="s">
        <v>52</v>
      </c>
      <c r="E67" s="33" t="s">
        <v>66</v>
      </c>
      <c r="H67" s="53"/>
    </row>
    <row r="68" spans="1:18" ht="26.4" x14ac:dyDescent="0.25">
      <c r="A68" s="34" t="s">
        <v>54</v>
      </c>
      <c r="E68" s="35" t="s">
        <v>117</v>
      </c>
      <c r="H68" s="53"/>
    </row>
    <row r="69" spans="1:18" ht="52.8" x14ac:dyDescent="0.25">
      <c r="A69" t="s">
        <v>56</v>
      </c>
      <c r="E69" s="33" t="s">
        <v>118</v>
      </c>
      <c r="H69" s="53"/>
    </row>
    <row r="70" spans="1:18" x14ac:dyDescent="0.25">
      <c r="A70" s="23" t="s">
        <v>46</v>
      </c>
      <c r="B70" s="27" t="s">
        <v>119</v>
      </c>
      <c r="C70" s="27" t="s">
        <v>120</v>
      </c>
      <c r="D70" s="23" t="s">
        <v>121</v>
      </c>
      <c r="E70" s="28" t="s">
        <v>122</v>
      </c>
      <c r="F70" s="29" t="s">
        <v>111</v>
      </c>
      <c r="G70" s="30">
        <v>100</v>
      </c>
      <c r="H70" s="52"/>
      <c r="I70" s="31">
        <f>ROUND(ROUND(H70,2)*ROUND(G70,3),2)</f>
        <v>0</v>
      </c>
      <c r="J70" s="48" t="s">
        <v>51</v>
      </c>
      <c r="O70">
        <f>(I70*21)/100</f>
        <v>0</v>
      </c>
      <c r="P70" t="s">
        <v>22</v>
      </c>
    </row>
    <row r="71" spans="1:18" x14ac:dyDescent="0.25">
      <c r="A71" s="32" t="s">
        <v>52</v>
      </c>
      <c r="E71" s="33" t="s">
        <v>66</v>
      </c>
      <c r="H71" s="53"/>
    </row>
    <row r="72" spans="1:18" ht="39.6" x14ac:dyDescent="0.25">
      <c r="A72" s="34" t="s">
        <v>54</v>
      </c>
      <c r="E72" s="35" t="s">
        <v>123</v>
      </c>
      <c r="H72" s="53"/>
    </row>
    <row r="73" spans="1:18" ht="66" x14ac:dyDescent="0.25">
      <c r="A73" t="s">
        <v>56</v>
      </c>
      <c r="E73" s="33" t="s">
        <v>124</v>
      </c>
      <c r="H73" s="53"/>
    </row>
    <row r="74" spans="1:18" x14ac:dyDescent="0.25">
      <c r="A74" s="23" t="s">
        <v>46</v>
      </c>
      <c r="B74" s="27" t="s">
        <v>125</v>
      </c>
      <c r="C74" s="27" t="s">
        <v>126</v>
      </c>
      <c r="D74" s="23" t="s">
        <v>66</v>
      </c>
      <c r="E74" s="28" t="s">
        <v>127</v>
      </c>
      <c r="F74" s="29" t="s">
        <v>111</v>
      </c>
      <c r="G74" s="30">
        <v>100</v>
      </c>
      <c r="H74" s="52"/>
      <c r="I74" s="31">
        <f>ROUND(ROUND(H74,2)*ROUND(G74,3),2)</f>
        <v>0</v>
      </c>
      <c r="J74" s="48" t="s">
        <v>51</v>
      </c>
      <c r="O74">
        <f>(I74*21)/100</f>
        <v>0</v>
      </c>
      <c r="P74" t="s">
        <v>22</v>
      </c>
    </row>
    <row r="75" spans="1:18" x14ac:dyDescent="0.25">
      <c r="A75" s="32" t="s">
        <v>52</v>
      </c>
      <c r="E75" s="33" t="s">
        <v>66</v>
      </c>
      <c r="H75" s="53"/>
    </row>
    <row r="76" spans="1:18" ht="26.4" x14ac:dyDescent="0.25">
      <c r="A76" s="34" t="s">
        <v>54</v>
      </c>
      <c r="E76" s="35" t="s">
        <v>128</v>
      </c>
      <c r="H76" s="53"/>
    </row>
    <row r="77" spans="1:18" ht="52.8" x14ac:dyDescent="0.25">
      <c r="A77" t="s">
        <v>56</v>
      </c>
      <c r="E77" s="33" t="s">
        <v>129</v>
      </c>
      <c r="H77" s="53"/>
    </row>
    <row r="78" spans="1:18" x14ac:dyDescent="0.25">
      <c r="A78" s="11" t="s">
        <v>44</v>
      </c>
      <c r="B78" s="11"/>
      <c r="C78" s="36" t="s">
        <v>22</v>
      </c>
      <c r="D78" s="11"/>
      <c r="E78" s="25" t="s">
        <v>130</v>
      </c>
      <c r="F78" s="11"/>
      <c r="G78" s="11"/>
      <c r="H78" s="54"/>
      <c r="I78" s="37">
        <f>0+Q78</f>
        <v>0</v>
      </c>
      <c r="J78" s="46"/>
      <c r="O78">
        <f>0+R78</f>
        <v>0</v>
      </c>
      <c r="Q78">
        <f>0+I79</f>
        <v>0</v>
      </c>
      <c r="R78">
        <f>0+O79</f>
        <v>0</v>
      </c>
    </row>
    <row r="79" spans="1:18" x14ac:dyDescent="0.25">
      <c r="A79" s="23" t="s">
        <v>46</v>
      </c>
      <c r="B79" s="27" t="s">
        <v>131</v>
      </c>
      <c r="C79" s="27" t="s">
        <v>132</v>
      </c>
      <c r="D79" s="23" t="s">
        <v>66</v>
      </c>
      <c r="E79" s="28" t="s">
        <v>133</v>
      </c>
      <c r="F79" s="29" t="s">
        <v>111</v>
      </c>
      <c r="G79" s="30">
        <v>88</v>
      </c>
      <c r="H79" s="52"/>
      <c r="I79" s="31">
        <f>ROUND(ROUND(H79,2)*ROUND(G79,3),2)</f>
        <v>0</v>
      </c>
      <c r="J79" s="48" t="s">
        <v>51</v>
      </c>
      <c r="O79">
        <f>(I79*21)/100</f>
        <v>0</v>
      </c>
      <c r="P79" t="s">
        <v>22</v>
      </c>
    </row>
    <row r="80" spans="1:18" x14ac:dyDescent="0.25">
      <c r="A80" s="32" t="s">
        <v>52</v>
      </c>
      <c r="E80" s="33" t="s">
        <v>66</v>
      </c>
      <c r="H80" s="53"/>
    </row>
    <row r="81" spans="1:18" ht="26.4" x14ac:dyDescent="0.25">
      <c r="A81" s="34" t="s">
        <v>54</v>
      </c>
      <c r="E81" s="35" t="s">
        <v>134</v>
      </c>
      <c r="H81" s="53"/>
    </row>
    <row r="82" spans="1:18" ht="158.4" x14ac:dyDescent="0.25">
      <c r="A82" t="s">
        <v>56</v>
      </c>
      <c r="E82" s="33" t="s">
        <v>135</v>
      </c>
      <c r="H82" s="53"/>
    </row>
    <row r="83" spans="1:18" x14ac:dyDescent="0.25">
      <c r="A83" s="11" t="s">
        <v>44</v>
      </c>
      <c r="B83" s="11"/>
      <c r="C83" s="36" t="s">
        <v>34</v>
      </c>
      <c r="D83" s="11"/>
      <c r="E83" s="25" t="s">
        <v>136</v>
      </c>
      <c r="F83" s="11"/>
      <c r="G83" s="11"/>
      <c r="H83" s="54"/>
      <c r="I83" s="37">
        <f>0+Q83</f>
        <v>0</v>
      </c>
      <c r="J83" s="46"/>
      <c r="O83">
        <f>0+R83</f>
        <v>0</v>
      </c>
      <c r="Q83">
        <f>0+I84+I88+I92+I96+I100+I104+I108+I112+I116+I120+I124</f>
        <v>0</v>
      </c>
      <c r="R83">
        <f>0+O84+O88+O92+O96+O100+O104+O108+O112+O116+O120+O124</f>
        <v>0</v>
      </c>
    </row>
    <row r="84" spans="1:18" x14ac:dyDescent="0.25">
      <c r="A84" s="23" t="s">
        <v>46</v>
      </c>
      <c r="B84" s="27" t="s">
        <v>137</v>
      </c>
      <c r="C84" s="27" t="s">
        <v>138</v>
      </c>
      <c r="D84" s="23" t="s">
        <v>66</v>
      </c>
      <c r="E84" s="28" t="s">
        <v>139</v>
      </c>
      <c r="F84" s="29" t="s">
        <v>111</v>
      </c>
      <c r="G84" s="30">
        <v>155</v>
      </c>
      <c r="H84" s="52"/>
      <c r="I84" s="31">
        <f>ROUND(ROUND(H84,2)*ROUND(G84,3),2)</f>
        <v>0</v>
      </c>
      <c r="J84" s="48" t="s">
        <v>51</v>
      </c>
      <c r="O84">
        <f>(I84*21)/100</f>
        <v>0</v>
      </c>
      <c r="P84" t="s">
        <v>22</v>
      </c>
    </row>
    <row r="85" spans="1:18" x14ac:dyDescent="0.25">
      <c r="A85" s="32" t="s">
        <v>52</v>
      </c>
      <c r="E85" s="33" t="s">
        <v>66</v>
      </c>
      <c r="H85" s="53"/>
    </row>
    <row r="86" spans="1:18" ht="26.4" x14ac:dyDescent="0.25">
      <c r="A86" s="34" t="s">
        <v>54</v>
      </c>
      <c r="E86" s="35" t="s">
        <v>140</v>
      </c>
      <c r="H86" s="53"/>
    </row>
    <row r="87" spans="1:18" ht="79.2" x14ac:dyDescent="0.25">
      <c r="A87" t="s">
        <v>56</v>
      </c>
      <c r="E87" s="33" t="s">
        <v>141</v>
      </c>
      <c r="H87" s="53"/>
    </row>
    <row r="88" spans="1:18" x14ac:dyDescent="0.25">
      <c r="A88" s="23" t="s">
        <v>46</v>
      </c>
      <c r="B88" s="27" t="s">
        <v>142</v>
      </c>
      <c r="C88" s="27" t="s">
        <v>143</v>
      </c>
      <c r="D88" s="23" t="s">
        <v>66</v>
      </c>
      <c r="E88" s="28" t="s">
        <v>144</v>
      </c>
      <c r="F88" s="29" t="s">
        <v>111</v>
      </c>
      <c r="G88" s="30">
        <v>740</v>
      </c>
      <c r="H88" s="52"/>
      <c r="I88" s="31">
        <f>ROUND(ROUND(H88,2)*ROUND(G88,3),2)</f>
        <v>0</v>
      </c>
      <c r="J88" s="48" t="s">
        <v>51</v>
      </c>
      <c r="O88">
        <f>(I88*21)/100</f>
        <v>0</v>
      </c>
      <c r="P88" t="s">
        <v>22</v>
      </c>
    </row>
    <row r="89" spans="1:18" x14ac:dyDescent="0.25">
      <c r="A89" s="32" t="s">
        <v>52</v>
      </c>
      <c r="E89" s="33" t="s">
        <v>66</v>
      </c>
      <c r="H89" s="53"/>
    </row>
    <row r="90" spans="1:18" ht="39.6" x14ac:dyDescent="0.25">
      <c r="A90" s="34" t="s">
        <v>54</v>
      </c>
      <c r="E90" s="35" t="s">
        <v>145</v>
      </c>
      <c r="H90" s="53"/>
    </row>
    <row r="91" spans="1:18" ht="92.4" x14ac:dyDescent="0.25">
      <c r="A91" t="s">
        <v>56</v>
      </c>
      <c r="E91" s="33" t="s">
        <v>146</v>
      </c>
      <c r="H91" s="53"/>
    </row>
    <row r="92" spans="1:18" x14ac:dyDescent="0.25">
      <c r="A92" s="23" t="s">
        <v>46</v>
      </c>
      <c r="B92" s="27" t="s">
        <v>147</v>
      </c>
      <c r="C92" s="27" t="s">
        <v>148</v>
      </c>
      <c r="D92" s="23" t="s">
        <v>66</v>
      </c>
      <c r="E92" s="28" t="s">
        <v>149</v>
      </c>
      <c r="F92" s="29" t="s">
        <v>111</v>
      </c>
      <c r="G92" s="30">
        <v>740</v>
      </c>
      <c r="H92" s="52"/>
      <c r="I92" s="31">
        <f>ROUND(ROUND(H92,2)*ROUND(G92,3),2)</f>
        <v>0</v>
      </c>
      <c r="J92" s="48" t="s">
        <v>51</v>
      </c>
      <c r="O92">
        <f>(I92*21)/100</f>
        <v>0</v>
      </c>
      <c r="P92" t="s">
        <v>22</v>
      </c>
    </row>
    <row r="93" spans="1:18" x14ac:dyDescent="0.25">
      <c r="A93" s="32" t="s">
        <v>52</v>
      </c>
      <c r="E93" s="33" t="s">
        <v>66</v>
      </c>
      <c r="H93" s="53"/>
    </row>
    <row r="94" spans="1:18" ht="39.6" x14ac:dyDescent="0.25">
      <c r="A94" s="34" t="s">
        <v>54</v>
      </c>
      <c r="E94" s="35" t="s">
        <v>150</v>
      </c>
      <c r="H94" s="53"/>
    </row>
    <row r="95" spans="1:18" ht="92.4" x14ac:dyDescent="0.25">
      <c r="A95" t="s">
        <v>56</v>
      </c>
      <c r="E95" s="33" t="s">
        <v>146</v>
      </c>
      <c r="H95" s="53"/>
    </row>
    <row r="96" spans="1:18" x14ac:dyDescent="0.25">
      <c r="A96" s="23" t="s">
        <v>46</v>
      </c>
      <c r="B96" s="27" t="s">
        <v>151</v>
      </c>
      <c r="C96" s="27" t="s">
        <v>152</v>
      </c>
      <c r="D96" s="23" t="s">
        <v>66</v>
      </c>
      <c r="E96" s="28" t="s">
        <v>153</v>
      </c>
      <c r="F96" s="29" t="s">
        <v>111</v>
      </c>
      <c r="G96" s="30">
        <v>222</v>
      </c>
      <c r="H96" s="52"/>
      <c r="I96" s="31">
        <f>ROUND(ROUND(H96,2)*ROUND(G96,3),2)</f>
        <v>0</v>
      </c>
      <c r="J96" s="48" t="s">
        <v>51</v>
      </c>
      <c r="O96">
        <f>(I96*21)/100</f>
        <v>0</v>
      </c>
      <c r="P96" t="s">
        <v>22</v>
      </c>
    </row>
    <row r="97" spans="1:16" x14ac:dyDescent="0.25">
      <c r="A97" s="32" t="s">
        <v>52</v>
      </c>
      <c r="E97" s="33" t="s">
        <v>66</v>
      </c>
      <c r="H97" s="53"/>
    </row>
    <row r="98" spans="1:16" ht="39.6" x14ac:dyDescent="0.25">
      <c r="A98" s="34" t="s">
        <v>54</v>
      </c>
      <c r="E98" s="35" t="s">
        <v>154</v>
      </c>
      <c r="H98" s="53"/>
    </row>
    <row r="99" spans="1:16" ht="92.4" x14ac:dyDescent="0.25">
      <c r="A99" t="s">
        <v>56</v>
      </c>
      <c r="E99" s="33" t="s">
        <v>146</v>
      </c>
      <c r="H99" s="53"/>
    </row>
    <row r="100" spans="1:16" x14ac:dyDescent="0.25">
      <c r="A100" s="23" t="s">
        <v>46</v>
      </c>
      <c r="B100" s="27" t="s">
        <v>155</v>
      </c>
      <c r="C100" s="27" t="s">
        <v>156</v>
      </c>
      <c r="D100" s="23" t="s">
        <v>66</v>
      </c>
      <c r="E100" s="28" t="s">
        <v>157</v>
      </c>
      <c r="F100" s="29" t="s">
        <v>111</v>
      </c>
      <c r="G100" s="30">
        <v>740</v>
      </c>
      <c r="H100" s="52"/>
      <c r="I100" s="31">
        <f>ROUND(ROUND(H100,2)*ROUND(G100,3),2)</f>
        <v>0</v>
      </c>
      <c r="J100" s="48" t="s">
        <v>51</v>
      </c>
      <c r="O100">
        <f>(I100*21)/100</f>
        <v>0</v>
      </c>
      <c r="P100" t="s">
        <v>22</v>
      </c>
    </row>
    <row r="101" spans="1:16" x14ac:dyDescent="0.25">
      <c r="A101" s="32" t="s">
        <v>52</v>
      </c>
      <c r="E101" s="33" t="s">
        <v>66</v>
      </c>
      <c r="H101" s="53"/>
    </row>
    <row r="102" spans="1:16" ht="39.6" x14ac:dyDescent="0.25">
      <c r="A102" s="34" t="s">
        <v>54</v>
      </c>
      <c r="E102" s="35" t="s">
        <v>158</v>
      </c>
      <c r="H102" s="53"/>
    </row>
    <row r="103" spans="1:16" ht="118.8" x14ac:dyDescent="0.25">
      <c r="A103" t="s">
        <v>56</v>
      </c>
      <c r="E103" s="33" t="s">
        <v>159</v>
      </c>
      <c r="H103" s="53"/>
    </row>
    <row r="104" spans="1:16" x14ac:dyDescent="0.25">
      <c r="A104" s="23" t="s">
        <v>46</v>
      </c>
      <c r="B104" s="27" t="s">
        <v>160</v>
      </c>
      <c r="C104" s="27" t="s">
        <v>161</v>
      </c>
      <c r="D104" s="23" t="s">
        <v>66</v>
      </c>
      <c r="E104" s="28" t="s">
        <v>162</v>
      </c>
      <c r="F104" s="29" t="s">
        <v>111</v>
      </c>
      <c r="G104" s="30">
        <v>222</v>
      </c>
      <c r="H104" s="52"/>
      <c r="I104" s="31">
        <f>ROUND(ROUND(H104,2)*ROUND(G104,3),2)</f>
        <v>0</v>
      </c>
      <c r="J104" s="48" t="s">
        <v>51</v>
      </c>
      <c r="O104">
        <f>(I104*21)/100</f>
        <v>0</v>
      </c>
      <c r="P104" t="s">
        <v>22</v>
      </c>
    </row>
    <row r="105" spans="1:16" x14ac:dyDescent="0.25">
      <c r="A105" s="32" t="s">
        <v>52</v>
      </c>
      <c r="E105" s="33" t="s">
        <v>66</v>
      </c>
      <c r="H105" s="53"/>
    </row>
    <row r="106" spans="1:16" ht="39.6" x14ac:dyDescent="0.25">
      <c r="A106" s="34" t="s">
        <v>54</v>
      </c>
      <c r="E106" s="35" t="s">
        <v>163</v>
      </c>
      <c r="H106" s="53"/>
    </row>
    <row r="107" spans="1:16" ht="118.8" x14ac:dyDescent="0.25">
      <c r="A107" t="s">
        <v>56</v>
      </c>
      <c r="E107" s="33" t="s">
        <v>159</v>
      </c>
      <c r="H107" s="53"/>
    </row>
    <row r="108" spans="1:16" x14ac:dyDescent="0.25">
      <c r="A108" s="23" t="s">
        <v>46</v>
      </c>
      <c r="B108" s="27" t="s">
        <v>164</v>
      </c>
      <c r="C108" s="27" t="s">
        <v>165</v>
      </c>
      <c r="D108" s="23" t="s">
        <v>66</v>
      </c>
      <c r="E108" s="28" t="s">
        <v>166</v>
      </c>
      <c r="F108" s="29" t="s">
        <v>111</v>
      </c>
      <c r="G108" s="30">
        <v>740</v>
      </c>
      <c r="H108" s="52"/>
      <c r="I108" s="31">
        <f>ROUND(ROUND(H108,2)*ROUND(G108,3),2)</f>
        <v>0</v>
      </c>
      <c r="J108" s="48" t="s">
        <v>51</v>
      </c>
      <c r="O108">
        <f>(I108*21)/100</f>
        <v>0</v>
      </c>
      <c r="P108" t="s">
        <v>22</v>
      </c>
    </row>
    <row r="109" spans="1:16" x14ac:dyDescent="0.25">
      <c r="A109" s="32" t="s">
        <v>52</v>
      </c>
      <c r="E109" s="33" t="s">
        <v>66</v>
      </c>
      <c r="H109" s="53"/>
    </row>
    <row r="110" spans="1:16" ht="39.6" x14ac:dyDescent="0.25">
      <c r="A110" s="34" t="s">
        <v>54</v>
      </c>
      <c r="E110" s="35" t="s">
        <v>167</v>
      </c>
      <c r="H110" s="53"/>
    </row>
    <row r="111" spans="1:16" ht="118.8" x14ac:dyDescent="0.25">
      <c r="A111" t="s">
        <v>56</v>
      </c>
      <c r="E111" s="33" t="s">
        <v>159</v>
      </c>
      <c r="H111" s="53"/>
    </row>
    <row r="112" spans="1:16" x14ac:dyDescent="0.25">
      <c r="A112" s="23" t="s">
        <v>46</v>
      </c>
      <c r="B112" s="27" t="s">
        <v>168</v>
      </c>
      <c r="C112" s="27" t="s">
        <v>169</v>
      </c>
      <c r="D112" s="23" t="s">
        <v>66</v>
      </c>
      <c r="E112" s="28" t="s">
        <v>170</v>
      </c>
      <c r="F112" s="29" t="s">
        <v>111</v>
      </c>
      <c r="G112" s="30">
        <v>1702</v>
      </c>
      <c r="H112" s="52"/>
      <c r="I112" s="31">
        <f>ROUND(ROUND(H112,2)*ROUND(G112,3),2)</f>
        <v>0</v>
      </c>
      <c r="J112" s="48" t="s">
        <v>51</v>
      </c>
      <c r="O112">
        <f>(I112*21)/100</f>
        <v>0</v>
      </c>
      <c r="P112" t="s">
        <v>22</v>
      </c>
    </row>
    <row r="113" spans="1:18" x14ac:dyDescent="0.25">
      <c r="A113" s="32" t="s">
        <v>52</v>
      </c>
      <c r="E113" s="33" t="s">
        <v>66</v>
      </c>
      <c r="H113" s="53"/>
    </row>
    <row r="114" spans="1:18" ht="52.8" x14ac:dyDescent="0.25">
      <c r="A114" s="34" t="s">
        <v>54</v>
      </c>
      <c r="E114" s="35" t="s">
        <v>171</v>
      </c>
      <c r="H114" s="53"/>
    </row>
    <row r="115" spans="1:18" ht="66" x14ac:dyDescent="0.25">
      <c r="A115" t="s">
        <v>56</v>
      </c>
      <c r="E115" s="33" t="s">
        <v>172</v>
      </c>
      <c r="H115" s="53"/>
    </row>
    <row r="116" spans="1:18" x14ac:dyDescent="0.25">
      <c r="A116" s="23" t="s">
        <v>46</v>
      </c>
      <c r="B116" s="27" t="s">
        <v>173</v>
      </c>
      <c r="C116" s="27" t="s">
        <v>174</v>
      </c>
      <c r="D116" s="23" t="s">
        <v>66</v>
      </c>
      <c r="E116" s="28" t="s">
        <v>175</v>
      </c>
      <c r="F116" s="29" t="s">
        <v>111</v>
      </c>
      <c r="G116" s="30">
        <v>46</v>
      </c>
      <c r="H116" s="52"/>
      <c r="I116" s="31">
        <f>ROUND(ROUND(H116,2)*ROUND(G116,3),2)</f>
        <v>0</v>
      </c>
      <c r="J116" s="48" t="s">
        <v>51</v>
      </c>
      <c r="O116">
        <f>(I116*21)/100</f>
        <v>0</v>
      </c>
      <c r="P116" t="s">
        <v>22</v>
      </c>
    </row>
    <row r="117" spans="1:18" x14ac:dyDescent="0.25">
      <c r="A117" s="32" t="s">
        <v>52</v>
      </c>
      <c r="E117" s="33" t="s">
        <v>66</v>
      </c>
      <c r="H117" s="53"/>
    </row>
    <row r="118" spans="1:18" ht="39.6" x14ac:dyDescent="0.25">
      <c r="A118" s="34" t="s">
        <v>54</v>
      </c>
      <c r="E118" s="35" t="s">
        <v>176</v>
      </c>
      <c r="H118" s="53"/>
    </row>
    <row r="119" spans="1:18" ht="145.19999999999999" x14ac:dyDescent="0.25">
      <c r="A119" t="s">
        <v>56</v>
      </c>
      <c r="E119" s="33" t="s">
        <v>177</v>
      </c>
      <c r="H119" s="53"/>
    </row>
    <row r="120" spans="1:18" x14ac:dyDescent="0.25">
      <c r="A120" s="23" t="s">
        <v>46</v>
      </c>
      <c r="B120" s="27" t="s">
        <v>178</v>
      </c>
      <c r="C120" s="27" t="s">
        <v>179</v>
      </c>
      <c r="D120" s="23" t="s">
        <v>66</v>
      </c>
      <c r="E120" s="28" t="s">
        <v>180</v>
      </c>
      <c r="F120" s="29" t="s">
        <v>111</v>
      </c>
      <c r="G120" s="30">
        <v>18.399999999999999</v>
      </c>
      <c r="H120" s="52"/>
      <c r="I120" s="31">
        <f>ROUND(ROUND(H120,2)*ROUND(G120,3),2)</f>
        <v>0</v>
      </c>
      <c r="J120" s="48" t="s">
        <v>51</v>
      </c>
      <c r="O120">
        <f>(I120*21)/100</f>
        <v>0</v>
      </c>
      <c r="P120" t="s">
        <v>22</v>
      </c>
    </row>
    <row r="121" spans="1:18" x14ac:dyDescent="0.25">
      <c r="A121" s="32" t="s">
        <v>52</v>
      </c>
      <c r="E121" s="33" t="s">
        <v>66</v>
      </c>
      <c r="H121" s="53"/>
    </row>
    <row r="122" spans="1:18" ht="26.4" x14ac:dyDescent="0.25">
      <c r="A122" s="34" t="s">
        <v>54</v>
      </c>
      <c r="E122" s="35" t="s">
        <v>181</v>
      </c>
      <c r="H122" s="53"/>
    </row>
    <row r="123" spans="1:18" ht="132" x14ac:dyDescent="0.25">
      <c r="A123" t="s">
        <v>56</v>
      </c>
      <c r="E123" s="33" t="s">
        <v>182</v>
      </c>
      <c r="H123" s="53"/>
    </row>
    <row r="124" spans="1:18" x14ac:dyDescent="0.25">
      <c r="A124" s="23" t="s">
        <v>46</v>
      </c>
      <c r="B124" s="27" t="s">
        <v>183</v>
      </c>
      <c r="C124" s="27" t="s">
        <v>184</v>
      </c>
      <c r="D124" s="23" t="s">
        <v>66</v>
      </c>
      <c r="E124" s="28" t="s">
        <v>185</v>
      </c>
      <c r="F124" s="29" t="s">
        <v>111</v>
      </c>
      <c r="G124" s="30">
        <v>92</v>
      </c>
      <c r="H124" s="52"/>
      <c r="I124" s="31">
        <f>ROUND(ROUND(H124,2)*ROUND(G124,3),2)</f>
        <v>0</v>
      </c>
      <c r="J124" s="48" t="s">
        <v>51</v>
      </c>
      <c r="O124">
        <f>(I124*21)/100</f>
        <v>0</v>
      </c>
      <c r="P124" t="s">
        <v>22</v>
      </c>
    </row>
    <row r="125" spans="1:18" x14ac:dyDescent="0.25">
      <c r="A125" s="32" t="s">
        <v>52</v>
      </c>
      <c r="E125" s="33" t="s">
        <v>66</v>
      </c>
      <c r="H125" s="53"/>
    </row>
    <row r="126" spans="1:18" ht="52.8" x14ac:dyDescent="0.25">
      <c r="A126" s="34" t="s">
        <v>54</v>
      </c>
      <c r="E126" s="35" t="s">
        <v>186</v>
      </c>
      <c r="H126" s="53"/>
    </row>
    <row r="127" spans="1:18" ht="79.2" x14ac:dyDescent="0.25">
      <c r="A127" t="s">
        <v>56</v>
      </c>
      <c r="E127" s="33" t="s">
        <v>187</v>
      </c>
      <c r="H127" s="53"/>
    </row>
    <row r="128" spans="1:18" x14ac:dyDescent="0.25">
      <c r="A128" s="11" t="s">
        <v>44</v>
      </c>
      <c r="B128" s="11"/>
      <c r="C128" s="36" t="s">
        <v>84</v>
      </c>
      <c r="D128" s="11"/>
      <c r="E128" s="25" t="s">
        <v>188</v>
      </c>
      <c r="F128" s="11"/>
      <c r="G128" s="11"/>
      <c r="H128" s="54"/>
      <c r="I128" s="37">
        <f>0+Q128</f>
        <v>0</v>
      </c>
      <c r="J128" s="46"/>
      <c r="O128">
        <f>0+R128</f>
        <v>0</v>
      </c>
      <c r="Q128">
        <f>0+I129+I133+I137+I141+I145+I149</f>
        <v>0</v>
      </c>
      <c r="R128">
        <f>0+O129+O133+O137+O141+O145+O149</f>
        <v>0</v>
      </c>
    </row>
    <row r="129" spans="1:16" x14ac:dyDescent="0.25">
      <c r="A129" s="23" t="s">
        <v>46</v>
      </c>
      <c r="B129" s="27" t="s">
        <v>189</v>
      </c>
      <c r="C129" s="27" t="s">
        <v>190</v>
      </c>
      <c r="D129" s="23" t="s">
        <v>121</v>
      </c>
      <c r="E129" s="28" t="s">
        <v>191</v>
      </c>
      <c r="F129" s="29" t="s">
        <v>81</v>
      </c>
      <c r="G129" s="30">
        <v>30</v>
      </c>
      <c r="H129" s="52"/>
      <c r="I129" s="31">
        <f>ROUND(ROUND(H129,2)*ROUND(G129,3),2)</f>
        <v>0</v>
      </c>
      <c r="J129" s="48" t="s">
        <v>51</v>
      </c>
      <c r="O129">
        <f>(I129*21)/100</f>
        <v>0</v>
      </c>
      <c r="P129" t="s">
        <v>22</v>
      </c>
    </row>
    <row r="130" spans="1:16" ht="26.4" x14ac:dyDescent="0.25">
      <c r="A130" s="32" t="s">
        <v>52</v>
      </c>
      <c r="E130" s="33" t="s">
        <v>192</v>
      </c>
      <c r="H130" s="53"/>
    </row>
    <row r="131" spans="1:16" ht="52.8" x14ac:dyDescent="0.25">
      <c r="A131" s="34" t="s">
        <v>54</v>
      </c>
      <c r="E131" s="35" t="s">
        <v>193</v>
      </c>
      <c r="H131" s="53"/>
    </row>
    <row r="132" spans="1:16" ht="184.8" x14ac:dyDescent="0.25">
      <c r="A132" t="s">
        <v>56</v>
      </c>
      <c r="E132" s="33" t="s">
        <v>194</v>
      </c>
      <c r="H132" s="53"/>
    </row>
    <row r="133" spans="1:16" x14ac:dyDescent="0.25">
      <c r="A133" s="23" t="s">
        <v>46</v>
      </c>
      <c r="B133" s="27" t="s">
        <v>195</v>
      </c>
      <c r="C133" s="27" t="s">
        <v>196</v>
      </c>
      <c r="D133" s="23" t="s">
        <v>121</v>
      </c>
      <c r="E133" s="28" t="s">
        <v>197</v>
      </c>
      <c r="F133" s="29" t="s">
        <v>198</v>
      </c>
      <c r="G133" s="30">
        <v>7</v>
      </c>
      <c r="H133" s="52"/>
      <c r="I133" s="31">
        <f>ROUND(ROUND(H133,2)*ROUND(G133,3),2)</f>
        <v>0</v>
      </c>
      <c r="J133" s="48" t="s">
        <v>199</v>
      </c>
      <c r="O133">
        <f>(I133*21)/100</f>
        <v>0</v>
      </c>
      <c r="P133" t="s">
        <v>22</v>
      </c>
    </row>
    <row r="134" spans="1:16" x14ac:dyDescent="0.25">
      <c r="A134" s="32" t="s">
        <v>52</v>
      </c>
      <c r="E134" s="33" t="s">
        <v>66</v>
      </c>
      <c r="H134" s="53"/>
    </row>
    <row r="135" spans="1:16" ht="66" x14ac:dyDescent="0.25">
      <c r="A135" s="34" t="s">
        <v>54</v>
      </c>
      <c r="E135" s="35" t="s">
        <v>200</v>
      </c>
      <c r="H135" s="53"/>
    </row>
    <row r="136" spans="1:16" ht="79.2" x14ac:dyDescent="0.25">
      <c r="A136" t="s">
        <v>56</v>
      </c>
      <c r="E136" s="33" t="s">
        <v>201</v>
      </c>
      <c r="H136" s="53"/>
    </row>
    <row r="137" spans="1:16" x14ac:dyDescent="0.25">
      <c r="A137" s="23" t="s">
        <v>46</v>
      </c>
      <c r="B137" s="27" t="s">
        <v>202</v>
      </c>
      <c r="C137" s="27" t="s">
        <v>203</v>
      </c>
      <c r="D137" s="23" t="s">
        <v>66</v>
      </c>
      <c r="E137" s="28" t="s">
        <v>204</v>
      </c>
      <c r="F137" s="29" t="s">
        <v>198</v>
      </c>
      <c r="G137" s="30">
        <v>1</v>
      </c>
      <c r="H137" s="52"/>
      <c r="I137" s="31">
        <f>ROUND(ROUND(H137,2)*ROUND(G137,3),2)</f>
        <v>0</v>
      </c>
      <c r="J137" s="48" t="s">
        <v>51</v>
      </c>
      <c r="O137">
        <f>(I137*21)/100</f>
        <v>0</v>
      </c>
      <c r="P137" t="s">
        <v>22</v>
      </c>
    </row>
    <row r="138" spans="1:16" x14ac:dyDescent="0.25">
      <c r="A138" s="32" t="s">
        <v>52</v>
      </c>
      <c r="E138" s="33" t="s">
        <v>66</v>
      </c>
      <c r="H138" s="53"/>
    </row>
    <row r="139" spans="1:16" ht="66" x14ac:dyDescent="0.25">
      <c r="A139" s="34" t="s">
        <v>54</v>
      </c>
      <c r="E139" s="35" t="s">
        <v>205</v>
      </c>
      <c r="H139" s="53"/>
    </row>
    <row r="140" spans="1:16" ht="52.8" x14ac:dyDescent="0.25">
      <c r="A140" t="s">
        <v>56</v>
      </c>
      <c r="E140" s="33" t="s">
        <v>206</v>
      </c>
      <c r="H140" s="53"/>
    </row>
    <row r="141" spans="1:16" x14ac:dyDescent="0.25">
      <c r="A141" s="23" t="s">
        <v>46</v>
      </c>
      <c r="B141" s="27" t="s">
        <v>207</v>
      </c>
      <c r="C141" s="27" t="s">
        <v>208</v>
      </c>
      <c r="D141" s="23" t="s">
        <v>66</v>
      </c>
      <c r="E141" s="28" t="s">
        <v>209</v>
      </c>
      <c r="F141" s="29" t="s">
        <v>198</v>
      </c>
      <c r="G141" s="30">
        <v>1</v>
      </c>
      <c r="H141" s="52"/>
      <c r="I141" s="31">
        <f>ROUND(ROUND(H141,2)*ROUND(G141,3),2)</f>
        <v>0</v>
      </c>
      <c r="J141" s="48" t="s">
        <v>51</v>
      </c>
      <c r="O141">
        <f>(I141*21)/100</f>
        <v>0</v>
      </c>
      <c r="P141" t="s">
        <v>22</v>
      </c>
    </row>
    <row r="142" spans="1:16" x14ac:dyDescent="0.25">
      <c r="A142" s="32" t="s">
        <v>52</v>
      </c>
      <c r="E142" s="33" t="s">
        <v>66</v>
      </c>
      <c r="H142" s="53"/>
    </row>
    <row r="143" spans="1:16" ht="39.6" x14ac:dyDescent="0.25">
      <c r="A143" s="34" t="s">
        <v>54</v>
      </c>
      <c r="E143" s="35" t="s">
        <v>210</v>
      </c>
      <c r="H143" s="53"/>
    </row>
    <row r="144" spans="1:16" ht="52.8" x14ac:dyDescent="0.25">
      <c r="A144" t="s">
        <v>56</v>
      </c>
      <c r="E144" s="33" t="s">
        <v>211</v>
      </c>
      <c r="H144" s="53"/>
    </row>
    <row r="145" spans="1:18" x14ac:dyDescent="0.25">
      <c r="A145" s="23" t="s">
        <v>46</v>
      </c>
      <c r="B145" s="27" t="s">
        <v>212</v>
      </c>
      <c r="C145" s="27" t="s">
        <v>213</v>
      </c>
      <c r="D145" s="23" t="s">
        <v>66</v>
      </c>
      <c r="E145" s="28" t="s">
        <v>214</v>
      </c>
      <c r="F145" s="29" t="s">
        <v>198</v>
      </c>
      <c r="G145" s="30">
        <v>1</v>
      </c>
      <c r="H145" s="52"/>
      <c r="I145" s="31">
        <f>ROUND(ROUND(H145,2)*ROUND(G145,3),2)</f>
        <v>0</v>
      </c>
      <c r="J145" s="48" t="s">
        <v>51</v>
      </c>
      <c r="O145">
        <f>(I145*21)/100</f>
        <v>0</v>
      </c>
      <c r="P145" t="s">
        <v>22</v>
      </c>
    </row>
    <row r="146" spans="1:18" x14ac:dyDescent="0.25">
      <c r="A146" s="32" t="s">
        <v>52</v>
      </c>
      <c r="E146" s="33" t="s">
        <v>66</v>
      </c>
      <c r="H146" s="53"/>
    </row>
    <row r="147" spans="1:18" ht="39.6" x14ac:dyDescent="0.25">
      <c r="A147" s="34" t="s">
        <v>54</v>
      </c>
      <c r="E147" s="35" t="s">
        <v>215</v>
      </c>
      <c r="H147" s="53"/>
    </row>
    <row r="148" spans="1:18" ht="52.8" x14ac:dyDescent="0.25">
      <c r="A148" t="s">
        <v>56</v>
      </c>
      <c r="E148" s="33" t="s">
        <v>216</v>
      </c>
      <c r="H148" s="53"/>
    </row>
    <row r="149" spans="1:18" x14ac:dyDescent="0.25">
      <c r="A149" s="23" t="s">
        <v>46</v>
      </c>
      <c r="B149" s="27" t="s">
        <v>217</v>
      </c>
      <c r="C149" s="27" t="s">
        <v>218</v>
      </c>
      <c r="D149" s="23" t="s">
        <v>66</v>
      </c>
      <c r="E149" s="28" t="s">
        <v>219</v>
      </c>
      <c r="F149" s="29" t="s">
        <v>198</v>
      </c>
      <c r="G149" s="30">
        <v>1</v>
      </c>
      <c r="H149" s="52"/>
      <c r="I149" s="31">
        <f>ROUND(ROUND(H149,2)*ROUND(G149,3),2)</f>
        <v>0</v>
      </c>
      <c r="J149" s="48" t="s">
        <v>51</v>
      </c>
      <c r="O149">
        <f>(I149*21)/100</f>
        <v>0</v>
      </c>
      <c r="P149" t="s">
        <v>22</v>
      </c>
    </row>
    <row r="150" spans="1:18" x14ac:dyDescent="0.25">
      <c r="A150" s="32" t="s">
        <v>52</v>
      </c>
      <c r="E150" s="33" t="s">
        <v>66</v>
      </c>
      <c r="H150" s="53"/>
    </row>
    <row r="151" spans="1:18" ht="39.6" x14ac:dyDescent="0.25">
      <c r="A151" s="34" t="s">
        <v>54</v>
      </c>
      <c r="E151" s="35" t="s">
        <v>220</v>
      </c>
      <c r="H151" s="53"/>
    </row>
    <row r="152" spans="1:18" ht="52.8" x14ac:dyDescent="0.25">
      <c r="A152" t="s">
        <v>56</v>
      </c>
      <c r="E152" s="33" t="s">
        <v>216</v>
      </c>
      <c r="H152" s="53"/>
    </row>
    <row r="153" spans="1:18" x14ac:dyDescent="0.25">
      <c r="A153" s="11" t="s">
        <v>44</v>
      </c>
      <c r="B153" s="11"/>
      <c r="C153" s="36" t="s">
        <v>39</v>
      </c>
      <c r="D153" s="11"/>
      <c r="E153" s="25" t="s">
        <v>221</v>
      </c>
      <c r="F153" s="11"/>
      <c r="G153" s="11"/>
      <c r="H153" s="54"/>
      <c r="I153" s="37">
        <f>0+Q153</f>
        <v>0</v>
      </c>
      <c r="J153" s="46"/>
      <c r="O153">
        <f>0+R153</f>
        <v>0</v>
      </c>
      <c r="Q153">
        <f>0+I154+I158+I162+I166+I170+I174+I178+I182+I186+I190+I194+I198+I202+I206</f>
        <v>0</v>
      </c>
      <c r="R153">
        <f>0+O154+O158+O162+O166+O170+O174+O178+O182+O186+O190+O194+O198+O202+O206</f>
        <v>0</v>
      </c>
    </row>
    <row r="154" spans="1:18" x14ac:dyDescent="0.25">
      <c r="A154" s="23" t="s">
        <v>46</v>
      </c>
      <c r="B154" s="27" t="s">
        <v>222</v>
      </c>
      <c r="C154" s="27" t="s">
        <v>223</v>
      </c>
      <c r="D154" s="23" t="s">
        <v>66</v>
      </c>
      <c r="E154" s="28" t="s">
        <v>224</v>
      </c>
      <c r="F154" s="29" t="s">
        <v>198</v>
      </c>
      <c r="G154" s="30">
        <v>9</v>
      </c>
      <c r="H154" s="52"/>
      <c r="I154" s="31">
        <f>ROUND(ROUND(H154,2)*ROUND(G154,3),2)</f>
        <v>0</v>
      </c>
      <c r="J154" s="48" t="s">
        <v>225</v>
      </c>
      <c r="O154">
        <f>(I154*21)/100</f>
        <v>0</v>
      </c>
      <c r="P154" t="s">
        <v>22</v>
      </c>
    </row>
    <row r="155" spans="1:18" x14ac:dyDescent="0.25">
      <c r="A155" s="32" t="s">
        <v>52</v>
      </c>
      <c r="E155" s="33" t="s">
        <v>66</v>
      </c>
      <c r="H155" s="53"/>
    </row>
    <row r="156" spans="1:18" ht="52.8" x14ac:dyDescent="0.25">
      <c r="A156" s="34" t="s">
        <v>54</v>
      </c>
      <c r="E156" s="35" t="s">
        <v>226</v>
      </c>
      <c r="H156" s="53"/>
    </row>
    <row r="157" spans="1:18" x14ac:dyDescent="0.25">
      <c r="A157" t="s">
        <v>56</v>
      </c>
      <c r="E157" s="33" t="s">
        <v>227</v>
      </c>
      <c r="H157" s="53"/>
    </row>
    <row r="158" spans="1:18" x14ac:dyDescent="0.25">
      <c r="A158" s="23" t="s">
        <v>46</v>
      </c>
      <c r="B158" s="27" t="s">
        <v>228</v>
      </c>
      <c r="C158" s="27" t="s">
        <v>229</v>
      </c>
      <c r="D158" s="23" t="s">
        <v>66</v>
      </c>
      <c r="E158" s="28" t="s">
        <v>230</v>
      </c>
      <c r="F158" s="29" t="s">
        <v>198</v>
      </c>
      <c r="G158" s="30">
        <v>9</v>
      </c>
      <c r="H158" s="52"/>
      <c r="I158" s="31">
        <f>ROUND(ROUND(H158,2)*ROUND(G158,3),2)</f>
        <v>0</v>
      </c>
      <c r="J158" s="48" t="s">
        <v>225</v>
      </c>
      <c r="O158">
        <f>(I158*21)/100</f>
        <v>0</v>
      </c>
      <c r="P158" t="s">
        <v>22</v>
      </c>
    </row>
    <row r="159" spans="1:18" x14ac:dyDescent="0.25">
      <c r="A159" s="32" t="s">
        <v>52</v>
      </c>
      <c r="E159" s="33" t="s">
        <v>66</v>
      </c>
      <c r="H159" s="53"/>
    </row>
    <row r="160" spans="1:18" ht="52.8" x14ac:dyDescent="0.25">
      <c r="A160" s="34" t="s">
        <v>54</v>
      </c>
      <c r="E160" s="35" t="s">
        <v>231</v>
      </c>
      <c r="H160" s="53"/>
    </row>
    <row r="161" spans="1:16" ht="26.4" x14ac:dyDescent="0.25">
      <c r="A161" t="s">
        <v>56</v>
      </c>
      <c r="E161" s="33" t="s">
        <v>232</v>
      </c>
      <c r="H161" s="53"/>
    </row>
    <row r="162" spans="1:16" x14ac:dyDescent="0.25">
      <c r="A162" s="23" t="s">
        <v>46</v>
      </c>
      <c r="B162" s="27" t="s">
        <v>233</v>
      </c>
      <c r="C162" s="27" t="s">
        <v>234</v>
      </c>
      <c r="D162" s="23" t="s">
        <v>66</v>
      </c>
      <c r="E162" s="28" t="s">
        <v>235</v>
      </c>
      <c r="F162" s="29" t="s">
        <v>111</v>
      </c>
      <c r="G162" s="30">
        <v>10.5</v>
      </c>
      <c r="H162" s="52"/>
      <c r="I162" s="31">
        <f>ROUND(ROUND(H162,2)*ROUND(G162,3),2)</f>
        <v>0</v>
      </c>
      <c r="J162" s="48" t="s">
        <v>225</v>
      </c>
      <c r="O162">
        <f>(I162*21)/100</f>
        <v>0</v>
      </c>
      <c r="P162" t="s">
        <v>22</v>
      </c>
    </row>
    <row r="163" spans="1:16" x14ac:dyDescent="0.25">
      <c r="A163" s="32" t="s">
        <v>52</v>
      </c>
      <c r="E163" s="33" t="s">
        <v>66</v>
      </c>
      <c r="H163" s="53"/>
    </row>
    <row r="164" spans="1:16" ht="26.4" x14ac:dyDescent="0.25">
      <c r="A164" s="34" t="s">
        <v>54</v>
      </c>
      <c r="E164" s="35" t="s">
        <v>236</v>
      </c>
      <c r="H164" s="53"/>
    </row>
    <row r="165" spans="1:16" x14ac:dyDescent="0.25">
      <c r="A165" t="s">
        <v>56</v>
      </c>
      <c r="E165" s="33" t="s">
        <v>227</v>
      </c>
      <c r="H165" s="53"/>
    </row>
    <row r="166" spans="1:16" x14ac:dyDescent="0.25">
      <c r="A166" s="23" t="s">
        <v>46</v>
      </c>
      <c r="B166" s="27" t="s">
        <v>237</v>
      </c>
      <c r="C166" s="27" t="s">
        <v>238</v>
      </c>
      <c r="D166" s="23" t="s">
        <v>66</v>
      </c>
      <c r="E166" s="28" t="s">
        <v>239</v>
      </c>
      <c r="F166" s="29" t="s">
        <v>111</v>
      </c>
      <c r="G166" s="30">
        <v>10.5</v>
      </c>
      <c r="H166" s="52"/>
      <c r="I166" s="31">
        <f>ROUND(ROUND(H166,2)*ROUND(G166,3),2)</f>
        <v>0</v>
      </c>
      <c r="J166" s="48" t="s">
        <v>225</v>
      </c>
      <c r="O166">
        <f>(I166*21)/100</f>
        <v>0</v>
      </c>
      <c r="P166" t="s">
        <v>22</v>
      </c>
    </row>
    <row r="167" spans="1:16" x14ac:dyDescent="0.25">
      <c r="A167" s="32" t="s">
        <v>52</v>
      </c>
      <c r="E167" s="33" t="s">
        <v>66</v>
      </c>
      <c r="H167" s="53"/>
    </row>
    <row r="168" spans="1:16" ht="26.4" x14ac:dyDescent="0.25">
      <c r="A168" s="34" t="s">
        <v>54</v>
      </c>
      <c r="E168" s="35" t="s">
        <v>240</v>
      </c>
      <c r="H168" s="53"/>
    </row>
    <row r="169" spans="1:16" ht="26.4" x14ac:dyDescent="0.25">
      <c r="A169" t="s">
        <v>56</v>
      </c>
      <c r="E169" s="33" t="s">
        <v>232</v>
      </c>
      <c r="H169" s="53"/>
    </row>
    <row r="170" spans="1:16" x14ac:dyDescent="0.25">
      <c r="A170" s="23" t="s">
        <v>46</v>
      </c>
      <c r="B170" s="27" t="s">
        <v>241</v>
      </c>
      <c r="C170" s="27" t="s">
        <v>242</v>
      </c>
      <c r="D170" s="23" t="s">
        <v>66</v>
      </c>
      <c r="E170" s="28" t="s">
        <v>243</v>
      </c>
      <c r="F170" s="29" t="s">
        <v>198</v>
      </c>
      <c r="G170" s="30">
        <v>5</v>
      </c>
      <c r="H170" s="52"/>
      <c r="I170" s="31">
        <f>ROUND(ROUND(H170,2)*ROUND(G170,3),2)</f>
        <v>0</v>
      </c>
      <c r="J170" s="48" t="s">
        <v>225</v>
      </c>
      <c r="O170">
        <f>(I170*21)/100</f>
        <v>0</v>
      </c>
      <c r="P170" t="s">
        <v>22</v>
      </c>
    </row>
    <row r="171" spans="1:16" x14ac:dyDescent="0.25">
      <c r="A171" s="32" t="s">
        <v>52</v>
      </c>
      <c r="E171" s="33" t="s">
        <v>66</v>
      </c>
      <c r="H171" s="53"/>
    </row>
    <row r="172" spans="1:16" ht="39.6" x14ac:dyDescent="0.25">
      <c r="A172" s="34" t="s">
        <v>54</v>
      </c>
      <c r="E172" s="35" t="s">
        <v>244</v>
      </c>
      <c r="H172" s="53"/>
    </row>
    <row r="173" spans="1:16" x14ac:dyDescent="0.25">
      <c r="A173" t="s">
        <v>56</v>
      </c>
      <c r="E173" s="33" t="s">
        <v>227</v>
      </c>
      <c r="H173" s="53"/>
    </row>
    <row r="174" spans="1:16" x14ac:dyDescent="0.25">
      <c r="A174" s="23" t="s">
        <v>46</v>
      </c>
      <c r="B174" s="27" t="s">
        <v>245</v>
      </c>
      <c r="C174" s="27" t="s">
        <v>246</v>
      </c>
      <c r="D174" s="23" t="s">
        <v>66</v>
      </c>
      <c r="E174" s="28" t="s">
        <v>247</v>
      </c>
      <c r="F174" s="29" t="s">
        <v>198</v>
      </c>
      <c r="G174" s="30">
        <v>5</v>
      </c>
      <c r="H174" s="52"/>
      <c r="I174" s="31">
        <f>ROUND(ROUND(H174,2)*ROUND(G174,3),2)</f>
        <v>0</v>
      </c>
      <c r="J174" s="48" t="s">
        <v>225</v>
      </c>
      <c r="O174">
        <f>(I174*21)/100</f>
        <v>0</v>
      </c>
      <c r="P174" t="s">
        <v>22</v>
      </c>
    </row>
    <row r="175" spans="1:16" x14ac:dyDescent="0.25">
      <c r="A175" s="32" t="s">
        <v>52</v>
      </c>
      <c r="E175" s="33" t="s">
        <v>66</v>
      </c>
      <c r="H175" s="53"/>
    </row>
    <row r="176" spans="1:16" ht="39.6" x14ac:dyDescent="0.25">
      <c r="A176" s="34" t="s">
        <v>54</v>
      </c>
      <c r="E176" s="35" t="s">
        <v>248</v>
      </c>
      <c r="H176" s="53"/>
    </row>
    <row r="177" spans="1:16" ht="26.4" x14ac:dyDescent="0.25">
      <c r="A177" t="s">
        <v>56</v>
      </c>
      <c r="E177" s="33" t="s">
        <v>249</v>
      </c>
      <c r="H177" s="53"/>
    </row>
    <row r="178" spans="1:16" x14ac:dyDescent="0.25">
      <c r="A178" s="23" t="s">
        <v>46</v>
      </c>
      <c r="B178" s="27" t="s">
        <v>250</v>
      </c>
      <c r="C178" s="27" t="s">
        <v>251</v>
      </c>
      <c r="D178" s="23" t="s">
        <v>66</v>
      </c>
      <c r="E178" s="28" t="s">
        <v>252</v>
      </c>
      <c r="F178" s="29" t="s">
        <v>111</v>
      </c>
      <c r="G178" s="30">
        <v>103.5</v>
      </c>
      <c r="H178" s="52"/>
      <c r="I178" s="31">
        <f>ROUND(ROUND(H178,2)*ROUND(G178,3),2)</f>
        <v>0</v>
      </c>
      <c r="J178" s="48" t="s">
        <v>51</v>
      </c>
      <c r="O178">
        <f>(I178*21)/100</f>
        <v>0</v>
      </c>
      <c r="P178" t="s">
        <v>22</v>
      </c>
    </row>
    <row r="179" spans="1:16" x14ac:dyDescent="0.25">
      <c r="A179" s="32" t="s">
        <v>52</v>
      </c>
      <c r="E179" s="33" t="s">
        <v>66</v>
      </c>
      <c r="H179" s="53"/>
    </row>
    <row r="180" spans="1:16" ht="79.2" x14ac:dyDescent="0.25">
      <c r="A180" s="34" t="s">
        <v>54</v>
      </c>
      <c r="E180" s="35" t="s">
        <v>253</v>
      </c>
      <c r="H180" s="53"/>
    </row>
    <row r="181" spans="1:16" ht="92.4" x14ac:dyDescent="0.25">
      <c r="A181" t="s">
        <v>56</v>
      </c>
      <c r="E181" s="33" t="s">
        <v>254</v>
      </c>
      <c r="H181" s="53"/>
    </row>
    <row r="182" spans="1:16" x14ac:dyDescent="0.25">
      <c r="A182" s="23" t="s">
        <v>46</v>
      </c>
      <c r="B182" s="27" t="s">
        <v>255</v>
      </c>
      <c r="C182" s="27" t="s">
        <v>256</v>
      </c>
      <c r="D182" s="23" t="s">
        <v>66</v>
      </c>
      <c r="E182" s="28" t="s">
        <v>257</v>
      </c>
      <c r="F182" s="29" t="s">
        <v>111</v>
      </c>
      <c r="G182" s="30">
        <v>103.5</v>
      </c>
      <c r="H182" s="52"/>
      <c r="I182" s="31">
        <f>ROUND(ROUND(H182,2)*ROUND(G182,3),2)</f>
        <v>0</v>
      </c>
      <c r="J182" s="48" t="s">
        <v>51</v>
      </c>
      <c r="O182">
        <f>(I182*21)/100</f>
        <v>0</v>
      </c>
      <c r="P182" t="s">
        <v>22</v>
      </c>
    </row>
    <row r="183" spans="1:16" x14ac:dyDescent="0.25">
      <c r="A183" s="32" t="s">
        <v>52</v>
      </c>
      <c r="E183" s="33" t="s">
        <v>66</v>
      </c>
      <c r="H183" s="53"/>
    </row>
    <row r="184" spans="1:16" ht="79.2" x14ac:dyDescent="0.25">
      <c r="A184" s="34" t="s">
        <v>54</v>
      </c>
      <c r="E184" s="35" t="s">
        <v>258</v>
      </c>
      <c r="H184" s="53"/>
    </row>
    <row r="185" spans="1:16" ht="92.4" x14ac:dyDescent="0.25">
      <c r="A185" t="s">
        <v>56</v>
      </c>
      <c r="E185" s="33" t="s">
        <v>254</v>
      </c>
      <c r="H185" s="53"/>
    </row>
    <row r="186" spans="1:16" x14ac:dyDescent="0.25">
      <c r="A186" s="23" t="s">
        <v>46</v>
      </c>
      <c r="B186" s="27" t="s">
        <v>259</v>
      </c>
      <c r="C186" s="27" t="s">
        <v>260</v>
      </c>
      <c r="D186" s="23" t="s">
        <v>66</v>
      </c>
      <c r="E186" s="28" t="s">
        <v>261</v>
      </c>
      <c r="F186" s="29" t="s">
        <v>81</v>
      </c>
      <c r="G186" s="30">
        <v>48</v>
      </c>
      <c r="H186" s="52"/>
      <c r="I186" s="31">
        <f>ROUND(ROUND(H186,2)*ROUND(G186,3),2)</f>
        <v>0</v>
      </c>
      <c r="J186" s="48" t="s">
        <v>51</v>
      </c>
      <c r="O186">
        <f>(I186*21)/100</f>
        <v>0</v>
      </c>
      <c r="P186" t="s">
        <v>22</v>
      </c>
    </row>
    <row r="187" spans="1:16" x14ac:dyDescent="0.25">
      <c r="A187" s="32" t="s">
        <v>52</v>
      </c>
      <c r="E187" s="33" t="s">
        <v>66</v>
      </c>
      <c r="H187" s="53"/>
    </row>
    <row r="188" spans="1:16" ht="26.4" x14ac:dyDescent="0.25">
      <c r="A188" s="34" t="s">
        <v>54</v>
      </c>
      <c r="E188" s="35" t="s">
        <v>262</v>
      </c>
      <c r="H188" s="53"/>
    </row>
    <row r="189" spans="1:16" ht="66" x14ac:dyDescent="0.25">
      <c r="A189" t="s">
        <v>56</v>
      </c>
      <c r="E189" s="33" t="s">
        <v>263</v>
      </c>
      <c r="H189" s="53"/>
    </row>
    <row r="190" spans="1:16" x14ac:dyDescent="0.25">
      <c r="A190" s="23" t="s">
        <v>46</v>
      </c>
      <c r="B190" s="27" t="s">
        <v>264</v>
      </c>
      <c r="C190" s="27" t="s">
        <v>265</v>
      </c>
      <c r="D190" s="23" t="s">
        <v>66</v>
      </c>
      <c r="E190" s="28" t="s">
        <v>266</v>
      </c>
      <c r="F190" s="29" t="s">
        <v>81</v>
      </c>
      <c r="G190" s="30">
        <v>121</v>
      </c>
      <c r="H190" s="52"/>
      <c r="I190" s="31">
        <f>ROUND(ROUND(H190,2)*ROUND(G190,3),2)</f>
        <v>0</v>
      </c>
      <c r="J190" s="48" t="s">
        <v>51</v>
      </c>
      <c r="O190">
        <f>(I190*21)/100</f>
        <v>0</v>
      </c>
      <c r="P190" t="s">
        <v>22</v>
      </c>
    </row>
    <row r="191" spans="1:16" x14ac:dyDescent="0.25">
      <c r="A191" s="32" t="s">
        <v>52</v>
      </c>
      <c r="E191" s="33" t="s">
        <v>66</v>
      </c>
      <c r="H191" s="53"/>
    </row>
    <row r="192" spans="1:16" ht="39.6" x14ac:dyDescent="0.25">
      <c r="A192" s="34" t="s">
        <v>54</v>
      </c>
      <c r="E192" s="35" t="s">
        <v>267</v>
      </c>
      <c r="H192" s="53"/>
    </row>
    <row r="193" spans="1:16" ht="66" x14ac:dyDescent="0.25">
      <c r="A193" t="s">
        <v>56</v>
      </c>
      <c r="E193" s="33" t="s">
        <v>268</v>
      </c>
      <c r="H193" s="53"/>
    </row>
    <row r="194" spans="1:16" x14ac:dyDescent="0.25">
      <c r="A194" s="23" t="s">
        <v>46</v>
      </c>
      <c r="B194" s="27" t="s">
        <v>269</v>
      </c>
      <c r="C194" s="27" t="s">
        <v>270</v>
      </c>
      <c r="D194" s="23" t="s">
        <v>66</v>
      </c>
      <c r="E194" s="28" t="s">
        <v>271</v>
      </c>
      <c r="F194" s="29" t="s">
        <v>81</v>
      </c>
      <c r="G194" s="30">
        <v>147.5</v>
      </c>
      <c r="H194" s="52"/>
      <c r="I194" s="31">
        <f>ROUND(ROUND(H194,2)*ROUND(G194,3),2)</f>
        <v>0</v>
      </c>
      <c r="J194" s="48" t="s">
        <v>51</v>
      </c>
      <c r="O194">
        <f>(I194*21)/100</f>
        <v>0</v>
      </c>
      <c r="P194" t="s">
        <v>22</v>
      </c>
    </row>
    <row r="195" spans="1:16" x14ac:dyDescent="0.25">
      <c r="A195" s="32" t="s">
        <v>52</v>
      </c>
      <c r="E195" s="33" t="s">
        <v>66</v>
      </c>
      <c r="H195" s="53"/>
    </row>
    <row r="196" spans="1:16" ht="52.8" x14ac:dyDescent="0.25">
      <c r="A196" s="34" t="s">
        <v>54</v>
      </c>
      <c r="E196" s="35" t="s">
        <v>272</v>
      </c>
      <c r="H196" s="53"/>
    </row>
    <row r="197" spans="1:16" ht="66" x14ac:dyDescent="0.25">
      <c r="A197" t="s">
        <v>56</v>
      </c>
      <c r="E197" s="33" t="s">
        <v>273</v>
      </c>
      <c r="H197" s="53"/>
    </row>
    <row r="198" spans="1:16" x14ac:dyDescent="0.25">
      <c r="A198" s="23" t="s">
        <v>46</v>
      </c>
      <c r="B198" s="27" t="s">
        <v>274</v>
      </c>
      <c r="C198" s="27" t="s">
        <v>275</v>
      </c>
      <c r="D198" s="23" t="s">
        <v>66</v>
      </c>
      <c r="E198" s="28" t="s">
        <v>276</v>
      </c>
      <c r="F198" s="29" t="s">
        <v>81</v>
      </c>
      <c r="G198" s="30">
        <v>272.89999999999998</v>
      </c>
      <c r="H198" s="52"/>
      <c r="I198" s="31">
        <f>ROUND(ROUND(H198,2)*ROUND(G198,3),2)</f>
        <v>0</v>
      </c>
      <c r="J198" s="48" t="s">
        <v>51</v>
      </c>
      <c r="O198">
        <f>(I198*21)/100</f>
        <v>0</v>
      </c>
      <c r="P198" t="s">
        <v>22</v>
      </c>
    </row>
    <row r="199" spans="1:16" x14ac:dyDescent="0.25">
      <c r="A199" s="32" t="s">
        <v>52</v>
      </c>
      <c r="E199" s="33" t="s">
        <v>66</v>
      </c>
      <c r="H199" s="53"/>
    </row>
    <row r="200" spans="1:16" ht="105.6" x14ac:dyDescent="0.25">
      <c r="A200" s="34" t="s">
        <v>54</v>
      </c>
      <c r="E200" s="35" t="s">
        <v>277</v>
      </c>
      <c r="H200" s="53"/>
    </row>
    <row r="201" spans="1:16" ht="79.2" x14ac:dyDescent="0.25">
      <c r="A201" t="s">
        <v>56</v>
      </c>
      <c r="E201" s="33" t="s">
        <v>278</v>
      </c>
      <c r="H201" s="53"/>
    </row>
    <row r="202" spans="1:16" x14ac:dyDescent="0.25">
      <c r="A202" s="23" t="s">
        <v>46</v>
      </c>
      <c r="B202" s="27" t="s">
        <v>279</v>
      </c>
      <c r="C202" s="27" t="s">
        <v>280</v>
      </c>
      <c r="D202" s="23" t="s">
        <v>66</v>
      </c>
      <c r="E202" s="28" t="s">
        <v>281</v>
      </c>
      <c r="F202" s="29" t="s">
        <v>81</v>
      </c>
      <c r="G202" s="30">
        <v>60</v>
      </c>
      <c r="H202" s="52"/>
      <c r="I202" s="31">
        <f>ROUND(ROUND(H202,2)*ROUND(G202,3),2)</f>
        <v>0</v>
      </c>
      <c r="J202" s="48" t="s">
        <v>51</v>
      </c>
      <c r="O202">
        <f>(I202*21)/100</f>
        <v>0</v>
      </c>
      <c r="P202" t="s">
        <v>22</v>
      </c>
    </row>
    <row r="203" spans="1:16" x14ac:dyDescent="0.25">
      <c r="A203" s="32" t="s">
        <v>52</v>
      </c>
      <c r="E203" s="33" t="s">
        <v>66</v>
      </c>
      <c r="H203" s="53"/>
    </row>
    <row r="204" spans="1:16" ht="39.6" x14ac:dyDescent="0.25">
      <c r="A204" s="34" t="s">
        <v>54</v>
      </c>
      <c r="E204" s="35" t="s">
        <v>282</v>
      </c>
      <c r="H204" s="53"/>
    </row>
    <row r="205" spans="1:16" ht="79.2" x14ac:dyDescent="0.25">
      <c r="A205" t="s">
        <v>56</v>
      </c>
      <c r="E205" s="33" t="s">
        <v>278</v>
      </c>
      <c r="H205" s="53"/>
    </row>
    <row r="206" spans="1:16" x14ac:dyDescent="0.25">
      <c r="A206" s="23" t="s">
        <v>46</v>
      </c>
      <c r="B206" s="27" t="s">
        <v>283</v>
      </c>
      <c r="C206" s="27" t="s">
        <v>284</v>
      </c>
      <c r="D206" s="23" t="s">
        <v>66</v>
      </c>
      <c r="E206" s="28" t="s">
        <v>285</v>
      </c>
      <c r="F206" s="29" t="s">
        <v>111</v>
      </c>
      <c r="G206" s="30">
        <v>7844</v>
      </c>
      <c r="H206" s="52"/>
      <c r="I206" s="31">
        <f>ROUND(ROUND(H206,2)*ROUND(G206,3),2)</f>
        <v>0</v>
      </c>
      <c r="J206" s="48" t="s">
        <v>51</v>
      </c>
      <c r="O206">
        <f>(I206*21)/100</f>
        <v>0</v>
      </c>
      <c r="P206" t="s">
        <v>22</v>
      </c>
    </row>
    <row r="207" spans="1:16" x14ac:dyDescent="0.25">
      <c r="A207" s="32" t="s">
        <v>52</v>
      </c>
      <c r="E207" s="33" t="s">
        <v>66</v>
      </c>
      <c r="H207" s="53"/>
    </row>
    <row r="208" spans="1:16" ht="52.8" x14ac:dyDescent="0.25">
      <c r="A208" s="34" t="s">
        <v>54</v>
      </c>
      <c r="E208" s="35" t="s">
        <v>286</v>
      </c>
      <c r="H208" s="53"/>
    </row>
    <row r="209" spans="1:8" ht="66" x14ac:dyDescent="0.25">
      <c r="A209" t="s">
        <v>56</v>
      </c>
      <c r="E209" s="33" t="s">
        <v>287</v>
      </c>
      <c r="H209" s="53"/>
    </row>
  </sheetData>
  <sheetProtection algorithmName="SHA-512" hashValue="84s3oXH5TzMAv+EnQ17lUvj7fA8YzAo9GnSaIMkN7l7gqO4DN1IFj60aXudA5f1r22zCNSFjVHxk0pImNnng0A==" saltValue="EhNsFu+ygi5VBBMZHGN+1A==" spinCount="100000" sheet="1" objects="1" scenarios="1"/>
  <mergeCells count="11">
    <mergeCell ref="E5:E6"/>
    <mergeCell ref="F5:F6"/>
    <mergeCell ref="G5:G6"/>
    <mergeCell ref="H5:I5"/>
    <mergeCell ref="J5:J6"/>
    <mergeCell ref="C3:D3"/>
    <mergeCell ref="C4:D4"/>
    <mergeCell ref="A5:A6"/>
    <mergeCell ref="B5:B6"/>
    <mergeCell ref="C5:C6"/>
    <mergeCell ref="D5:D6"/>
  </mergeCells>
  <printOptions horizontalCentered="1"/>
  <pageMargins left="0.39370078740157483" right="0.39370078740157483" top="0.39370078740157483" bottom="0.51181102362204722" header="0.39370078740157483" footer="0.31496062992125984"/>
  <pageSetup paperSize="9" scale="68" fitToHeight="0" orientation="landscape" r:id="rId1"/>
  <headerFooter>
    <oddFooter>&amp;L&amp;9Objekt: &amp;A&amp;R&amp;8Strana &amp;P z &amp;N</oddFooter>
  </headerFooter>
  <rowBreaks count="5" manualBreakCount="5">
    <brk id="33" max="16383" man="1"/>
    <brk id="53" max="16383" man="1"/>
    <brk id="77" max="16383" man="1"/>
    <brk id="148" max="16383" man="1"/>
    <brk id="19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213"/>
  <sheetViews>
    <sheetView view="pageBreakPreview" zoomScaleNormal="100" zoomScaleSheetLayoutView="100" workbookViewId="0">
      <pane ySplit="7" topLeftCell="A8" activePane="bottomLeft" state="frozen"/>
      <selection sqref="A1:A3"/>
      <selection pane="bottomLeft" activeCell="B8" sqref="B8"/>
    </sheetView>
  </sheetViews>
  <sheetFormatPr defaultColWidth="9.109375" defaultRowHeight="13.2" x14ac:dyDescent="0.25"/>
  <cols>
    <col min="1" max="1" width="9.109375" hidden="1" customWidth="1"/>
    <col min="2" max="2" width="7.77734375" customWidth="1"/>
    <col min="3" max="3" width="9.77734375" customWidth="1"/>
    <col min="4" max="4" width="7.77734375" customWidth="1"/>
    <col min="5" max="5" width="122.77734375" customWidth="1"/>
    <col min="6" max="6" width="7.77734375" customWidth="1"/>
    <col min="7" max="8" width="12.77734375" customWidth="1"/>
    <col min="9" max="9" width="14.77734375" customWidth="1"/>
    <col min="10" max="10" width="9.77734375" style="49" customWidth="1"/>
    <col min="15" max="18" width="9.109375" hidden="1" customWidth="1"/>
  </cols>
  <sheetData>
    <row r="1" spans="1:18" x14ac:dyDescent="0.25">
      <c r="A1" t="s">
        <v>10</v>
      </c>
      <c r="B1" s="7"/>
      <c r="C1" s="7"/>
      <c r="D1" s="7"/>
      <c r="E1" s="7"/>
      <c r="F1" s="7"/>
      <c r="G1" s="7"/>
      <c r="H1" s="7"/>
      <c r="I1" s="7"/>
      <c r="J1" s="44"/>
      <c r="P1" t="s">
        <v>21</v>
      </c>
    </row>
    <row r="2" spans="1:18" ht="21" x14ac:dyDescent="0.25">
      <c r="B2" s="7"/>
      <c r="C2" s="7"/>
      <c r="D2" s="7"/>
      <c r="E2" s="8" t="s">
        <v>12</v>
      </c>
      <c r="F2" s="7"/>
      <c r="G2" s="7"/>
      <c r="H2" s="11"/>
      <c r="I2" s="11"/>
      <c r="J2" s="44"/>
      <c r="O2">
        <f>0+O8+O21+O74+O79+O124+O145</f>
        <v>0</v>
      </c>
      <c r="P2" t="s">
        <v>21</v>
      </c>
    </row>
    <row r="3" spans="1:18" ht="13.8" x14ac:dyDescent="0.25">
      <c r="A3" t="s">
        <v>11</v>
      </c>
      <c r="B3" s="15" t="s">
        <v>13</v>
      </c>
      <c r="C3" s="4" t="s">
        <v>14</v>
      </c>
      <c r="D3" s="6"/>
      <c r="E3" s="16" t="s">
        <v>15</v>
      </c>
      <c r="F3" s="7"/>
      <c r="G3" s="14"/>
      <c r="H3" s="13" t="s">
        <v>288</v>
      </c>
      <c r="I3" s="38">
        <f>0+I8+I21+I74+I79+I124+I145</f>
        <v>0</v>
      </c>
      <c r="J3" s="45"/>
      <c r="O3" t="s">
        <v>18</v>
      </c>
      <c r="P3" t="s">
        <v>22</v>
      </c>
    </row>
    <row r="4" spans="1:18" ht="13.8" x14ac:dyDescent="0.25">
      <c r="A4" t="s">
        <v>16</v>
      </c>
      <c r="B4" s="18" t="s">
        <v>17</v>
      </c>
      <c r="C4" s="3" t="s">
        <v>288</v>
      </c>
      <c r="D4" s="2"/>
      <c r="E4" s="19" t="s">
        <v>289</v>
      </c>
      <c r="F4" s="11"/>
      <c r="G4" s="11"/>
      <c r="H4" s="20"/>
      <c r="I4" s="20"/>
      <c r="J4" s="46"/>
      <c r="O4" t="s">
        <v>19</v>
      </c>
      <c r="P4" t="s">
        <v>22</v>
      </c>
    </row>
    <row r="5" spans="1:18" x14ac:dyDescent="0.25">
      <c r="A5" s="1" t="s">
        <v>25</v>
      </c>
      <c r="B5" s="1" t="s">
        <v>27</v>
      </c>
      <c r="C5" s="1" t="s">
        <v>29</v>
      </c>
      <c r="D5" s="1" t="s">
        <v>30</v>
      </c>
      <c r="E5" s="1" t="s">
        <v>31</v>
      </c>
      <c r="F5" s="1" t="s">
        <v>33</v>
      </c>
      <c r="G5" s="1" t="s">
        <v>35</v>
      </c>
      <c r="H5" s="1" t="s">
        <v>37</v>
      </c>
      <c r="I5" s="1"/>
      <c r="J5" s="50" t="s">
        <v>42</v>
      </c>
      <c r="O5" t="s">
        <v>20</v>
      </c>
      <c r="P5" t="s">
        <v>22</v>
      </c>
    </row>
    <row r="6" spans="1:18" x14ac:dyDescent="0.25">
      <c r="A6" s="1"/>
      <c r="B6" s="1"/>
      <c r="C6" s="1"/>
      <c r="D6" s="1"/>
      <c r="E6" s="1"/>
      <c r="F6" s="1"/>
      <c r="G6" s="1"/>
      <c r="H6" s="17" t="s">
        <v>38</v>
      </c>
      <c r="I6" s="17" t="s">
        <v>40</v>
      </c>
      <c r="J6" s="50"/>
    </row>
    <row r="7" spans="1:18" x14ac:dyDescent="0.25">
      <c r="A7" s="17" t="s">
        <v>26</v>
      </c>
      <c r="B7" s="17" t="s">
        <v>28</v>
      </c>
      <c r="C7" s="17" t="s">
        <v>22</v>
      </c>
      <c r="D7" s="17" t="s">
        <v>21</v>
      </c>
      <c r="E7" s="17" t="s">
        <v>32</v>
      </c>
      <c r="F7" s="17" t="s">
        <v>34</v>
      </c>
      <c r="G7" s="17" t="s">
        <v>36</v>
      </c>
      <c r="H7" s="17" t="s">
        <v>39</v>
      </c>
      <c r="I7" s="17" t="s">
        <v>41</v>
      </c>
      <c r="J7" s="51" t="s">
        <v>43</v>
      </c>
    </row>
    <row r="8" spans="1:18" x14ac:dyDescent="0.25">
      <c r="A8" s="20" t="s">
        <v>44</v>
      </c>
      <c r="B8" s="20"/>
      <c r="C8" s="24" t="s">
        <v>26</v>
      </c>
      <c r="D8" s="20"/>
      <c r="E8" s="25" t="s">
        <v>45</v>
      </c>
      <c r="F8" s="20"/>
      <c r="G8" s="20"/>
      <c r="H8" s="20"/>
      <c r="I8" s="26">
        <f>0+Q8</f>
        <v>0</v>
      </c>
      <c r="J8" s="47"/>
      <c r="O8">
        <f>0+R8</f>
        <v>0</v>
      </c>
      <c r="Q8">
        <f>0+I9+I13+I17</f>
        <v>0</v>
      </c>
      <c r="R8">
        <f>0+O9+O13+O17</f>
        <v>0</v>
      </c>
    </row>
    <row r="9" spans="1:18" x14ac:dyDescent="0.25">
      <c r="A9" s="23" t="s">
        <v>46</v>
      </c>
      <c r="B9" s="27" t="s">
        <v>28</v>
      </c>
      <c r="C9" s="27" t="s">
        <v>47</v>
      </c>
      <c r="D9" s="23" t="s">
        <v>48</v>
      </c>
      <c r="E9" s="28" t="s">
        <v>49</v>
      </c>
      <c r="F9" s="29" t="s">
        <v>50</v>
      </c>
      <c r="G9" s="30">
        <v>344.53500000000003</v>
      </c>
      <c r="H9" s="52"/>
      <c r="I9" s="31">
        <f>ROUND(ROUND(H9,2)*ROUND(G9,3),2)</f>
        <v>0</v>
      </c>
      <c r="J9" s="48" t="s">
        <v>51</v>
      </c>
      <c r="O9">
        <f>(I9*21)/100</f>
        <v>0</v>
      </c>
      <c r="P9" t="s">
        <v>22</v>
      </c>
    </row>
    <row r="10" spans="1:18" x14ac:dyDescent="0.25">
      <c r="A10" s="32" t="s">
        <v>52</v>
      </c>
      <c r="E10" s="33" t="s">
        <v>53</v>
      </c>
      <c r="H10" s="53"/>
    </row>
    <row r="11" spans="1:18" ht="52.8" x14ac:dyDescent="0.25">
      <c r="A11" s="34" t="s">
        <v>54</v>
      </c>
      <c r="E11" s="35" t="s">
        <v>290</v>
      </c>
      <c r="H11" s="53"/>
    </row>
    <row r="12" spans="1:18" x14ac:dyDescent="0.25">
      <c r="A12" t="s">
        <v>56</v>
      </c>
      <c r="E12" s="33" t="s">
        <v>57</v>
      </c>
      <c r="H12" s="53"/>
    </row>
    <row r="13" spans="1:18" x14ac:dyDescent="0.25">
      <c r="A13" s="23" t="s">
        <v>46</v>
      </c>
      <c r="B13" s="27" t="s">
        <v>22</v>
      </c>
      <c r="C13" s="27" t="s">
        <v>47</v>
      </c>
      <c r="D13" s="23" t="s">
        <v>58</v>
      </c>
      <c r="E13" s="28" t="s">
        <v>49</v>
      </c>
      <c r="F13" s="29" t="s">
        <v>50</v>
      </c>
      <c r="G13" s="30">
        <v>43.2</v>
      </c>
      <c r="H13" s="52"/>
      <c r="I13" s="31">
        <f>ROUND(ROUND(H13,2)*ROUND(G13,3),2)</f>
        <v>0</v>
      </c>
      <c r="J13" s="48" t="s">
        <v>51</v>
      </c>
      <c r="O13">
        <f>(I13*21)/100</f>
        <v>0</v>
      </c>
      <c r="P13" t="s">
        <v>22</v>
      </c>
    </row>
    <row r="14" spans="1:18" x14ac:dyDescent="0.25">
      <c r="A14" s="32" t="s">
        <v>52</v>
      </c>
      <c r="E14" s="33" t="s">
        <v>59</v>
      </c>
      <c r="H14" s="53"/>
    </row>
    <row r="15" spans="1:18" ht="26.4" x14ac:dyDescent="0.25">
      <c r="A15" s="34" t="s">
        <v>54</v>
      </c>
      <c r="E15" s="35" t="s">
        <v>291</v>
      </c>
      <c r="H15" s="53"/>
    </row>
    <row r="16" spans="1:18" x14ac:dyDescent="0.25">
      <c r="A16" t="s">
        <v>56</v>
      </c>
      <c r="E16" s="33" t="s">
        <v>57</v>
      </c>
      <c r="H16" s="53"/>
    </row>
    <row r="17" spans="1:18" x14ac:dyDescent="0.25">
      <c r="A17" s="23" t="s">
        <v>46</v>
      </c>
      <c r="B17" s="27" t="s">
        <v>21</v>
      </c>
      <c r="C17" s="27" t="s">
        <v>47</v>
      </c>
      <c r="D17" s="23" t="s">
        <v>61</v>
      </c>
      <c r="E17" s="28" t="s">
        <v>49</v>
      </c>
      <c r="F17" s="29" t="s">
        <v>50</v>
      </c>
      <c r="G17" s="30">
        <v>692.55</v>
      </c>
      <c r="H17" s="52"/>
      <c r="I17" s="31">
        <f>ROUND(ROUND(H17,2)*ROUND(G17,3),2)</f>
        <v>0</v>
      </c>
      <c r="J17" s="48" t="s">
        <v>51</v>
      </c>
      <c r="O17">
        <f>(I17*21)/100</f>
        <v>0</v>
      </c>
      <c r="P17" t="s">
        <v>22</v>
      </c>
    </row>
    <row r="18" spans="1:18" x14ac:dyDescent="0.25">
      <c r="A18" s="32" t="s">
        <v>52</v>
      </c>
      <c r="E18" s="33" t="s">
        <v>62</v>
      </c>
      <c r="H18" s="53"/>
    </row>
    <row r="19" spans="1:18" ht="39.6" x14ac:dyDescent="0.25">
      <c r="A19" s="34" t="s">
        <v>54</v>
      </c>
      <c r="E19" s="35" t="s">
        <v>292</v>
      </c>
      <c r="H19" s="53"/>
    </row>
    <row r="20" spans="1:18" x14ac:dyDescent="0.25">
      <c r="A20" t="s">
        <v>56</v>
      </c>
      <c r="E20" s="33" t="s">
        <v>57</v>
      </c>
      <c r="H20" s="53"/>
    </row>
    <row r="21" spans="1:18" x14ac:dyDescent="0.25">
      <c r="A21" s="11" t="s">
        <v>44</v>
      </c>
      <c r="B21" s="11"/>
      <c r="C21" s="36" t="s">
        <v>28</v>
      </c>
      <c r="D21" s="11"/>
      <c r="E21" s="25" t="s">
        <v>64</v>
      </c>
      <c r="F21" s="11"/>
      <c r="G21" s="11"/>
      <c r="H21" s="54"/>
      <c r="I21" s="37">
        <f>0+Q21</f>
        <v>0</v>
      </c>
      <c r="J21" s="46"/>
      <c r="O21">
        <f>0+R21</f>
        <v>0</v>
      </c>
      <c r="Q21">
        <f>0+I22+I26+I30+I34+I38+I42+I46+I50+I54+I58+I62+I66+I70</f>
        <v>0</v>
      </c>
      <c r="R21">
        <f>0+O22+O26+O30+O34+O38+O42+O46+O50+O54+O58+O62+O66+O70</f>
        <v>0</v>
      </c>
    </row>
    <row r="22" spans="1:18" x14ac:dyDescent="0.25">
      <c r="A22" s="23" t="s">
        <v>46</v>
      </c>
      <c r="B22" s="27" t="s">
        <v>32</v>
      </c>
      <c r="C22" s="27" t="s">
        <v>65</v>
      </c>
      <c r="D22" s="23" t="s">
        <v>66</v>
      </c>
      <c r="E22" s="28" t="s">
        <v>67</v>
      </c>
      <c r="F22" s="29" t="s">
        <v>68</v>
      </c>
      <c r="G22" s="30">
        <v>18</v>
      </c>
      <c r="H22" s="52"/>
      <c r="I22" s="31">
        <f>ROUND(ROUND(H22,2)*ROUND(G22,3),2)</f>
        <v>0</v>
      </c>
      <c r="J22" s="48" t="s">
        <v>51</v>
      </c>
      <c r="O22">
        <f>(I22*21)/100</f>
        <v>0</v>
      </c>
      <c r="P22" t="s">
        <v>22</v>
      </c>
    </row>
    <row r="23" spans="1:18" x14ac:dyDescent="0.25">
      <c r="A23" s="32" t="s">
        <v>52</v>
      </c>
      <c r="E23" s="33" t="s">
        <v>66</v>
      </c>
      <c r="H23" s="53"/>
    </row>
    <row r="24" spans="1:18" ht="26.4" x14ac:dyDescent="0.25">
      <c r="A24" s="34" t="s">
        <v>54</v>
      </c>
      <c r="E24" s="35" t="s">
        <v>293</v>
      </c>
      <c r="H24" s="53"/>
    </row>
    <row r="25" spans="1:18" ht="66" x14ac:dyDescent="0.25">
      <c r="A25" t="s">
        <v>56</v>
      </c>
      <c r="E25" s="33" t="s">
        <v>70</v>
      </c>
      <c r="H25" s="53"/>
    </row>
    <row r="26" spans="1:18" x14ac:dyDescent="0.25">
      <c r="A26" s="23" t="s">
        <v>46</v>
      </c>
      <c r="B26" s="27" t="s">
        <v>34</v>
      </c>
      <c r="C26" s="27" t="s">
        <v>71</v>
      </c>
      <c r="D26" s="23" t="s">
        <v>66</v>
      </c>
      <c r="E26" s="28" t="s">
        <v>72</v>
      </c>
      <c r="F26" s="29" t="s">
        <v>68</v>
      </c>
      <c r="G26" s="30">
        <v>90</v>
      </c>
      <c r="H26" s="52"/>
      <c r="I26" s="31">
        <f>ROUND(ROUND(H26,2)*ROUND(G26,3),2)</f>
        <v>0</v>
      </c>
      <c r="J26" s="48" t="s">
        <v>51</v>
      </c>
      <c r="O26">
        <f>(I26*21)/100</f>
        <v>0</v>
      </c>
      <c r="P26" t="s">
        <v>22</v>
      </c>
    </row>
    <row r="27" spans="1:18" x14ac:dyDescent="0.25">
      <c r="A27" s="32" t="s">
        <v>52</v>
      </c>
      <c r="E27" s="33" t="s">
        <v>66</v>
      </c>
      <c r="H27" s="53"/>
    </row>
    <row r="28" spans="1:18" ht="39.6" x14ac:dyDescent="0.25">
      <c r="A28" s="34" t="s">
        <v>54</v>
      </c>
      <c r="E28" s="35" t="s">
        <v>294</v>
      </c>
      <c r="H28" s="53"/>
    </row>
    <row r="29" spans="1:18" ht="79.2" x14ac:dyDescent="0.25">
      <c r="A29" t="s">
        <v>56</v>
      </c>
      <c r="E29" s="33" t="s">
        <v>74</v>
      </c>
      <c r="H29" s="53"/>
    </row>
    <row r="30" spans="1:18" x14ac:dyDescent="0.25">
      <c r="A30" s="23" t="s">
        <v>46</v>
      </c>
      <c r="B30" s="27" t="s">
        <v>36</v>
      </c>
      <c r="C30" s="27" t="s">
        <v>75</v>
      </c>
      <c r="D30" s="23" t="s">
        <v>66</v>
      </c>
      <c r="E30" s="28" t="s">
        <v>76</v>
      </c>
      <c r="F30" s="29" t="s">
        <v>68</v>
      </c>
      <c r="G30" s="30">
        <v>72</v>
      </c>
      <c r="H30" s="52"/>
      <c r="I30" s="31">
        <f>ROUND(ROUND(H30,2)*ROUND(G30,3),2)</f>
        <v>0</v>
      </c>
      <c r="J30" s="48" t="s">
        <v>51</v>
      </c>
      <c r="O30">
        <f>(I30*21)/100</f>
        <v>0</v>
      </c>
      <c r="P30" t="s">
        <v>22</v>
      </c>
    </row>
    <row r="31" spans="1:18" x14ac:dyDescent="0.25">
      <c r="A31" s="32" t="s">
        <v>52</v>
      </c>
      <c r="E31" s="33" t="s">
        <v>66</v>
      </c>
      <c r="H31" s="53"/>
    </row>
    <row r="32" spans="1:18" ht="39.6" x14ac:dyDescent="0.25">
      <c r="A32" s="34" t="s">
        <v>54</v>
      </c>
      <c r="E32" s="35" t="s">
        <v>295</v>
      </c>
      <c r="H32" s="53"/>
    </row>
    <row r="33" spans="1:16" ht="66" x14ac:dyDescent="0.25">
      <c r="A33" t="s">
        <v>56</v>
      </c>
      <c r="E33" s="33" t="s">
        <v>70</v>
      </c>
      <c r="H33" s="53"/>
    </row>
    <row r="34" spans="1:16" x14ac:dyDescent="0.25">
      <c r="A34" s="23" t="s">
        <v>46</v>
      </c>
      <c r="B34" s="27" t="s">
        <v>78</v>
      </c>
      <c r="C34" s="27" t="s">
        <v>79</v>
      </c>
      <c r="D34" s="23" t="s">
        <v>66</v>
      </c>
      <c r="E34" s="28" t="s">
        <v>80</v>
      </c>
      <c r="F34" s="29" t="s">
        <v>81</v>
      </c>
      <c r="G34" s="30">
        <v>47</v>
      </c>
      <c r="H34" s="52"/>
      <c r="I34" s="31">
        <f>ROUND(ROUND(H34,2)*ROUND(G34,3),2)</f>
        <v>0</v>
      </c>
      <c r="J34" s="48" t="s">
        <v>51</v>
      </c>
      <c r="O34">
        <f>(I34*21)/100</f>
        <v>0</v>
      </c>
      <c r="P34" t="s">
        <v>22</v>
      </c>
    </row>
    <row r="35" spans="1:16" x14ac:dyDescent="0.25">
      <c r="A35" s="32" t="s">
        <v>52</v>
      </c>
      <c r="E35" s="33" t="s">
        <v>66</v>
      </c>
      <c r="H35" s="53"/>
    </row>
    <row r="36" spans="1:16" ht="39.6" x14ac:dyDescent="0.25">
      <c r="A36" s="34" t="s">
        <v>54</v>
      </c>
      <c r="E36" s="35" t="s">
        <v>296</v>
      </c>
      <c r="H36" s="53"/>
    </row>
    <row r="37" spans="1:16" ht="79.2" x14ac:dyDescent="0.25">
      <c r="A37" t="s">
        <v>56</v>
      </c>
      <c r="E37" s="33" t="s">
        <v>83</v>
      </c>
      <c r="H37" s="53"/>
    </row>
    <row r="38" spans="1:16" x14ac:dyDescent="0.25">
      <c r="A38" s="23" t="s">
        <v>46</v>
      </c>
      <c r="B38" s="27" t="s">
        <v>84</v>
      </c>
      <c r="C38" s="27" t="s">
        <v>85</v>
      </c>
      <c r="D38" s="23" t="s">
        <v>66</v>
      </c>
      <c r="E38" s="28" t="s">
        <v>86</v>
      </c>
      <c r="F38" s="29" t="s">
        <v>87</v>
      </c>
      <c r="G38" s="30">
        <v>192.7</v>
      </c>
      <c r="H38" s="52"/>
      <c r="I38" s="31">
        <f>ROUND(ROUND(H38,2)*ROUND(G38,3),2)</f>
        <v>0</v>
      </c>
      <c r="J38" s="48" t="s">
        <v>51</v>
      </c>
      <c r="O38">
        <f>(I38*21)/100</f>
        <v>0</v>
      </c>
      <c r="P38" t="s">
        <v>22</v>
      </c>
    </row>
    <row r="39" spans="1:16" x14ac:dyDescent="0.25">
      <c r="A39" s="32" t="s">
        <v>52</v>
      </c>
      <c r="E39" s="33" t="s">
        <v>66</v>
      </c>
      <c r="H39" s="53"/>
    </row>
    <row r="40" spans="1:16" ht="26.4" x14ac:dyDescent="0.25">
      <c r="A40" s="34" t="s">
        <v>54</v>
      </c>
      <c r="E40" s="35" t="s">
        <v>297</v>
      </c>
      <c r="H40" s="53"/>
    </row>
    <row r="41" spans="1:16" ht="79.2" x14ac:dyDescent="0.25">
      <c r="A41" t="s">
        <v>56</v>
      </c>
      <c r="E41" s="33" t="s">
        <v>89</v>
      </c>
      <c r="H41" s="53"/>
    </row>
    <row r="42" spans="1:16" x14ac:dyDescent="0.25">
      <c r="A42" s="23" t="s">
        <v>46</v>
      </c>
      <c r="B42" s="27" t="s">
        <v>39</v>
      </c>
      <c r="C42" s="27" t="s">
        <v>90</v>
      </c>
      <c r="D42" s="23" t="s">
        <v>66</v>
      </c>
      <c r="E42" s="28" t="s">
        <v>91</v>
      </c>
      <c r="F42" s="29" t="s">
        <v>81</v>
      </c>
      <c r="G42" s="30">
        <v>580</v>
      </c>
      <c r="H42" s="52"/>
      <c r="I42" s="31">
        <f>ROUND(ROUND(H42,2)*ROUND(G42,3),2)</f>
        <v>0</v>
      </c>
      <c r="J42" s="48" t="s">
        <v>51</v>
      </c>
      <c r="O42">
        <f>(I42*21)/100</f>
        <v>0</v>
      </c>
      <c r="P42" t="s">
        <v>22</v>
      </c>
    </row>
    <row r="43" spans="1:16" x14ac:dyDescent="0.25">
      <c r="A43" s="32" t="s">
        <v>52</v>
      </c>
      <c r="E43" s="33" t="s">
        <v>66</v>
      </c>
      <c r="H43" s="53"/>
    </row>
    <row r="44" spans="1:16" ht="39.6" x14ac:dyDescent="0.25">
      <c r="A44" s="34" t="s">
        <v>54</v>
      </c>
      <c r="E44" s="35" t="s">
        <v>298</v>
      </c>
      <c r="H44" s="53"/>
    </row>
    <row r="45" spans="1:16" ht="79.2" x14ac:dyDescent="0.25">
      <c r="A45" t="s">
        <v>56</v>
      </c>
      <c r="E45" s="33" t="s">
        <v>83</v>
      </c>
      <c r="H45" s="53"/>
    </row>
    <row r="46" spans="1:16" x14ac:dyDescent="0.25">
      <c r="A46" s="23" t="s">
        <v>46</v>
      </c>
      <c r="B46" s="27" t="s">
        <v>41</v>
      </c>
      <c r="C46" s="27" t="s">
        <v>93</v>
      </c>
      <c r="D46" s="23" t="s">
        <v>66</v>
      </c>
      <c r="E46" s="28" t="s">
        <v>94</v>
      </c>
      <c r="F46" s="29" t="s">
        <v>87</v>
      </c>
      <c r="G46" s="30">
        <v>2378</v>
      </c>
      <c r="H46" s="52"/>
      <c r="I46" s="31">
        <f>ROUND(ROUND(H46,2)*ROUND(G46,3),2)</f>
        <v>0</v>
      </c>
      <c r="J46" s="48" t="s">
        <v>51</v>
      </c>
      <c r="O46">
        <f>(I46*21)/100</f>
        <v>0</v>
      </c>
      <c r="P46" t="s">
        <v>22</v>
      </c>
    </row>
    <row r="47" spans="1:16" x14ac:dyDescent="0.25">
      <c r="A47" s="32" t="s">
        <v>52</v>
      </c>
      <c r="E47" s="33" t="s">
        <v>66</v>
      </c>
      <c r="H47" s="53"/>
    </row>
    <row r="48" spans="1:16" ht="26.4" x14ac:dyDescent="0.25">
      <c r="A48" s="34" t="s">
        <v>54</v>
      </c>
      <c r="E48" s="35" t="s">
        <v>299</v>
      </c>
      <c r="H48" s="53"/>
    </row>
    <row r="49" spans="1:16" ht="79.2" x14ac:dyDescent="0.25">
      <c r="A49" t="s">
        <v>56</v>
      </c>
      <c r="E49" s="33" t="s">
        <v>89</v>
      </c>
      <c r="H49" s="53"/>
    </row>
    <row r="50" spans="1:16" x14ac:dyDescent="0.25">
      <c r="A50" s="23" t="s">
        <v>46</v>
      </c>
      <c r="B50" s="27" t="s">
        <v>43</v>
      </c>
      <c r="C50" s="27" t="s">
        <v>96</v>
      </c>
      <c r="D50" s="23" t="s">
        <v>66</v>
      </c>
      <c r="E50" s="28" t="s">
        <v>97</v>
      </c>
      <c r="F50" s="29" t="s">
        <v>68</v>
      </c>
      <c r="G50" s="30">
        <v>396.75</v>
      </c>
      <c r="H50" s="52"/>
      <c r="I50" s="31">
        <f>ROUND(ROUND(H50,2)*ROUND(G50,3),2)</f>
        <v>0</v>
      </c>
      <c r="J50" s="48" t="s">
        <v>51</v>
      </c>
      <c r="O50">
        <f>(I50*21)/100</f>
        <v>0</v>
      </c>
      <c r="P50" t="s">
        <v>22</v>
      </c>
    </row>
    <row r="51" spans="1:16" x14ac:dyDescent="0.25">
      <c r="A51" s="32" t="s">
        <v>52</v>
      </c>
      <c r="E51" s="33" t="s">
        <v>66</v>
      </c>
      <c r="H51" s="53"/>
    </row>
    <row r="52" spans="1:16" ht="52.8" x14ac:dyDescent="0.25">
      <c r="A52" s="34" t="s">
        <v>54</v>
      </c>
      <c r="E52" s="35" t="s">
        <v>300</v>
      </c>
      <c r="H52" s="53"/>
    </row>
    <row r="53" spans="1:16" ht="66" x14ac:dyDescent="0.25">
      <c r="A53" t="s">
        <v>56</v>
      </c>
      <c r="E53" s="33" t="s">
        <v>70</v>
      </c>
      <c r="H53" s="53"/>
    </row>
    <row r="54" spans="1:16" x14ac:dyDescent="0.25">
      <c r="A54" s="23" t="s">
        <v>46</v>
      </c>
      <c r="B54" s="27" t="s">
        <v>99</v>
      </c>
      <c r="C54" s="27" t="s">
        <v>100</v>
      </c>
      <c r="D54" s="23" t="s">
        <v>66</v>
      </c>
      <c r="E54" s="28" t="s">
        <v>101</v>
      </c>
      <c r="F54" s="29" t="s">
        <v>81</v>
      </c>
      <c r="G54" s="30">
        <v>345.3</v>
      </c>
      <c r="H54" s="52"/>
      <c r="I54" s="31">
        <f>ROUND(ROUND(H54,2)*ROUND(G54,3),2)</f>
        <v>0</v>
      </c>
      <c r="J54" s="48" t="s">
        <v>51</v>
      </c>
      <c r="O54">
        <f>(I54*21)/100</f>
        <v>0</v>
      </c>
      <c r="P54" t="s">
        <v>22</v>
      </c>
    </row>
    <row r="55" spans="1:16" x14ac:dyDescent="0.25">
      <c r="A55" s="32" t="s">
        <v>52</v>
      </c>
      <c r="E55" s="33" t="s">
        <v>66</v>
      </c>
      <c r="H55" s="53"/>
    </row>
    <row r="56" spans="1:16" ht="105.6" x14ac:dyDescent="0.25">
      <c r="A56" s="34" t="s">
        <v>54</v>
      </c>
      <c r="E56" s="35" t="s">
        <v>301</v>
      </c>
      <c r="H56" s="53"/>
    </row>
    <row r="57" spans="1:16" ht="52.8" x14ac:dyDescent="0.25">
      <c r="A57" t="s">
        <v>56</v>
      </c>
      <c r="E57" s="33" t="s">
        <v>103</v>
      </c>
      <c r="H57" s="53"/>
    </row>
    <row r="58" spans="1:16" x14ac:dyDescent="0.25">
      <c r="A58" s="23" t="s">
        <v>46</v>
      </c>
      <c r="B58" s="27" t="s">
        <v>104</v>
      </c>
      <c r="C58" s="27" t="s">
        <v>109</v>
      </c>
      <c r="D58" s="23" t="s">
        <v>66</v>
      </c>
      <c r="E58" s="28" t="s">
        <v>110</v>
      </c>
      <c r="F58" s="29" t="s">
        <v>111</v>
      </c>
      <c r="G58" s="30">
        <v>186</v>
      </c>
      <c r="H58" s="52"/>
      <c r="I58" s="31">
        <f>ROUND(ROUND(H58,2)*ROUND(G58,3),2)</f>
        <v>0</v>
      </c>
      <c r="J58" s="48" t="s">
        <v>51</v>
      </c>
      <c r="O58">
        <f>(I58*21)/100</f>
        <v>0</v>
      </c>
      <c r="P58" t="s">
        <v>22</v>
      </c>
    </row>
    <row r="59" spans="1:16" x14ac:dyDescent="0.25">
      <c r="A59" s="32" t="s">
        <v>52</v>
      </c>
      <c r="E59" s="33" t="s">
        <v>66</v>
      </c>
      <c r="H59" s="53"/>
    </row>
    <row r="60" spans="1:16" ht="26.4" x14ac:dyDescent="0.25">
      <c r="A60" s="34" t="s">
        <v>54</v>
      </c>
      <c r="E60" s="35" t="s">
        <v>302</v>
      </c>
      <c r="H60" s="53"/>
    </row>
    <row r="61" spans="1:16" ht="52.8" x14ac:dyDescent="0.25">
      <c r="A61" t="s">
        <v>56</v>
      </c>
      <c r="E61" s="33" t="s">
        <v>113</v>
      </c>
      <c r="H61" s="53"/>
    </row>
    <row r="62" spans="1:16" x14ac:dyDescent="0.25">
      <c r="A62" s="23" t="s">
        <v>46</v>
      </c>
      <c r="B62" s="27" t="s">
        <v>108</v>
      </c>
      <c r="C62" s="27" t="s">
        <v>115</v>
      </c>
      <c r="D62" s="23" t="s">
        <v>66</v>
      </c>
      <c r="E62" s="28" t="s">
        <v>116</v>
      </c>
      <c r="F62" s="29" t="s">
        <v>111</v>
      </c>
      <c r="G62" s="30">
        <v>50</v>
      </c>
      <c r="H62" s="52"/>
      <c r="I62" s="31">
        <f>ROUND(ROUND(H62,2)*ROUND(G62,3),2)</f>
        <v>0</v>
      </c>
      <c r="J62" s="48" t="s">
        <v>51</v>
      </c>
      <c r="O62">
        <f>(I62*21)/100</f>
        <v>0</v>
      </c>
      <c r="P62" t="s">
        <v>22</v>
      </c>
    </row>
    <row r="63" spans="1:16" x14ac:dyDescent="0.25">
      <c r="A63" s="32" t="s">
        <v>52</v>
      </c>
      <c r="E63" s="33" t="s">
        <v>66</v>
      </c>
      <c r="H63" s="53"/>
    </row>
    <row r="64" spans="1:16" ht="26.4" x14ac:dyDescent="0.25">
      <c r="A64" s="34" t="s">
        <v>54</v>
      </c>
      <c r="E64" s="35" t="s">
        <v>303</v>
      </c>
      <c r="H64" s="53"/>
    </row>
    <row r="65" spans="1:18" ht="52.8" x14ac:dyDescent="0.25">
      <c r="A65" t="s">
        <v>56</v>
      </c>
      <c r="E65" s="33" t="s">
        <v>118</v>
      </c>
      <c r="H65" s="53"/>
    </row>
    <row r="66" spans="1:18" x14ac:dyDescent="0.25">
      <c r="A66" s="23" t="s">
        <v>46</v>
      </c>
      <c r="B66" s="27" t="s">
        <v>114</v>
      </c>
      <c r="C66" s="27" t="s">
        <v>120</v>
      </c>
      <c r="D66" s="23" t="s">
        <v>121</v>
      </c>
      <c r="E66" s="28" t="s">
        <v>122</v>
      </c>
      <c r="F66" s="29" t="s">
        <v>111</v>
      </c>
      <c r="G66" s="30">
        <v>50</v>
      </c>
      <c r="H66" s="52"/>
      <c r="I66" s="31">
        <f>ROUND(ROUND(H66,2)*ROUND(G66,3),2)</f>
        <v>0</v>
      </c>
      <c r="J66" s="48" t="s">
        <v>51</v>
      </c>
      <c r="O66">
        <f>(I66*21)/100</f>
        <v>0</v>
      </c>
      <c r="P66" t="s">
        <v>22</v>
      </c>
    </row>
    <row r="67" spans="1:18" x14ac:dyDescent="0.25">
      <c r="A67" s="32" t="s">
        <v>52</v>
      </c>
      <c r="E67" s="33" t="s">
        <v>66</v>
      </c>
      <c r="H67" s="53"/>
    </row>
    <row r="68" spans="1:18" ht="39.6" x14ac:dyDescent="0.25">
      <c r="A68" s="34" t="s">
        <v>54</v>
      </c>
      <c r="E68" s="35" t="s">
        <v>304</v>
      </c>
      <c r="H68" s="53"/>
    </row>
    <row r="69" spans="1:18" ht="66" x14ac:dyDescent="0.25">
      <c r="A69" t="s">
        <v>56</v>
      </c>
      <c r="E69" s="33" t="s">
        <v>124</v>
      </c>
      <c r="H69" s="53"/>
    </row>
    <row r="70" spans="1:18" x14ac:dyDescent="0.25">
      <c r="A70" s="23" t="s">
        <v>46</v>
      </c>
      <c r="B70" s="27" t="s">
        <v>119</v>
      </c>
      <c r="C70" s="27" t="s">
        <v>126</v>
      </c>
      <c r="D70" s="23" t="s">
        <v>66</v>
      </c>
      <c r="E70" s="28" t="s">
        <v>127</v>
      </c>
      <c r="F70" s="29" t="s">
        <v>111</v>
      </c>
      <c r="G70" s="30">
        <v>50</v>
      </c>
      <c r="H70" s="52"/>
      <c r="I70" s="31">
        <f>ROUND(ROUND(H70,2)*ROUND(G70,3),2)</f>
        <v>0</v>
      </c>
      <c r="J70" s="48" t="s">
        <v>51</v>
      </c>
      <c r="O70">
        <f>(I70*21)/100</f>
        <v>0</v>
      </c>
      <c r="P70" t="s">
        <v>22</v>
      </c>
    </row>
    <row r="71" spans="1:18" x14ac:dyDescent="0.25">
      <c r="A71" s="32" t="s">
        <v>52</v>
      </c>
      <c r="E71" s="33" t="s">
        <v>66</v>
      </c>
      <c r="H71" s="53"/>
    </row>
    <row r="72" spans="1:18" ht="26.4" x14ac:dyDescent="0.25">
      <c r="A72" s="34" t="s">
        <v>54</v>
      </c>
      <c r="E72" s="35" t="s">
        <v>305</v>
      </c>
      <c r="H72" s="53"/>
    </row>
    <row r="73" spans="1:18" ht="52.8" x14ac:dyDescent="0.25">
      <c r="A73" t="s">
        <v>56</v>
      </c>
      <c r="E73" s="33" t="s">
        <v>129</v>
      </c>
      <c r="H73" s="53"/>
    </row>
    <row r="74" spans="1:18" x14ac:dyDescent="0.25">
      <c r="A74" s="11" t="s">
        <v>44</v>
      </c>
      <c r="B74" s="11"/>
      <c r="C74" s="36" t="s">
        <v>22</v>
      </c>
      <c r="D74" s="11"/>
      <c r="E74" s="25" t="s">
        <v>130</v>
      </c>
      <c r="F74" s="11"/>
      <c r="G74" s="11"/>
      <c r="H74" s="54"/>
      <c r="I74" s="37">
        <f>0+Q74</f>
        <v>0</v>
      </c>
      <c r="J74" s="46"/>
      <c r="O74">
        <f>0+R74</f>
        <v>0</v>
      </c>
      <c r="Q74">
        <f>0+I75</f>
        <v>0</v>
      </c>
      <c r="R74">
        <f>0+O75</f>
        <v>0</v>
      </c>
    </row>
    <row r="75" spans="1:18" x14ac:dyDescent="0.25">
      <c r="A75" s="23" t="s">
        <v>46</v>
      </c>
      <c r="B75" s="27" t="s">
        <v>125</v>
      </c>
      <c r="C75" s="27" t="s">
        <v>132</v>
      </c>
      <c r="D75" s="23" t="s">
        <v>66</v>
      </c>
      <c r="E75" s="28" t="s">
        <v>133</v>
      </c>
      <c r="F75" s="29" t="s">
        <v>111</v>
      </c>
      <c r="G75" s="30">
        <v>186</v>
      </c>
      <c r="H75" s="52"/>
      <c r="I75" s="31">
        <f>ROUND(ROUND(H75,2)*ROUND(G75,3),2)</f>
        <v>0</v>
      </c>
      <c r="J75" s="48" t="s">
        <v>51</v>
      </c>
      <c r="O75">
        <f>(I75*21)/100</f>
        <v>0</v>
      </c>
      <c r="P75" t="s">
        <v>22</v>
      </c>
    </row>
    <row r="76" spans="1:18" x14ac:dyDescent="0.25">
      <c r="A76" s="32" t="s">
        <v>52</v>
      </c>
      <c r="E76" s="33" t="s">
        <v>66</v>
      </c>
      <c r="H76" s="53"/>
    </row>
    <row r="77" spans="1:18" ht="26.4" x14ac:dyDescent="0.25">
      <c r="A77" s="34" t="s">
        <v>54</v>
      </c>
      <c r="E77" s="35" t="s">
        <v>306</v>
      </c>
      <c r="H77" s="53"/>
    </row>
    <row r="78" spans="1:18" ht="158.4" x14ac:dyDescent="0.25">
      <c r="A78" t="s">
        <v>56</v>
      </c>
      <c r="E78" s="33" t="s">
        <v>135</v>
      </c>
      <c r="H78" s="53"/>
    </row>
    <row r="79" spans="1:18" x14ac:dyDescent="0.25">
      <c r="A79" s="11" t="s">
        <v>44</v>
      </c>
      <c r="B79" s="11"/>
      <c r="C79" s="36" t="s">
        <v>34</v>
      </c>
      <c r="D79" s="11"/>
      <c r="E79" s="25" t="s">
        <v>136</v>
      </c>
      <c r="F79" s="11"/>
      <c r="G79" s="11"/>
      <c r="H79" s="54"/>
      <c r="I79" s="37">
        <f>0+Q79</f>
        <v>0</v>
      </c>
      <c r="J79" s="46"/>
      <c r="O79">
        <f>0+R79</f>
        <v>0</v>
      </c>
      <c r="Q79">
        <f>0+I80+I84+I88+I92+I96+I100+I104+I108+I112+I116+I120</f>
        <v>0</v>
      </c>
      <c r="R79">
        <f>0+O80+O84+O88+O92+O96+O100+O104+O108+O112+O116+O120</f>
        <v>0</v>
      </c>
    </row>
    <row r="80" spans="1:18" x14ac:dyDescent="0.25">
      <c r="A80" s="23" t="s">
        <v>46</v>
      </c>
      <c r="B80" s="27" t="s">
        <v>131</v>
      </c>
      <c r="C80" s="27" t="s">
        <v>307</v>
      </c>
      <c r="D80" s="23" t="s">
        <v>66</v>
      </c>
      <c r="E80" s="28" t="s">
        <v>308</v>
      </c>
      <c r="F80" s="29" t="s">
        <v>111</v>
      </c>
      <c r="G80" s="30">
        <v>450</v>
      </c>
      <c r="H80" s="52"/>
      <c r="I80" s="31">
        <f>ROUND(ROUND(H80,2)*ROUND(G80,3),2)</f>
        <v>0</v>
      </c>
      <c r="J80" s="48" t="s">
        <v>51</v>
      </c>
      <c r="O80">
        <f>(I80*21)/100</f>
        <v>0</v>
      </c>
      <c r="P80" t="s">
        <v>22</v>
      </c>
    </row>
    <row r="81" spans="1:16" x14ac:dyDescent="0.25">
      <c r="A81" s="32" t="s">
        <v>52</v>
      </c>
      <c r="E81" s="33" t="s">
        <v>66</v>
      </c>
      <c r="H81" s="53"/>
    </row>
    <row r="82" spans="1:16" ht="26.4" x14ac:dyDescent="0.25">
      <c r="A82" s="34" t="s">
        <v>54</v>
      </c>
      <c r="E82" s="35" t="s">
        <v>309</v>
      </c>
      <c r="H82" s="53"/>
    </row>
    <row r="83" spans="1:16" ht="79.2" x14ac:dyDescent="0.25">
      <c r="A83" t="s">
        <v>56</v>
      </c>
      <c r="E83" s="33" t="s">
        <v>141</v>
      </c>
      <c r="H83" s="53"/>
    </row>
    <row r="84" spans="1:16" x14ac:dyDescent="0.25">
      <c r="A84" s="23" t="s">
        <v>46</v>
      </c>
      <c r="B84" s="27" t="s">
        <v>137</v>
      </c>
      <c r="C84" s="27" t="s">
        <v>310</v>
      </c>
      <c r="D84" s="23" t="s">
        <v>66</v>
      </c>
      <c r="E84" s="28" t="s">
        <v>311</v>
      </c>
      <c r="F84" s="29" t="s">
        <v>111</v>
      </c>
      <c r="G84" s="30">
        <v>88</v>
      </c>
      <c r="H84" s="52"/>
      <c r="I84" s="31">
        <f>ROUND(ROUND(H84,2)*ROUND(G84,3),2)</f>
        <v>0</v>
      </c>
      <c r="J84" s="48" t="s">
        <v>51</v>
      </c>
      <c r="O84">
        <f>(I84*21)/100</f>
        <v>0</v>
      </c>
      <c r="P84" t="s">
        <v>22</v>
      </c>
    </row>
    <row r="85" spans="1:16" x14ac:dyDescent="0.25">
      <c r="A85" s="32" t="s">
        <v>52</v>
      </c>
      <c r="E85" s="33" t="s">
        <v>66</v>
      </c>
      <c r="H85" s="53"/>
    </row>
    <row r="86" spans="1:16" ht="26.4" x14ac:dyDescent="0.25">
      <c r="A86" s="34" t="s">
        <v>54</v>
      </c>
      <c r="E86" s="35" t="s">
        <v>312</v>
      </c>
      <c r="H86" s="53"/>
    </row>
    <row r="87" spans="1:16" ht="79.2" x14ac:dyDescent="0.25">
      <c r="A87" t="s">
        <v>56</v>
      </c>
      <c r="E87" s="33" t="s">
        <v>141</v>
      </c>
      <c r="H87" s="53"/>
    </row>
    <row r="88" spans="1:16" x14ac:dyDescent="0.25">
      <c r="A88" s="23" t="s">
        <v>46</v>
      </c>
      <c r="B88" s="27" t="s">
        <v>142</v>
      </c>
      <c r="C88" s="27" t="s">
        <v>138</v>
      </c>
      <c r="D88" s="23" t="s">
        <v>66</v>
      </c>
      <c r="E88" s="28" t="s">
        <v>139</v>
      </c>
      <c r="F88" s="29" t="s">
        <v>111</v>
      </c>
      <c r="G88" s="30">
        <v>155</v>
      </c>
      <c r="H88" s="52"/>
      <c r="I88" s="31">
        <f>ROUND(ROUND(H88,2)*ROUND(G88,3),2)</f>
        <v>0</v>
      </c>
      <c r="J88" s="48" t="s">
        <v>51</v>
      </c>
      <c r="O88">
        <f>(I88*21)/100</f>
        <v>0</v>
      </c>
      <c r="P88" t="s">
        <v>22</v>
      </c>
    </row>
    <row r="89" spans="1:16" x14ac:dyDescent="0.25">
      <c r="A89" s="32" t="s">
        <v>52</v>
      </c>
      <c r="E89" s="33" t="s">
        <v>66</v>
      </c>
      <c r="H89" s="53"/>
    </row>
    <row r="90" spans="1:16" ht="26.4" x14ac:dyDescent="0.25">
      <c r="A90" s="34" t="s">
        <v>54</v>
      </c>
      <c r="E90" s="35" t="s">
        <v>140</v>
      </c>
      <c r="H90" s="53"/>
    </row>
    <row r="91" spans="1:16" ht="79.2" x14ac:dyDescent="0.25">
      <c r="A91" t="s">
        <v>56</v>
      </c>
      <c r="E91" s="33" t="s">
        <v>141</v>
      </c>
      <c r="H91" s="53"/>
    </row>
    <row r="92" spans="1:16" x14ac:dyDescent="0.25">
      <c r="A92" s="23" t="s">
        <v>46</v>
      </c>
      <c r="B92" s="27" t="s">
        <v>147</v>
      </c>
      <c r="C92" s="27" t="s">
        <v>143</v>
      </c>
      <c r="D92" s="23" t="s">
        <v>66</v>
      </c>
      <c r="E92" s="28" t="s">
        <v>144</v>
      </c>
      <c r="F92" s="29" t="s">
        <v>111</v>
      </c>
      <c r="G92" s="30">
        <v>3450</v>
      </c>
      <c r="H92" s="52"/>
      <c r="I92" s="31">
        <f>ROUND(ROUND(H92,2)*ROUND(G92,3),2)</f>
        <v>0</v>
      </c>
      <c r="J92" s="48" t="s">
        <v>51</v>
      </c>
      <c r="O92">
        <f>(I92*21)/100</f>
        <v>0</v>
      </c>
      <c r="P92" t="s">
        <v>22</v>
      </c>
    </row>
    <row r="93" spans="1:16" x14ac:dyDescent="0.25">
      <c r="A93" s="32" t="s">
        <v>52</v>
      </c>
      <c r="E93" s="33" t="s">
        <v>66</v>
      </c>
      <c r="H93" s="53"/>
    </row>
    <row r="94" spans="1:16" ht="39.6" x14ac:dyDescent="0.25">
      <c r="A94" s="34" t="s">
        <v>54</v>
      </c>
      <c r="E94" s="35" t="s">
        <v>313</v>
      </c>
      <c r="H94" s="53"/>
    </row>
    <row r="95" spans="1:16" ht="92.4" x14ac:dyDescent="0.25">
      <c r="A95" t="s">
        <v>56</v>
      </c>
      <c r="E95" s="33" t="s">
        <v>146</v>
      </c>
      <c r="H95" s="53"/>
    </row>
    <row r="96" spans="1:16" x14ac:dyDescent="0.25">
      <c r="A96" s="23" t="s">
        <v>46</v>
      </c>
      <c r="B96" s="27" t="s">
        <v>151</v>
      </c>
      <c r="C96" s="27" t="s">
        <v>148</v>
      </c>
      <c r="D96" s="23" t="s">
        <v>66</v>
      </c>
      <c r="E96" s="28" t="s">
        <v>149</v>
      </c>
      <c r="F96" s="29" t="s">
        <v>111</v>
      </c>
      <c r="G96" s="30">
        <v>3450</v>
      </c>
      <c r="H96" s="52"/>
      <c r="I96" s="31">
        <f>ROUND(ROUND(H96,2)*ROUND(G96,3),2)</f>
        <v>0</v>
      </c>
      <c r="J96" s="48" t="s">
        <v>51</v>
      </c>
      <c r="O96">
        <f>(I96*21)/100</f>
        <v>0</v>
      </c>
      <c r="P96" t="s">
        <v>22</v>
      </c>
    </row>
    <row r="97" spans="1:16" x14ac:dyDescent="0.25">
      <c r="A97" s="32" t="s">
        <v>52</v>
      </c>
      <c r="E97" s="33" t="s">
        <v>66</v>
      </c>
      <c r="H97" s="53"/>
    </row>
    <row r="98" spans="1:16" ht="39.6" x14ac:dyDescent="0.25">
      <c r="A98" s="34" t="s">
        <v>54</v>
      </c>
      <c r="E98" s="35" t="s">
        <v>314</v>
      </c>
      <c r="H98" s="53"/>
    </row>
    <row r="99" spans="1:16" ht="92.4" x14ac:dyDescent="0.25">
      <c r="A99" t="s">
        <v>56</v>
      </c>
      <c r="E99" s="33" t="s">
        <v>146</v>
      </c>
      <c r="H99" s="53"/>
    </row>
    <row r="100" spans="1:16" x14ac:dyDescent="0.25">
      <c r="A100" s="23" t="s">
        <v>46</v>
      </c>
      <c r="B100" s="27" t="s">
        <v>155</v>
      </c>
      <c r="C100" s="27" t="s">
        <v>152</v>
      </c>
      <c r="D100" s="23" t="s">
        <v>66</v>
      </c>
      <c r="E100" s="28" t="s">
        <v>153</v>
      </c>
      <c r="F100" s="29" t="s">
        <v>111</v>
      </c>
      <c r="G100" s="30">
        <v>1035</v>
      </c>
      <c r="H100" s="52"/>
      <c r="I100" s="31">
        <f>ROUND(ROUND(H100,2)*ROUND(G100,3),2)</f>
        <v>0</v>
      </c>
      <c r="J100" s="48" t="s">
        <v>51</v>
      </c>
      <c r="O100">
        <f>(I100*21)/100</f>
        <v>0</v>
      </c>
      <c r="P100" t="s">
        <v>22</v>
      </c>
    </row>
    <row r="101" spans="1:16" x14ac:dyDescent="0.25">
      <c r="A101" s="32" t="s">
        <v>52</v>
      </c>
      <c r="E101" s="33" t="s">
        <v>66</v>
      </c>
      <c r="H101" s="53"/>
    </row>
    <row r="102" spans="1:16" ht="39.6" x14ac:dyDescent="0.25">
      <c r="A102" s="34" t="s">
        <v>54</v>
      </c>
      <c r="E102" s="35" t="s">
        <v>315</v>
      </c>
      <c r="H102" s="53"/>
    </row>
    <row r="103" spans="1:16" ht="92.4" x14ac:dyDescent="0.25">
      <c r="A103" t="s">
        <v>56</v>
      </c>
      <c r="E103" s="33" t="s">
        <v>146</v>
      </c>
      <c r="H103" s="53"/>
    </row>
    <row r="104" spans="1:16" x14ac:dyDescent="0.25">
      <c r="A104" s="23" t="s">
        <v>46</v>
      </c>
      <c r="B104" s="27" t="s">
        <v>160</v>
      </c>
      <c r="C104" s="27" t="s">
        <v>156</v>
      </c>
      <c r="D104" s="23" t="s">
        <v>66</v>
      </c>
      <c r="E104" s="28" t="s">
        <v>157</v>
      </c>
      <c r="F104" s="29" t="s">
        <v>111</v>
      </c>
      <c r="G104" s="30">
        <v>3450</v>
      </c>
      <c r="H104" s="52"/>
      <c r="I104" s="31">
        <f>ROUND(ROUND(H104,2)*ROUND(G104,3),2)</f>
        <v>0</v>
      </c>
      <c r="J104" s="48" t="s">
        <v>51</v>
      </c>
      <c r="O104">
        <f>(I104*21)/100</f>
        <v>0</v>
      </c>
      <c r="P104" t="s">
        <v>22</v>
      </c>
    </row>
    <row r="105" spans="1:16" x14ac:dyDescent="0.25">
      <c r="A105" s="32" t="s">
        <v>52</v>
      </c>
      <c r="E105" s="33" t="s">
        <v>66</v>
      </c>
      <c r="H105" s="53"/>
    </row>
    <row r="106" spans="1:16" ht="39.6" x14ac:dyDescent="0.25">
      <c r="A106" s="34" t="s">
        <v>54</v>
      </c>
      <c r="E106" s="35" t="s">
        <v>316</v>
      </c>
      <c r="H106" s="53"/>
    </row>
    <row r="107" spans="1:16" ht="118.8" x14ac:dyDescent="0.25">
      <c r="A107" t="s">
        <v>56</v>
      </c>
      <c r="E107" s="33" t="s">
        <v>159</v>
      </c>
      <c r="H107" s="53"/>
    </row>
    <row r="108" spans="1:16" x14ac:dyDescent="0.25">
      <c r="A108" s="23" t="s">
        <v>46</v>
      </c>
      <c r="B108" s="27" t="s">
        <v>164</v>
      </c>
      <c r="C108" s="27" t="s">
        <v>161</v>
      </c>
      <c r="D108" s="23" t="s">
        <v>66</v>
      </c>
      <c r="E108" s="28" t="s">
        <v>162</v>
      </c>
      <c r="F108" s="29" t="s">
        <v>111</v>
      </c>
      <c r="G108" s="30">
        <v>1035</v>
      </c>
      <c r="H108" s="52"/>
      <c r="I108" s="31">
        <f>ROUND(ROUND(H108,2)*ROUND(G108,3),2)</f>
        <v>0</v>
      </c>
      <c r="J108" s="48" t="s">
        <v>51</v>
      </c>
      <c r="O108">
        <f>(I108*21)/100</f>
        <v>0</v>
      </c>
      <c r="P108" t="s">
        <v>22</v>
      </c>
    </row>
    <row r="109" spans="1:16" x14ac:dyDescent="0.25">
      <c r="A109" s="32" t="s">
        <v>52</v>
      </c>
      <c r="E109" s="33" t="s">
        <v>66</v>
      </c>
      <c r="H109" s="53"/>
    </row>
    <row r="110" spans="1:16" ht="39.6" x14ac:dyDescent="0.25">
      <c r="A110" s="34" t="s">
        <v>54</v>
      </c>
      <c r="E110" s="35" t="s">
        <v>317</v>
      </c>
      <c r="H110" s="53"/>
    </row>
    <row r="111" spans="1:16" ht="118.8" x14ac:dyDescent="0.25">
      <c r="A111" t="s">
        <v>56</v>
      </c>
      <c r="E111" s="33" t="s">
        <v>159</v>
      </c>
      <c r="H111" s="53"/>
    </row>
    <row r="112" spans="1:16" x14ac:dyDescent="0.25">
      <c r="A112" s="23" t="s">
        <v>46</v>
      </c>
      <c r="B112" s="27" t="s">
        <v>168</v>
      </c>
      <c r="C112" s="27" t="s">
        <v>165</v>
      </c>
      <c r="D112" s="23" t="s">
        <v>66</v>
      </c>
      <c r="E112" s="28" t="s">
        <v>166</v>
      </c>
      <c r="F112" s="29" t="s">
        <v>111</v>
      </c>
      <c r="G112" s="30">
        <v>3450</v>
      </c>
      <c r="H112" s="52"/>
      <c r="I112" s="31">
        <f>ROUND(ROUND(H112,2)*ROUND(G112,3),2)</f>
        <v>0</v>
      </c>
      <c r="J112" s="48" t="s">
        <v>51</v>
      </c>
      <c r="O112">
        <f>(I112*21)/100</f>
        <v>0</v>
      </c>
      <c r="P112" t="s">
        <v>22</v>
      </c>
    </row>
    <row r="113" spans="1:18" x14ac:dyDescent="0.25">
      <c r="A113" s="32" t="s">
        <v>52</v>
      </c>
      <c r="E113" s="33" t="s">
        <v>66</v>
      </c>
      <c r="H113" s="53"/>
    </row>
    <row r="114" spans="1:18" ht="39.6" x14ac:dyDescent="0.25">
      <c r="A114" s="34" t="s">
        <v>54</v>
      </c>
      <c r="E114" s="35" t="s">
        <v>318</v>
      </c>
      <c r="H114" s="53"/>
    </row>
    <row r="115" spans="1:18" ht="118.8" x14ac:dyDescent="0.25">
      <c r="A115" t="s">
        <v>56</v>
      </c>
      <c r="E115" s="33" t="s">
        <v>159</v>
      </c>
      <c r="H115" s="53"/>
    </row>
    <row r="116" spans="1:18" x14ac:dyDescent="0.25">
      <c r="A116" s="23" t="s">
        <v>46</v>
      </c>
      <c r="B116" s="27" t="s">
        <v>173</v>
      </c>
      <c r="C116" s="27" t="s">
        <v>169</v>
      </c>
      <c r="D116" s="23" t="s">
        <v>66</v>
      </c>
      <c r="E116" s="28" t="s">
        <v>170</v>
      </c>
      <c r="F116" s="29" t="s">
        <v>111</v>
      </c>
      <c r="G116" s="30">
        <v>7935</v>
      </c>
      <c r="H116" s="52"/>
      <c r="I116" s="31">
        <f>ROUND(ROUND(H116,2)*ROUND(G116,3),2)</f>
        <v>0</v>
      </c>
      <c r="J116" s="48" t="s">
        <v>51</v>
      </c>
      <c r="O116">
        <f>(I116*21)/100</f>
        <v>0</v>
      </c>
      <c r="P116" t="s">
        <v>22</v>
      </c>
    </row>
    <row r="117" spans="1:18" x14ac:dyDescent="0.25">
      <c r="A117" s="32" t="s">
        <v>52</v>
      </c>
      <c r="E117" s="33" t="s">
        <v>66</v>
      </c>
      <c r="H117" s="53"/>
    </row>
    <row r="118" spans="1:18" ht="52.8" x14ac:dyDescent="0.25">
      <c r="A118" s="34" t="s">
        <v>54</v>
      </c>
      <c r="E118" s="35" t="s">
        <v>319</v>
      </c>
      <c r="H118" s="53"/>
    </row>
    <row r="119" spans="1:18" ht="66" x14ac:dyDescent="0.25">
      <c r="A119" t="s">
        <v>56</v>
      </c>
      <c r="E119" s="33" t="s">
        <v>172</v>
      </c>
      <c r="H119" s="53"/>
    </row>
    <row r="120" spans="1:18" x14ac:dyDescent="0.25">
      <c r="A120" s="23" t="s">
        <v>46</v>
      </c>
      <c r="B120" s="27" t="s">
        <v>178</v>
      </c>
      <c r="C120" s="27" t="s">
        <v>174</v>
      </c>
      <c r="D120" s="23" t="s">
        <v>66</v>
      </c>
      <c r="E120" s="28" t="s">
        <v>175</v>
      </c>
      <c r="F120" s="29" t="s">
        <v>111</v>
      </c>
      <c r="G120" s="30">
        <v>450</v>
      </c>
      <c r="H120" s="52"/>
      <c r="I120" s="31">
        <f>ROUND(ROUND(H120,2)*ROUND(G120,3),2)</f>
        <v>0</v>
      </c>
      <c r="J120" s="48" t="s">
        <v>51</v>
      </c>
      <c r="O120">
        <f>(I120*21)/100</f>
        <v>0</v>
      </c>
      <c r="P120" t="s">
        <v>22</v>
      </c>
    </row>
    <row r="121" spans="1:18" x14ac:dyDescent="0.25">
      <c r="A121" s="32" t="s">
        <v>52</v>
      </c>
      <c r="E121" s="33" t="s">
        <v>66</v>
      </c>
      <c r="H121" s="53"/>
    </row>
    <row r="122" spans="1:18" ht="39.6" x14ac:dyDescent="0.25">
      <c r="A122" s="34" t="s">
        <v>54</v>
      </c>
      <c r="E122" s="35" t="s">
        <v>320</v>
      </c>
      <c r="H122" s="53"/>
    </row>
    <row r="123" spans="1:18" ht="145.19999999999999" x14ac:dyDescent="0.25">
      <c r="A123" t="s">
        <v>56</v>
      </c>
      <c r="E123" s="33" t="s">
        <v>177</v>
      </c>
      <c r="H123" s="53"/>
    </row>
    <row r="124" spans="1:18" x14ac:dyDescent="0.25">
      <c r="A124" s="11" t="s">
        <v>44</v>
      </c>
      <c r="B124" s="11"/>
      <c r="C124" s="36" t="s">
        <v>84</v>
      </c>
      <c r="D124" s="11"/>
      <c r="E124" s="25" t="s">
        <v>188</v>
      </c>
      <c r="F124" s="11"/>
      <c r="G124" s="11"/>
      <c r="H124" s="54"/>
      <c r="I124" s="37">
        <f>0+Q124</f>
        <v>0</v>
      </c>
      <c r="J124" s="46"/>
      <c r="O124">
        <f>0+R124</f>
        <v>0</v>
      </c>
      <c r="Q124">
        <f>0+I125+I129+I133+I137+I141</f>
        <v>0</v>
      </c>
      <c r="R124">
        <f>0+O125+O129+O133+O137+O141</f>
        <v>0</v>
      </c>
    </row>
    <row r="125" spans="1:18" x14ac:dyDescent="0.25">
      <c r="A125" s="23" t="s">
        <v>46</v>
      </c>
      <c r="B125" s="27" t="s">
        <v>183</v>
      </c>
      <c r="C125" s="27" t="s">
        <v>190</v>
      </c>
      <c r="D125" s="23" t="s">
        <v>121</v>
      </c>
      <c r="E125" s="28" t="s">
        <v>191</v>
      </c>
      <c r="F125" s="29" t="s">
        <v>81</v>
      </c>
      <c r="G125" s="30">
        <v>51</v>
      </c>
      <c r="H125" s="52"/>
      <c r="I125" s="31">
        <f>ROUND(ROUND(H125,2)*ROUND(G125,3),2)</f>
        <v>0</v>
      </c>
      <c r="J125" s="48" t="s">
        <v>51</v>
      </c>
      <c r="O125">
        <f>(I125*21)/100</f>
        <v>0</v>
      </c>
      <c r="P125" t="s">
        <v>22</v>
      </c>
    </row>
    <row r="126" spans="1:18" ht="26.4" x14ac:dyDescent="0.25">
      <c r="A126" s="32" t="s">
        <v>52</v>
      </c>
      <c r="E126" s="33" t="s">
        <v>192</v>
      </c>
      <c r="H126" s="53"/>
    </row>
    <row r="127" spans="1:18" ht="66" x14ac:dyDescent="0.25">
      <c r="A127" s="34" t="s">
        <v>54</v>
      </c>
      <c r="E127" s="35" t="s">
        <v>321</v>
      </c>
      <c r="H127" s="53"/>
    </row>
    <row r="128" spans="1:18" ht="184.8" x14ac:dyDescent="0.25">
      <c r="A128" t="s">
        <v>56</v>
      </c>
      <c r="E128" s="33" t="s">
        <v>194</v>
      </c>
      <c r="H128" s="53"/>
    </row>
    <row r="129" spans="1:16" x14ac:dyDescent="0.25">
      <c r="A129" s="23" t="s">
        <v>46</v>
      </c>
      <c r="B129" s="27" t="s">
        <v>189</v>
      </c>
      <c r="C129" s="27" t="s">
        <v>196</v>
      </c>
      <c r="D129" s="23" t="s">
        <v>121</v>
      </c>
      <c r="E129" s="28" t="s">
        <v>197</v>
      </c>
      <c r="F129" s="29" t="s">
        <v>198</v>
      </c>
      <c r="G129" s="30">
        <v>14</v>
      </c>
      <c r="H129" s="52"/>
      <c r="I129" s="31">
        <f>ROUND(ROUND(H129,2)*ROUND(G129,3),2)</f>
        <v>0</v>
      </c>
      <c r="J129" s="48" t="s">
        <v>199</v>
      </c>
      <c r="O129">
        <f>(I129*21)/100</f>
        <v>0</v>
      </c>
      <c r="P129" t="s">
        <v>22</v>
      </c>
    </row>
    <row r="130" spans="1:16" x14ac:dyDescent="0.25">
      <c r="A130" s="32" t="s">
        <v>52</v>
      </c>
      <c r="E130" s="33" t="s">
        <v>66</v>
      </c>
      <c r="H130" s="53"/>
    </row>
    <row r="131" spans="1:16" ht="66" x14ac:dyDescent="0.25">
      <c r="A131" s="34" t="s">
        <v>54</v>
      </c>
      <c r="E131" s="35" t="s">
        <v>322</v>
      </c>
      <c r="H131" s="53"/>
    </row>
    <row r="132" spans="1:16" ht="79.2" x14ac:dyDescent="0.25">
      <c r="A132" t="s">
        <v>56</v>
      </c>
      <c r="E132" s="33" t="s">
        <v>201</v>
      </c>
      <c r="H132" s="53"/>
    </row>
    <row r="133" spans="1:16" x14ac:dyDescent="0.25">
      <c r="A133" s="23" t="s">
        <v>46</v>
      </c>
      <c r="B133" s="27" t="s">
        <v>195</v>
      </c>
      <c r="C133" s="27" t="s">
        <v>196</v>
      </c>
      <c r="D133" s="23" t="s">
        <v>323</v>
      </c>
      <c r="E133" s="28" t="s">
        <v>197</v>
      </c>
      <c r="F133" s="29" t="s">
        <v>198</v>
      </c>
      <c r="G133" s="30">
        <v>3</v>
      </c>
      <c r="H133" s="52"/>
      <c r="I133" s="31">
        <f>ROUND(ROUND(H133,2)*ROUND(G133,3),2)</f>
        <v>0</v>
      </c>
      <c r="J133" s="48" t="s">
        <v>199</v>
      </c>
      <c r="O133">
        <f>(I133*21)/100</f>
        <v>0</v>
      </c>
      <c r="P133" t="s">
        <v>22</v>
      </c>
    </row>
    <row r="134" spans="1:16" x14ac:dyDescent="0.25">
      <c r="A134" s="32" t="s">
        <v>52</v>
      </c>
      <c r="E134" s="33" t="s">
        <v>66</v>
      </c>
      <c r="H134" s="53"/>
    </row>
    <row r="135" spans="1:16" ht="39.6" x14ac:dyDescent="0.25">
      <c r="A135" s="34" t="s">
        <v>54</v>
      </c>
      <c r="E135" s="35" t="s">
        <v>324</v>
      </c>
      <c r="H135" s="53"/>
    </row>
    <row r="136" spans="1:16" ht="79.2" x14ac:dyDescent="0.25">
      <c r="A136" t="s">
        <v>56</v>
      </c>
      <c r="E136" s="33" t="s">
        <v>201</v>
      </c>
      <c r="H136" s="53"/>
    </row>
    <row r="137" spans="1:16" x14ac:dyDescent="0.25">
      <c r="A137" s="23" t="s">
        <v>46</v>
      </c>
      <c r="B137" s="27" t="s">
        <v>202</v>
      </c>
      <c r="C137" s="27" t="s">
        <v>203</v>
      </c>
      <c r="D137" s="23" t="s">
        <v>66</v>
      </c>
      <c r="E137" s="28" t="s">
        <v>204</v>
      </c>
      <c r="F137" s="29" t="s">
        <v>198</v>
      </c>
      <c r="G137" s="30">
        <v>12</v>
      </c>
      <c r="H137" s="52"/>
      <c r="I137" s="31">
        <f>ROUND(ROUND(H137,2)*ROUND(G137,3),2)</f>
        <v>0</v>
      </c>
      <c r="J137" s="48" t="s">
        <v>51</v>
      </c>
      <c r="O137">
        <f>(I137*21)/100</f>
        <v>0</v>
      </c>
      <c r="P137" t="s">
        <v>22</v>
      </c>
    </row>
    <row r="138" spans="1:16" x14ac:dyDescent="0.25">
      <c r="A138" s="32" t="s">
        <v>52</v>
      </c>
      <c r="E138" s="33" t="s">
        <v>66</v>
      </c>
      <c r="H138" s="53"/>
    </row>
    <row r="139" spans="1:16" ht="66" x14ac:dyDescent="0.25">
      <c r="A139" s="34" t="s">
        <v>54</v>
      </c>
      <c r="E139" s="35" t="s">
        <v>325</v>
      </c>
      <c r="H139" s="53"/>
    </row>
    <row r="140" spans="1:16" ht="52.8" x14ac:dyDescent="0.25">
      <c r="A140" t="s">
        <v>56</v>
      </c>
      <c r="E140" s="33" t="s">
        <v>206</v>
      </c>
      <c r="H140" s="53"/>
    </row>
    <row r="141" spans="1:16" x14ac:dyDescent="0.25">
      <c r="A141" s="23" t="s">
        <v>46</v>
      </c>
      <c r="B141" s="27" t="s">
        <v>207</v>
      </c>
      <c r="C141" s="27" t="s">
        <v>213</v>
      </c>
      <c r="D141" s="23" t="s">
        <v>66</v>
      </c>
      <c r="E141" s="28" t="s">
        <v>214</v>
      </c>
      <c r="F141" s="29" t="s">
        <v>198</v>
      </c>
      <c r="G141" s="30">
        <v>12</v>
      </c>
      <c r="H141" s="52"/>
      <c r="I141" s="31">
        <f>ROUND(ROUND(H141,2)*ROUND(G141,3),2)</f>
        <v>0</v>
      </c>
      <c r="J141" s="48" t="s">
        <v>51</v>
      </c>
      <c r="O141">
        <f>(I141*21)/100</f>
        <v>0</v>
      </c>
      <c r="P141" t="s">
        <v>22</v>
      </c>
    </row>
    <row r="142" spans="1:16" x14ac:dyDescent="0.25">
      <c r="A142" s="32" t="s">
        <v>52</v>
      </c>
      <c r="E142" s="33" t="s">
        <v>66</v>
      </c>
      <c r="H142" s="53"/>
    </row>
    <row r="143" spans="1:16" ht="39.6" x14ac:dyDescent="0.25">
      <c r="A143" s="34" t="s">
        <v>54</v>
      </c>
      <c r="E143" s="35" t="s">
        <v>326</v>
      </c>
      <c r="H143" s="53"/>
    </row>
    <row r="144" spans="1:16" ht="52.8" x14ac:dyDescent="0.25">
      <c r="A144" t="s">
        <v>56</v>
      </c>
      <c r="E144" s="33" t="s">
        <v>216</v>
      </c>
      <c r="H144" s="53"/>
    </row>
    <row r="145" spans="1:18" x14ac:dyDescent="0.25">
      <c r="A145" s="11" t="s">
        <v>44</v>
      </c>
      <c r="B145" s="11"/>
      <c r="C145" s="36" t="s">
        <v>39</v>
      </c>
      <c r="D145" s="11"/>
      <c r="E145" s="25" t="s">
        <v>221</v>
      </c>
      <c r="F145" s="11"/>
      <c r="G145" s="11"/>
      <c r="H145" s="54"/>
      <c r="I145" s="37">
        <f>0+Q145</f>
        <v>0</v>
      </c>
      <c r="J145" s="46"/>
      <c r="O145">
        <f>0+R145</f>
        <v>0</v>
      </c>
      <c r="Q145">
        <f>0+I146+I150+I154+I158+I162+I166+I170+I174+I178+I182+I186+I190+I194+I198+I202+I206+I210</f>
        <v>0</v>
      </c>
      <c r="R145">
        <f>0+O146+O150+O154+O158+O162+O166+O170+O174+O178+O182+O186+O190+O194+O198+O202+O206+O210</f>
        <v>0</v>
      </c>
    </row>
    <row r="146" spans="1:18" x14ac:dyDescent="0.25">
      <c r="A146" s="23" t="s">
        <v>46</v>
      </c>
      <c r="B146" s="27" t="s">
        <v>212</v>
      </c>
      <c r="C146" s="27" t="s">
        <v>223</v>
      </c>
      <c r="D146" s="23" t="s">
        <v>66</v>
      </c>
      <c r="E146" s="28" t="s">
        <v>224</v>
      </c>
      <c r="F146" s="29" t="s">
        <v>198</v>
      </c>
      <c r="G146" s="30">
        <v>12</v>
      </c>
      <c r="H146" s="52"/>
      <c r="I146" s="31">
        <f>ROUND(ROUND(H146,2)*ROUND(G146,3),2)</f>
        <v>0</v>
      </c>
      <c r="J146" s="48" t="s">
        <v>225</v>
      </c>
      <c r="O146">
        <f>(I146*21)/100</f>
        <v>0</v>
      </c>
      <c r="P146" t="s">
        <v>22</v>
      </c>
    </row>
    <row r="147" spans="1:18" x14ac:dyDescent="0.25">
      <c r="A147" s="32" t="s">
        <v>52</v>
      </c>
      <c r="E147" s="33" t="s">
        <v>66</v>
      </c>
      <c r="H147" s="53"/>
    </row>
    <row r="148" spans="1:18" ht="52.8" x14ac:dyDescent="0.25">
      <c r="A148" s="34" t="s">
        <v>54</v>
      </c>
      <c r="E148" s="35" t="s">
        <v>327</v>
      </c>
      <c r="H148" s="53"/>
    </row>
    <row r="149" spans="1:18" x14ac:dyDescent="0.25">
      <c r="A149" t="s">
        <v>56</v>
      </c>
      <c r="E149" s="33" t="s">
        <v>227</v>
      </c>
      <c r="H149" s="53"/>
    </row>
    <row r="150" spans="1:18" x14ac:dyDescent="0.25">
      <c r="A150" s="23" t="s">
        <v>46</v>
      </c>
      <c r="B150" s="27" t="s">
        <v>217</v>
      </c>
      <c r="C150" s="27" t="s">
        <v>229</v>
      </c>
      <c r="D150" s="23" t="s">
        <v>66</v>
      </c>
      <c r="E150" s="28" t="s">
        <v>230</v>
      </c>
      <c r="F150" s="29" t="s">
        <v>198</v>
      </c>
      <c r="G150" s="30">
        <v>12</v>
      </c>
      <c r="H150" s="52"/>
      <c r="I150" s="31">
        <f>ROUND(ROUND(H150,2)*ROUND(G150,3),2)</f>
        <v>0</v>
      </c>
      <c r="J150" s="48" t="s">
        <v>225</v>
      </c>
      <c r="O150">
        <f>(I150*21)/100</f>
        <v>0</v>
      </c>
      <c r="P150" t="s">
        <v>22</v>
      </c>
    </row>
    <row r="151" spans="1:18" x14ac:dyDescent="0.25">
      <c r="A151" s="32" t="s">
        <v>52</v>
      </c>
      <c r="E151" s="33" t="s">
        <v>66</v>
      </c>
      <c r="H151" s="53"/>
    </row>
    <row r="152" spans="1:18" ht="52.8" x14ac:dyDescent="0.25">
      <c r="A152" s="34" t="s">
        <v>54</v>
      </c>
      <c r="E152" s="35" t="s">
        <v>328</v>
      </c>
      <c r="H152" s="53"/>
    </row>
    <row r="153" spans="1:18" ht="26.4" x14ac:dyDescent="0.25">
      <c r="A153" t="s">
        <v>56</v>
      </c>
      <c r="E153" s="33" t="s">
        <v>232</v>
      </c>
      <c r="H153" s="53"/>
    </row>
    <row r="154" spans="1:18" x14ac:dyDescent="0.25">
      <c r="A154" s="23" t="s">
        <v>46</v>
      </c>
      <c r="B154" s="27" t="s">
        <v>222</v>
      </c>
      <c r="C154" s="27" t="s">
        <v>329</v>
      </c>
      <c r="D154" s="23" t="s">
        <v>66</v>
      </c>
      <c r="E154" s="28" t="s">
        <v>330</v>
      </c>
      <c r="F154" s="29" t="s">
        <v>198</v>
      </c>
      <c r="G154" s="30">
        <v>7</v>
      </c>
      <c r="H154" s="52"/>
      <c r="I154" s="31">
        <f>ROUND(ROUND(H154,2)*ROUND(G154,3),2)</f>
        <v>0</v>
      </c>
      <c r="J154" s="48" t="s">
        <v>51</v>
      </c>
      <c r="O154">
        <f>(I154*21)/100</f>
        <v>0</v>
      </c>
      <c r="P154" t="s">
        <v>22</v>
      </c>
    </row>
    <row r="155" spans="1:18" x14ac:dyDescent="0.25">
      <c r="A155" s="32" t="s">
        <v>52</v>
      </c>
      <c r="E155" s="33" t="s">
        <v>66</v>
      </c>
      <c r="H155" s="53"/>
    </row>
    <row r="156" spans="1:18" ht="26.4" x14ac:dyDescent="0.25">
      <c r="A156" s="34" t="s">
        <v>54</v>
      </c>
      <c r="E156" s="35" t="s">
        <v>331</v>
      </c>
      <c r="H156" s="53"/>
    </row>
    <row r="157" spans="1:18" ht="52.8" x14ac:dyDescent="0.25">
      <c r="A157" t="s">
        <v>56</v>
      </c>
      <c r="E157" s="33" t="s">
        <v>332</v>
      </c>
      <c r="H157" s="53"/>
    </row>
    <row r="158" spans="1:18" x14ac:dyDescent="0.25">
      <c r="A158" s="23" t="s">
        <v>46</v>
      </c>
      <c r="B158" s="27" t="s">
        <v>228</v>
      </c>
      <c r="C158" s="27" t="s">
        <v>333</v>
      </c>
      <c r="D158" s="23" t="s">
        <v>66</v>
      </c>
      <c r="E158" s="28" t="s">
        <v>334</v>
      </c>
      <c r="F158" s="29" t="s">
        <v>198</v>
      </c>
      <c r="G158" s="30">
        <v>7</v>
      </c>
      <c r="H158" s="52"/>
      <c r="I158" s="31">
        <f>ROUND(ROUND(H158,2)*ROUND(G158,3),2)</f>
        <v>0</v>
      </c>
      <c r="J158" s="48" t="s">
        <v>51</v>
      </c>
      <c r="O158">
        <f>(I158*21)/100</f>
        <v>0</v>
      </c>
      <c r="P158" t="s">
        <v>22</v>
      </c>
    </row>
    <row r="159" spans="1:18" x14ac:dyDescent="0.25">
      <c r="A159" s="32" t="s">
        <v>52</v>
      </c>
      <c r="E159" s="33" t="s">
        <v>66</v>
      </c>
      <c r="H159" s="53"/>
    </row>
    <row r="160" spans="1:18" ht="26.4" x14ac:dyDescent="0.25">
      <c r="A160" s="34" t="s">
        <v>54</v>
      </c>
      <c r="E160" s="35" t="s">
        <v>331</v>
      </c>
      <c r="H160" s="53"/>
    </row>
    <row r="161" spans="1:16" ht="52.8" x14ac:dyDescent="0.25">
      <c r="A161" t="s">
        <v>56</v>
      </c>
      <c r="E161" s="33" t="s">
        <v>335</v>
      </c>
      <c r="H161" s="53"/>
    </row>
    <row r="162" spans="1:16" x14ac:dyDescent="0.25">
      <c r="A162" s="23" t="s">
        <v>46</v>
      </c>
      <c r="B162" s="27" t="s">
        <v>233</v>
      </c>
      <c r="C162" s="27" t="s">
        <v>234</v>
      </c>
      <c r="D162" s="23" t="s">
        <v>66</v>
      </c>
      <c r="E162" s="28" t="s">
        <v>235</v>
      </c>
      <c r="F162" s="29" t="s">
        <v>111</v>
      </c>
      <c r="G162" s="30">
        <v>10.5</v>
      </c>
      <c r="H162" s="52"/>
      <c r="I162" s="31">
        <f>ROUND(ROUND(H162,2)*ROUND(G162,3),2)</f>
        <v>0</v>
      </c>
      <c r="J162" s="48" t="s">
        <v>225</v>
      </c>
      <c r="O162">
        <f>(I162*21)/100</f>
        <v>0</v>
      </c>
      <c r="P162" t="s">
        <v>22</v>
      </c>
    </row>
    <row r="163" spans="1:16" x14ac:dyDescent="0.25">
      <c r="A163" s="32" t="s">
        <v>52</v>
      </c>
      <c r="E163" s="33" t="s">
        <v>66</v>
      </c>
      <c r="H163" s="53"/>
    </row>
    <row r="164" spans="1:16" ht="26.4" x14ac:dyDescent="0.25">
      <c r="A164" s="34" t="s">
        <v>54</v>
      </c>
      <c r="E164" s="35" t="s">
        <v>236</v>
      </c>
      <c r="H164" s="53"/>
    </row>
    <row r="165" spans="1:16" x14ac:dyDescent="0.25">
      <c r="A165" t="s">
        <v>56</v>
      </c>
      <c r="E165" s="33" t="s">
        <v>227</v>
      </c>
      <c r="H165" s="53"/>
    </row>
    <row r="166" spans="1:16" x14ac:dyDescent="0.25">
      <c r="A166" s="23" t="s">
        <v>46</v>
      </c>
      <c r="B166" s="27" t="s">
        <v>237</v>
      </c>
      <c r="C166" s="27" t="s">
        <v>238</v>
      </c>
      <c r="D166" s="23" t="s">
        <v>66</v>
      </c>
      <c r="E166" s="28" t="s">
        <v>239</v>
      </c>
      <c r="F166" s="29" t="s">
        <v>111</v>
      </c>
      <c r="G166" s="30">
        <v>10.5</v>
      </c>
      <c r="H166" s="52"/>
      <c r="I166" s="31">
        <f>ROUND(ROUND(H166,2)*ROUND(G166,3),2)</f>
        <v>0</v>
      </c>
      <c r="J166" s="48" t="s">
        <v>225</v>
      </c>
      <c r="O166">
        <f>(I166*21)/100</f>
        <v>0</v>
      </c>
      <c r="P166" t="s">
        <v>22</v>
      </c>
    </row>
    <row r="167" spans="1:16" x14ac:dyDescent="0.25">
      <c r="A167" s="32" t="s">
        <v>52</v>
      </c>
      <c r="E167" s="33" t="s">
        <v>66</v>
      </c>
      <c r="H167" s="53"/>
    </row>
    <row r="168" spans="1:16" ht="26.4" x14ac:dyDescent="0.25">
      <c r="A168" s="34" t="s">
        <v>54</v>
      </c>
      <c r="E168" s="35" t="s">
        <v>240</v>
      </c>
      <c r="H168" s="53"/>
    </row>
    <row r="169" spans="1:16" ht="26.4" x14ac:dyDescent="0.25">
      <c r="A169" t="s">
        <v>56</v>
      </c>
      <c r="E169" s="33" t="s">
        <v>232</v>
      </c>
      <c r="H169" s="53"/>
    </row>
    <row r="170" spans="1:16" x14ac:dyDescent="0.25">
      <c r="A170" s="23" t="s">
        <v>46</v>
      </c>
      <c r="B170" s="27" t="s">
        <v>241</v>
      </c>
      <c r="C170" s="27" t="s">
        <v>242</v>
      </c>
      <c r="D170" s="23" t="s">
        <v>66</v>
      </c>
      <c r="E170" s="28" t="s">
        <v>243</v>
      </c>
      <c r="F170" s="29" t="s">
        <v>198</v>
      </c>
      <c r="G170" s="30">
        <v>6</v>
      </c>
      <c r="H170" s="52"/>
      <c r="I170" s="31">
        <f>ROUND(ROUND(H170,2)*ROUND(G170,3),2)</f>
        <v>0</v>
      </c>
      <c r="J170" s="48" t="s">
        <v>225</v>
      </c>
      <c r="O170">
        <f>(I170*21)/100</f>
        <v>0</v>
      </c>
      <c r="P170" t="s">
        <v>22</v>
      </c>
    </row>
    <row r="171" spans="1:16" x14ac:dyDescent="0.25">
      <c r="A171" s="32" t="s">
        <v>52</v>
      </c>
      <c r="E171" s="33" t="s">
        <v>66</v>
      </c>
      <c r="H171" s="53"/>
    </row>
    <row r="172" spans="1:16" ht="39.6" x14ac:dyDescent="0.25">
      <c r="A172" s="34" t="s">
        <v>54</v>
      </c>
      <c r="E172" s="35" t="s">
        <v>336</v>
      </c>
      <c r="H172" s="53"/>
    </row>
    <row r="173" spans="1:16" x14ac:dyDescent="0.25">
      <c r="A173" t="s">
        <v>56</v>
      </c>
      <c r="E173" s="33" t="s">
        <v>227</v>
      </c>
      <c r="H173" s="53"/>
    </row>
    <row r="174" spans="1:16" x14ac:dyDescent="0.25">
      <c r="A174" s="23" t="s">
        <v>46</v>
      </c>
      <c r="B174" s="27" t="s">
        <v>245</v>
      </c>
      <c r="C174" s="27" t="s">
        <v>246</v>
      </c>
      <c r="D174" s="23" t="s">
        <v>66</v>
      </c>
      <c r="E174" s="28" t="s">
        <v>247</v>
      </c>
      <c r="F174" s="29" t="s">
        <v>198</v>
      </c>
      <c r="G174" s="30">
        <v>6</v>
      </c>
      <c r="H174" s="52"/>
      <c r="I174" s="31">
        <f>ROUND(ROUND(H174,2)*ROUND(G174,3),2)</f>
        <v>0</v>
      </c>
      <c r="J174" s="48" t="s">
        <v>225</v>
      </c>
      <c r="O174">
        <f>(I174*21)/100</f>
        <v>0</v>
      </c>
      <c r="P174" t="s">
        <v>22</v>
      </c>
    </row>
    <row r="175" spans="1:16" x14ac:dyDescent="0.25">
      <c r="A175" s="32" t="s">
        <v>52</v>
      </c>
      <c r="E175" s="33" t="s">
        <v>66</v>
      </c>
      <c r="H175" s="53"/>
    </row>
    <row r="176" spans="1:16" ht="39.6" x14ac:dyDescent="0.25">
      <c r="A176" s="34" t="s">
        <v>54</v>
      </c>
      <c r="E176" s="35" t="s">
        <v>337</v>
      </c>
      <c r="H176" s="53"/>
    </row>
    <row r="177" spans="1:16" ht="26.4" x14ac:dyDescent="0.25">
      <c r="A177" t="s">
        <v>56</v>
      </c>
      <c r="E177" s="33" t="s">
        <v>249</v>
      </c>
      <c r="H177" s="53"/>
    </row>
    <row r="178" spans="1:16" x14ac:dyDescent="0.25">
      <c r="A178" s="23" t="s">
        <v>46</v>
      </c>
      <c r="B178" s="27" t="s">
        <v>250</v>
      </c>
      <c r="C178" s="27" t="s">
        <v>251</v>
      </c>
      <c r="D178" s="23" t="s">
        <v>66</v>
      </c>
      <c r="E178" s="28" t="s">
        <v>252</v>
      </c>
      <c r="F178" s="29" t="s">
        <v>111</v>
      </c>
      <c r="G178" s="30">
        <v>525.75</v>
      </c>
      <c r="H178" s="52"/>
      <c r="I178" s="31">
        <f>ROUND(ROUND(H178,2)*ROUND(G178,3),2)</f>
        <v>0</v>
      </c>
      <c r="J178" s="48" t="s">
        <v>51</v>
      </c>
      <c r="O178">
        <f>(I178*21)/100</f>
        <v>0</v>
      </c>
      <c r="P178" t="s">
        <v>22</v>
      </c>
    </row>
    <row r="179" spans="1:16" x14ac:dyDescent="0.25">
      <c r="A179" s="32" t="s">
        <v>52</v>
      </c>
      <c r="E179" s="33" t="s">
        <v>66</v>
      </c>
      <c r="H179" s="53"/>
    </row>
    <row r="180" spans="1:16" ht="132" x14ac:dyDescent="0.25">
      <c r="A180" s="34" t="s">
        <v>54</v>
      </c>
      <c r="E180" s="35" t="s">
        <v>338</v>
      </c>
      <c r="H180" s="53"/>
    </row>
    <row r="181" spans="1:16" ht="92.4" x14ac:dyDescent="0.25">
      <c r="A181" t="s">
        <v>56</v>
      </c>
      <c r="E181" s="33" t="s">
        <v>254</v>
      </c>
      <c r="H181" s="53"/>
    </row>
    <row r="182" spans="1:16" x14ac:dyDescent="0.25">
      <c r="A182" s="23" t="s">
        <v>46</v>
      </c>
      <c r="B182" s="27" t="s">
        <v>255</v>
      </c>
      <c r="C182" s="27" t="s">
        <v>256</v>
      </c>
      <c r="D182" s="23" t="s">
        <v>66</v>
      </c>
      <c r="E182" s="28" t="s">
        <v>257</v>
      </c>
      <c r="F182" s="29" t="s">
        <v>111</v>
      </c>
      <c r="G182" s="30">
        <v>525.75</v>
      </c>
      <c r="H182" s="52"/>
      <c r="I182" s="31">
        <f>ROUND(ROUND(H182,2)*ROUND(G182,3),2)</f>
        <v>0</v>
      </c>
      <c r="J182" s="48" t="s">
        <v>51</v>
      </c>
      <c r="O182">
        <f>(I182*21)/100</f>
        <v>0</v>
      </c>
      <c r="P182" t="s">
        <v>22</v>
      </c>
    </row>
    <row r="183" spans="1:16" x14ac:dyDescent="0.25">
      <c r="A183" s="32" t="s">
        <v>52</v>
      </c>
      <c r="E183" s="33" t="s">
        <v>66</v>
      </c>
      <c r="H183" s="53"/>
    </row>
    <row r="184" spans="1:16" ht="132" x14ac:dyDescent="0.25">
      <c r="A184" s="34" t="s">
        <v>54</v>
      </c>
      <c r="E184" s="35" t="s">
        <v>339</v>
      </c>
      <c r="H184" s="53"/>
    </row>
    <row r="185" spans="1:16" ht="92.4" x14ac:dyDescent="0.25">
      <c r="A185" t="s">
        <v>56</v>
      </c>
      <c r="E185" s="33" t="s">
        <v>254</v>
      </c>
      <c r="H185" s="53"/>
    </row>
    <row r="186" spans="1:16" x14ac:dyDescent="0.25">
      <c r="A186" s="23" t="s">
        <v>46</v>
      </c>
      <c r="B186" s="27" t="s">
        <v>259</v>
      </c>
      <c r="C186" s="27" t="s">
        <v>256</v>
      </c>
      <c r="D186" s="23" t="s">
        <v>340</v>
      </c>
      <c r="E186" s="28" t="s">
        <v>257</v>
      </c>
      <c r="F186" s="29" t="s">
        <v>111</v>
      </c>
      <c r="G186" s="30">
        <v>400</v>
      </c>
      <c r="H186" s="52"/>
      <c r="I186" s="31">
        <f>ROUND(ROUND(H186,2)*ROUND(G186,3),2)</f>
        <v>0</v>
      </c>
      <c r="J186" s="48" t="s">
        <v>51</v>
      </c>
      <c r="O186">
        <f>(I186*21)/100</f>
        <v>0</v>
      </c>
      <c r="P186" t="s">
        <v>22</v>
      </c>
    </row>
    <row r="187" spans="1:16" x14ac:dyDescent="0.25">
      <c r="A187" s="32" t="s">
        <v>52</v>
      </c>
      <c r="E187" s="33" t="s">
        <v>66</v>
      </c>
      <c r="H187" s="53"/>
    </row>
    <row r="188" spans="1:16" ht="26.4" x14ac:dyDescent="0.25">
      <c r="A188" s="34" t="s">
        <v>54</v>
      </c>
      <c r="E188" s="35" t="s">
        <v>341</v>
      </c>
      <c r="H188" s="53"/>
    </row>
    <row r="189" spans="1:16" ht="92.4" x14ac:dyDescent="0.25">
      <c r="A189" t="s">
        <v>56</v>
      </c>
      <c r="E189" s="33" t="s">
        <v>254</v>
      </c>
      <c r="H189" s="53"/>
    </row>
    <row r="190" spans="1:16" x14ac:dyDescent="0.25">
      <c r="A190" s="23" t="s">
        <v>46</v>
      </c>
      <c r="B190" s="27" t="s">
        <v>264</v>
      </c>
      <c r="C190" s="27" t="s">
        <v>342</v>
      </c>
      <c r="D190" s="23" t="s">
        <v>66</v>
      </c>
      <c r="E190" s="28" t="s">
        <v>343</v>
      </c>
      <c r="F190" s="29" t="s">
        <v>344</v>
      </c>
      <c r="G190" s="30">
        <v>1</v>
      </c>
      <c r="H190" s="52"/>
      <c r="I190" s="31">
        <f>ROUND(ROUND(H190,2)*ROUND(G190,3),2)</f>
        <v>0</v>
      </c>
      <c r="J190" s="48" t="s">
        <v>51</v>
      </c>
      <c r="O190">
        <f>(I190*21)/100</f>
        <v>0</v>
      </c>
      <c r="P190" t="s">
        <v>22</v>
      </c>
    </row>
    <row r="191" spans="1:16" ht="92.4" x14ac:dyDescent="0.25">
      <c r="A191" s="32" t="s">
        <v>52</v>
      </c>
      <c r="E191" s="33" t="s">
        <v>345</v>
      </c>
      <c r="H191" s="53"/>
    </row>
    <row r="192" spans="1:16" ht="26.4" x14ac:dyDescent="0.25">
      <c r="A192" s="34" t="s">
        <v>54</v>
      </c>
      <c r="E192" s="35" t="s">
        <v>346</v>
      </c>
      <c r="H192" s="53"/>
    </row>
    <row r="193" spans="1:16" x14ac:dyDescent="0.25">
      <c r="A193" t="s">
        <v>56</v>
      </c>
      <c r="E193" s="33" t="s">
        <v>66</v>
      </c>
      <c r="H193" s="53"/>
    </row>
    <row r="194" spans="1:16" x14ac:dyDescent="0.25">
      <c r="A194" s="23" t="s">
        <v>46</v>
      </c>
      <c r="B194" s="27" t="s">
        <v>269</v>
      </c>
      <c r="C194" s="27" t="s">
        <v>260</v>
      </c>
      <c r="D194" s="23" t="s">
        <v>66</v>
      </c>
      <c r="E194" s="28" t="s">
        <v>261</v>
      </c>
      <c r="F194" s="29" t="s">
        <v>81</v>
      </c>
      <c r="G194" s="30">
        <v>47</v>
      </c>
      <c r="H194" s="52"/>
      <c r="I194" s="31">
        <f>ROUND(ROUND(H194,2)*ROUND(G194,3),2)</f>
        <v>0</v>
      </c>
      <c r="J194" s="48" t="s">
        <v>51</v>
      </c>
      <c r="O194">
        <f>(I194*21)/100</f>
        <v>0</v>
      </c>
      <c r="P194" t="s">
        <v>22</v>
      </c>
    </row>
    <row r="195" spans="1:16" x14ac:dyDescent="0.25">
      <c r="A195" s="32" t="s">
        <v>52</v>
      </c>
      <c r="E195" s="33" t="s">
        <v>66</v>
      </c>
      <c r="H195" s="53"/>
    </row>
    <row r="196" spans="1:16" ht="26.4" x14ac:dyDescent="0.25">
      <c r="A196" s="34" t="s">
        <v>54</v>
      </c>
      <c r="E196" s="35" t="s">
        <v>347</v>
      </c>
      <c r="H196" s="53"/>
    </row>
    <row r="197" spans="1:16" ht="66" x14ac:dyDescent="0.25">
      <c r="A197" t="s">
        <v>56</v>
      </c>
      <c r="E197" s="33" t="s">
        <v>263</v>
      </c>
      <c r="H197" s="53"/>
    </row>
    <row r="198" spans="1:16" x14ac:dyDescent="0.25">
      <c r="A198" s="23" t="s">
        <v>46</v>
      </c>
      <c r="B198" s="27" t="s">
        <v>274</v>
      </c>
      <c r="C198" s="27" t="s">
        <v>265</v>
      </c>
      <c r="D198" s="23" t="s">
        <v>66</v>
      </c>
      <c r="E198" s="28" t="s">
        <v>266</v>
      </c>
      <c r="F198" s="29" t="s">
        <v>81</v>
      </c>
      <c r="G198" s="30">
        <v>325</v>
      </c>
      <c r="H198" s="52"/>
      <c r="I198" s="31">
        <f>ROUND(ROUND(H198,2)*ROUND(G198,3),2)</f>
        <v>0</v>
      </c>
      <c r="J198" s="48" t="s">
        <v>51</v>
      </c>
      <c r="O198">
        <f>(I198*21)/100</f>
        <v>0</v>
      </c>
      <c r="P198" t="s">
        <v>22</v>
      </c>
    </row>
    <row r="199" spans="1:16" x14ac:dyDescent="0.25">
      <c r="A199" s="32" t="s">
        <v>52</v>
      </c>
      <c r="E199" s="33" t="s">
        <v>66</v>
      </c>
      <c r="H199" s="53"/>
    </row>
    <row r="200" spans="1:16" ht="39.6" x14ac:dyDescent="0.25">
      <c r="A200" s="34" t="s">
        <v>54</v>
      </c>
      <c r="E200" s="35" t="s">
        <v>348</v>
      </c>
      <c r="H200" s="53"/>
    </row>
    <row r="201" spans="1:16" ht="66" x14ac:dyDescent="0.25">
      <c r="A201" t="s">
        <v>56</v>
      </c>
      <c r="E201" s="33" t="s">
        <v>268</v>
      </c>
      <c r="H201" s="53"/>
    </row>
    <row r="202" spans="1:16" x14ac:dyDescent="0.25">
      <c r="A202" s="23" t="s">
        <v>46</v>
      </c>
      <c r="B202" s="27" t="s">
        <v>279</v>
      </c>
      <c r="C202" s="27" t="s">
        <v>270</v>
      </c>
      <c r="D202" s="23" t="s">
        <v>66</v>
      </c>
      <c r="E202" s="28" t="s">
        <v>271</v>
      </c>
      <c r="F202" s="29" t="s">
        <v>81</v>
      </c>
      <c r="G202" s="30">
        <v>91.5</v>
      </c>
      <c r="H202" s="52"/>
      <c r="I202" s="31">
        <f>ROUND(ROUND(H202,2)*ROUND(G202,3),2)</f>
        <v>0</v>
      </c>
      <c r="J202" s="48" t="s">
        <v>51</v>
      </c>
      <c r="O202">
        <f>(I202*21)/100</f>
        <v>0</v>
      </c>
      <c r="P202" t="s">
        <v>22</v>
      </c>
    </row>
    <row r="203" spans="1:16" x14ac:dyDescent="0.25">
      <c r="A203" s="32" t="s">
        <v>52</v>
      </c>
      <c r="E203" s="33" t="s">
        <v>66</v>
      </c>
      <c r="H203" s="53"/>
    </row>
    <row r="204" spans="1:16" ht="52.8" x14ac:dyDescent="0.25">
      <c r="A204" s="34" t="s">
        <v>54</v>
      </c>
      <c r="E204" s="35" t="s">
        <v>349</v>
      </c>
      <c r="H204" s="53"/>
    </row>
    <row r="205" spans="1:16" ht="66" x14ac:dyDescent="0.25">
      <c r="A205" t="s">
        <v>56</v>
      </c>
      <c r="E205" s="33" t="s">
        <v>273</v>
      </c>
      <c r="H205" s="53"/>
    </row>
    <row r="206" spans="1:16" x14ac:dyDescent="0.25">
      <c r="A206" s="23" t="s">
        <v>46</v>
      </c>
      <c r="B206" s="27" t="s">
        <v>283</v>
      </c>
      <c r="C206" s="27" t="s">
        <v>275</v>
      </c>
      <c r="D206" s="23" t="s">
        <v>66</v>
      </c>
      <c r="E206" s="28" t="s">
        <v>276</v>
      </c>
      <c r="F206" s="29" t="s">
        <v>81</v>
      </c>
      <c r="G206" s="30">
        <v>345.3</v>
      </c>
      <c r="H206" s="52"/>
      <c r="I206" s="31">
        <f>ROUND(ROUND(H206,2)*ROUND(G206,3),2)</f>
        <v>0</v>
      </c>
      <c r="J206" s="48" t="s">
        <v>51</v>
      </c>
      <c r="O206">
        <f>(I206*21)/100</f>
        <v>0</v>
      </c>
      <c r="P206" t="s">
        <v>22</v>
      </c>
    </row>
    <row r="207" spans="1:16" x14ac:dyDescent="0.25">
      <c r="A207" s="32" t="s">
        <v>52</v>
      </c>
      <c r="E207" s="33" t="s">
        <v>66</v>
      </c>
      <c r="H207" s="53"/>
    </row>
    <row r="208" spans="1:16" ht="105.6" x14ac:dyDescent="0.25">
      <c r="A208" s="34" t="s">
        <v>54</v>
      </c>
      <c r="E208" s="35" t="s">
        <v>301</v>
      </c>
      <c r="H208" s="53"/>
    </row>
    <row r="209" spans="1:16" ht="79.2" x14ac:dyDescent="0.25">
      <c r="A209" t="s">
        <v>56</v>
      </c>
      <c r="E209" s="33" t="s">
        <v>278</v>
      </c>
      <c r="H209" s="53"/>
    </row>
    <row r="210" spans="1:16" x14ac:dyDescent="0.25">
      <c r="A210" s="23" t="s">
        <v>46</v>
      </c>
      <c r="B210" s="27" t="s">
        <v>350</v>
      </c>
      <c r="C210" s="27" t="s">
        <v>284</v>
      </c>
      <c r="D210" s="23" t="s">
        <v>66</v>
      </c>
      <c r="E210" s="28" t="s">
        <v>285</v>
      </c>
      <c r="F210" s="29" t="s">
        <v>111</v>
      </c>
      <c r="G210" s="30">
        <v>36570</v>
      </c>
      <c r="H210" s="52"/>
      <c r="I210" s="31">
        <f>ROUND(ROUND(H210,2)*ROUND(G210,3),2)</f>
        <v>0</v>
      </c>
      <c r="J210" s="48" t="s">
        <v>51</v>
      </c>
      <c r="O210">
        <f>(I210*21)/100</f>
        <v>0</v>
      </c>
      <c r="P210" t="s">
        <v>22</v>
      </c>
    </row>
    <row r="211" spans="1:16" x14ac:dyDescent="0.25">
      <c r="A211" s="32" t="s">
        <v>52</v>
      </c>
      <c r="E211" s="33" t="s">
        <v>66</v>
      </c>
      <c r="H211" s="53"/>
    </row>
    <row r="212" spans="1:16" ht="52.8" x14ac:dyDescent="0.25">
      <c r="A212" s="34" t="s">
        <v>54</v>
      </c>
      <c r="E212" s="35" t="s">
        <v>351</v>
      </c>
      <c r="H212" s="53"/>
    </row>
    <row r="213" spans="1:16" ht="66" x14ac:dyDescent="0.25">
      <c r="A213" t="s">
        <v>56</v>
      </c>
      <c r="E213" s="33" t="s">
        <v>287</v>
      </c>
      <c r="H213" s="53"/>
    </row>
  </sheetData>
  <sheetProtection algorithmName="SHA-512" hashValue="CCMFd9vOjqXL2AgkBu4FtPdLbbWn47Aweg5Nnf9NcAHWpQyGHO9QZT564TyVC4TKHOYQmRaXuY7Y5RxZYgMf4A==" saltValue="ZOowKYzVkWmaOAQ7iypY7Q==" spinCount="100000" sheet="1" objects="1" scenarios="1"/>
  <mergeCells count="11">
    <mergeCell ref="E5:E6"/>
    <mergeCell ref="F5:F6"/>
    <mergeCell ref="G5:G6"/>
    <mergeCell ref="H5:I5"/>
    <mergeCell ref="J5:J6"/>
    <mergeCell ref="C3:D3"/>
    <mergeCell ref="C4:D4"/>
    <mergeCell ref="A5:A6"/>
    <mergeCell ref="B5:B6"/>
    <mergeCell ref="C5:C6"/>
    <mergeCell ref="D5:D6"/>
  </mergeCells>
  <printOptions horizontalCentered="1"/>
  <pageMargins left="0.39370078740157483" right="0.39370078740157483" top="0.39370078740157483" bottom="0.51181102362204722" header="0.39370078740157483" footer="0.31496062992125984"/>
  <pageSetup paperSize="9" scale="68" fitToHeight="0" orientation="landscape" r:id="rId1"/>
  <headerFooter>
    <oddFooter>&amp;L&amp;9Objekt: &amp;A&amp;R&amp;8Strana &amp;P z &amp;N</oddFooter>
  </headerFooter>
  <rowBreaks count="2" manualBreakCount="2">
    <brk id="132" max="16383" man="1"/>
    <brk id="18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149"/>
  <sheetViews>
    <sheetView view="pageBreakPreview" zoomScaleNormal="100" zoomScaleSheetLayoutView="100" workbookViewId="0">
      <pane ySplit="7" topLeftCell="A8" activePane="bottomLeft" state="frozen"/>
      <selection sqref="A1:A3"/>
      <selection pane="bottomLeft" activeCell="B8" sqref="B8"/>
    </sheetView>
  </sheetViews>
  <sheetFormatPr defaultColWidth="9.109375" defaultRowHeight="13.2" x14ac:dyDescent="0.25"/>
  <cols>
    <col min="1" max="1" width="9.109375" hidden="1" customWidth="1"/>
    <col min="2" max="2" width="7.77734375" customWidth="1"/>
    <col min="3" max="3" width="9.77734375" customWidth="1"/>
    <col min="4" max="4" width="7.77734375" customWidth="1"/>
    <col min="5" max="5" width="122.77734375" customWidth="1"/>
    <col min="6" max="6" width="7.77734375" customWidth="1"/>
    <col min="7" max="8" width="12.77734375" customWidth="1"/>
    <col min="9" max="9" width="14.77734375" customWidth="1"/>
    <col min="10" max="10" width="9.77734375" style="49" customWidth="1"/>
    <col min="15" max="18" width="9.109375" hidden="1" customWidth="1"/>
  </cols>
  <sheetData>
    <row r="1" spans="1:18" x14ac:dyDescent="0.25">
      <c r="A1" t="s">
        <v>10</v>
      </c>
      <c r="B1" s="7"/>
      <c r="C1" s="7"/>
      <c r="D1" s="7"/>
      <c r="E1" s="7"/>
      <c r="F1" s="7"/>
      <c r="G1" s="7"/>
      <c r="H1" s="7"/>
      <c r="I1" s="7"/>
      <c r="J1" s="44"/>
      <c r="P1" t="s">
        <v>21</v>
      </c>
    </row>
    <row r="2" spans="1:18" ht="21" x14ac:dyDescent="0.25">
      <c r="B2" s="7"/>
      <c r="C2" s="7"/>
      <c r="D2" s="7"/>
      <c r="E2" s="8" t="s">
        <v>12</v>
      </c>
      <c r="F2" s="7"/>
      <c r="G2" s="7"/>
      <c r="H2" s="11"/>
      <c r="I2" s="11"/>
      <c r="J2" s="44"/>
      <c r="O2">
        <f>0+O8+O25+O42+O59+O76+O81+O90+O107+O116+O121</f>
        <v>0</v>
      </c>
      <c r="P2" t="s">
        <v>21</v>
      </c>
    </row>
    <row r="3" spans="1:18" ht="13.8" x14ac:dyDescent="0.25">
      <c r="A3" t="s">
        <v>11</v>
      </c>
      <c r="B3" s="15" t="s">
        <v>13</v>
      </c>
      <c r="C3" s="4" t="s">
        <v>14</v>
      </c>
      <c r="D3" s="6"/>
      <c r="E3" s="16" t="s">
        <v>15</v>
      </c>
      <c r="F3" s="7"/>
      <c r="G3" s="14"/>
      <c r="H3" s="13" t="s">
        <v>352</v>
      </c>
      <c r="I3" s="38">
        <f>0+I8+I25+I42+I59+I76+I81+I90+I107+I116+I121</f>
        <v>0</v>
      </c>
      <c r="J3" s="45"/>
      <c r="O3" t="s">
        <v>18</v>
      </c>
      <c r="P3" t="s">
        <v>22</v>
      </c>
    </row>
    <row r="4" spans="1:18" ht="13.8" x14ac:dyDescent="0.25">
      <c r="A4" t="s">
        <v>16</v>
      </c>
      <c r="B4" s="18" t="s">
        <v>17</v>
      </c>
      <c r="C4" s="3" t="s">
        <v>352</v>
      </c>
      <c r="D4" s="2"/>
      <c r="E4" s="19" t="s">
        <v>353</v>
      </c>
      <c r="F4" s="11"/>
      <c r="G4" s="11"/>
      <c r="H4" s="20"/>
      <c r="I4" s="20"/>
      <c r="J4" s="46"/>
      <c r="O4" t="s">
        <v>19</v>
      </c>
      <c r="P4" t="s">
        <v>22</v>
      </c>
    </row>
    <row r="5" spans="1:18" x14ac:dyDescent="0.25">
      <c r="A5" s="1" t="s">
        <v>25</v>
      </c>
      <c r="B5" s="1" t="s">
        <v>27</v>
      </c>
      <c r="C5" s="1" t="s">
        <v>29</v>
      </c>
      <c r="D5" s="1" t="s">
        <v>30</v>
      </c>
      <c r="E5" s="1" t="s">
        <v>31</v>
      </c>
      <c r="F5" s="1" t="s">
        <v>33</v>
      </c>
      <c r="G5" s="1" t="s">
        <v>35</v>
      </c>
      <c r="H5" s="1" t="s">
        <v>37</v>
      </c>
      <c r="I5" s="1"/>
      <c r="J5" s="50" t="s">
        <v>42</v>
      </c>
      <c r="O5" t="s">
        <v>20</v>
      </c>
      <c r="P5" t="s">
        <v>22</v>
      </c>
    </row>
    <row r="6" spans="1:18" x14ac:dyDescent="0.25">
      <c r="A6" s="1"/>
      <c r="B6" s="1"/>
      <c r="C6" s="1"/>
      <c r="D6" s="1"/>
      <c r="E6" s="1"/>
      <c r="F6" s="1"/>
      <c r="G6" s="1"/>
      <c r="H6" s="17" t="s">
        <v>38</v>
      </c>
      <c r="I6" s="17" t="s">
        <v>40</v>
      </c>
      <c r="J6" s="50"/>
    </row>
    <row r="7" spans="1:18" x14ac:dyDescent="0.25">
      <c r="A7" s="17" t="s">
        <v>26</v>
      </c>
      <c r="B7" s="17" t="s">
        <v>28</v>
      </c>
      <c r="C7" s="17" t="s">
        <v>22</v>
      </c>
      <c r="D7" s="17" t="s">
        <v>21</v>
      </c>
      <c r="E7" s="17" t="s">
        <v>32</v>
      </c>
      <c r="F7" s="17" t="s">
        <v>34</v>
      </c>
      <c r="G7" s="17" t="s">
        <v>36</v>
      </c>
      <c r="H7" s="17" t="s">
        <v>39</v>
      </c>
      <c r="I7" s="17" t="s">
        <v>41</v>
      </c>
      <c r="J7" s="51" t="s">
        <v>43</v>
      </c>
    </row>
    <row r="8" spans="1:18" x14ac:dyDescent="0.25">
      <c r="A8" s="20" t="s">
        <v>44</v>
      </c>
      <c r="B8" s="20"/>
      <c r="C8" s="24" t="s">
        <v>26</v>
      </c>
      <c r="D8" s="20"/>
      <c r="E8" s="25" t="s">
        <v>45</v>
      </c>
      <c r="F8" s="20"/>
      <c r="G8" s="20"/>
      <c r="H8" s="20"/>
      <c r="I8" s="26">
        <f>0+Q8</f>
        <v>0</v>
      </c>
      <c r="J8" s="47"/>
      <c r="O8">
        <f>0+R8</f>
        <v>0</v>
      </c>
      <c r="Q8">
        <f>0+I9+I13+I17+I21</f>
        <v>0</v>
      </c>
      <c r="R8">
        <f>0+O9+O13+O17+O21</f>
        <v>0</v>
      </c>
    </row>
    <row r="9" spans="1:18" x14ac:dyDescent="0.25">
      <c r="A9" s="23" t="s">
        <v>46</v>
      </c>
      <c r="B9" s="27" t="s">
        <v>28</v>
      </c>
      <c r="C9" s="27" t="s">
        <v>47</v>
      </c>
      <c r="D9" s="23" t="s">
        <v>48</v>
      </c>
      <c r="E9" s="28" t="s">
        <v>49</v>
      </c>
      <c r="F9" s="29" t="s">
        <v>50</v>
      </c>
      <c r="G9" s="30">
        <v>447.6</v>
      </c>
      <c r="H9" s="52"/>
      <c r="I9" s="31">
        <f>ROUND(ROUND(H9,2)*ROUND(G9,3),2)</f>
        <v>0</v>
      </c>
      <c r="J9" s="48" t="s">
        <v>51</v>
      </c>
      <c r="O9">
        <f>(I9*21)/100</f>
        <v>0</v>
      </c>
      <c r="P9" t="s">
        <v>22</v>
      </c>
    </row>
    <row r="10" spans="1:18" x14ac:dyDescent="0.25">
      <c r="A10" s="32" t="s">
        <v>52</v>
      </c>
      <c r="E10" s="33" t="s">
        <v>53</v>
      </c>
      <c r="H10" s="53"/>
    </row>
    <row r="11" spans="1:18" ht="39.6" x14ac:dyDescent="0.25">
      <c r="A11" s="34" t="s">
        <v>54</v>
      </c>
      <c r="E11" s="35" t="s">
        <v>354</v>
      </c>
      <c r="H11" s="53"/>
    </row>
    <row r="12" spans="1:18" x14ac:dyDescent="0.25">
      <c r="A12" t="s">
        <v>56</v>
      </c>
      <c r="E12" s="33" t="s">
        <v>57</v>
      </c>
      <c r="H12" s="53"/>
    </row>
    <row r="13" spans="1:18" x14ac:dyDescent="0.25">
      <c r="A13" s="23" t="s">
        <v>46</v>
      </c>
      <c r="B13" s="27" t="s">
        <v>22</v>
      </c>
      <c r="C13" s="27" t="s">
        <v>47</v>
      </c>
      <c r="D13" s="23" t="s">
        <v>355</v>
      </c>
      <c r="E13" s="28" t="s">
        <v>49</v>
      </c>
      <c r="F13" s="29" t="s">
        <v>50</v>
      </c>
      <c r="G13" s="30">
        <v>279.45</v>
      </c>
      <c r="H13" s="52"/>
      <c r="I13" s="31">
        <f>ROUND(ROUND(H13,2)*ROUND(G13,3),2)</f>
        <v>0</v>
      </c>
      <c r="J13" s="48" t="s">
        <v>51</v>
      </c>
      <c r="O13">
        <f>(I13*21)/100</f>
        <v>0</v>
      </c>
      <c r="P13" t="s">
        <v>22</v>
      </c>
    </row>
    <row r="14" spans="1:18" x14ac:dyDescent="0.25">
      <c r="A14" s="32" t="s">
        <v>52</v>
      </c>
      <c r="E14" s="33" t="s">
        <v>356</v>
      </c>
      <c r="H14" s="53"/>
    </row>
    <row r="15" spans="1:18" ht="26.4" x14ac:dyDescent="0.25">
      <c r="A15" s="34" t="s">
        <v>54</v>
      </c>
      <c r="E15" s="35" t="s">
        <v>357</v>
      </c>
      <c r="H15" s="53"/>
    </row>
    <row r="16" spans="1:18" x14ac:dyDescent="0.25">
      <c r="A16" t="s">
        <v>56</v>
      </c>
      <c r="E16" s="33" t="s">
        <v>57</v>
      </c>
      <c r="H16" s="53"/>
    </row>
    <row r="17" spans="1:18" x14ac:dyDescent="0.25">
      <c r="A17" s="23" t="s">
        <v>46</v>
      </c>
      <c r="B17" s="27" t="s">
        <v>21</v>
      </c>
      <c r="C17" s="27" t="s">
        <v>47</v>
      </c>
      <c r="D17" s="23" t="s">
        <v>58</v>
      </c>
      <c r="E17" s="28" t="s">
        <v>49</v>
      </c>
      <c r="F17" s="29" t="s">
        <v>50</v>
      </c>
      <c r="G17" s="30">
        <v>48.48</v>
      </c>
      <c r="H17" s="52"/>
      <c r="I17" s="31">
        <f>ROUND(ROUND(H17,2)*ROUND(G17,3),2)</f>
        <v>0</v>
      </c>
      <c r="J17" s="48" t="s">
        <v>51</v>
      </c>
      <c r="O17">
        <f>(I17*21)/100</f>
        <v>0</v>
      </c>
      <c r="P17" t="s">
        <v>22</v>
      </c>
    </row>
    <row r="18" spans="1:18" x14ac:dyDescent="0.25">
      <c r="A18" s="32" t="s">
        <v>52</v>
      </c>
      <c r="E18" s="33" t="s">
        <v>59</v>
      </c>
      <c r="H18" s="53"/>
    </row>
    <row r="19" spans="1:18" ht="26.4" x14ac:dyDescent="0.25">
      <c r="A19" s="34" t="s">
        <v>54</v>
      </c>
      <c r="E19" s="35" t="s">
        <v>358</v>
      </c>
      <c r="H19" s="53"/>
    </row>
    <row r="20" spans="1:18" x14ac:dyDescent="0.25">
      <c r="A20" t="s">
        <v>56</v>
      </c>
      <c r="E20" s="33" t="s">
        <v>57</v>
      </c>
      <c r="H20" s="53"/>
    </row>
    <row r="21" spans="1:18" x14ac:dyDescent="0.25">
      <c r="A21" s="23" t="s">
        <v>46</v>
      </c>
      <c r="B21" s="27" t="s">
        <v>32</v>
      </c>
      <c r="C21" s="27" t="s">
        <v>47</v>
      </c>
      <c r="D21" s="23" t="s">
        <v>359</v>
      </c>
      <c r="E21" s="28" t="s">
        <v>49</v>
      </c>
      <c r="F21" s="29" t="s">
        <v>50</v>
      </c>
      <c r="G21" s="30">
        <v>141.47999999999999</v>
      </c>
      <c r="H21" s="52"/>
      <c r="I21" s="31">
        <f>ROUND(ROUND(H21,2)*ROUND(G21,3),2)</f>
        <v>0</v>
      </c>
      <c r="J21" s="48" t="s">
        <v>51</v>
      </c>
      <c r="O21">
        <f>(I21*21)/100</f>
        <v>0</v>
      </c>
      <c r="P21" t="s">
        <v>22</v>
      </c>
    </row>
    <row r="22" spans="1:18" x14ac:dyDescent="0.25">
      <c r="A22" s="32" t="s">
        <v>52</v>
      </c>
      <c r="E22" s="33" t="s">
        <v>360</v>
      </c>
      <c r="H22" s="53"/>
    </row>
    <row r="23" spans="1:18" ht="26.4" x14ac:dyDescent="0.25">
      <c r="A23" s="34" t="s">
        <v>54</v>
      </c>
      <c r="E23" s="35" t="s">
        <v>361</v>
      </c>
      <c r="H23" s="53"/>
    </row>
    <row r="24" spans="1:18" x14ac:dyDescent="0.25">
      <c r="A24" t="s">
        <v>56</v>
      </c>
      <c r="E24" s="33" t="s">
        <v>57</v>
      </c>
      <c r="H24" s="53"/>
    </row>
    <row r="25" spans="1:18" x14ac:dyDescent="0.25">
      <c r="A25" s="11" t="s">
        <v>44</v>
      </c>
      <c r="B25" s="11"/>
      <c r="C25" s="36" t="s">
        <v>28</v>
      </c>
      <c r="D25" s="11"/>
      <c r="E25" s="25" t="s">
        <v>64</v>
      </c>
      <c r="F25" s="11"/>
      <c r="G25" s="11"/>
      <c r="H25" s="54"/>
      <c r="I25" s="37">
        <f>0+Q25</f>
        <v>0</v>
      </c>
      <c r="J25" s="46"/>
      <c r="O25">
        <f>0+R25</f>
        <v>0</v>
      </c>
      <c r="Q25">
        <f>0+I26+I30+I34+I38</f>
        <v>0</v>
      </c>
      <c r="R25">
        <f>0+O26+O30+O34+O38</f>
        <v>0</v>
      </c>
    </row>
    <row r="26" spans="1:18" x14ac:dyDescent="0.25">
      <c r="A26" s="23" t="s">
        <v>46</v>
      </c>
      <c r="B26" s="27" t="s">
        <v>34</v>
      </c>
      <c r="C26" s="27" t="s">
        <v>65</v>
      </c>
      <c r="D26" s="23" t="s">
        <v>66</v>
      </c>
      <c r="E26" s="28" t="s">
        <v>67</v>
      </c>
      <c r="F26" s="29" t="s">
        <v>68</v>
      </c>
      <c r="G26" s="30">
        <v>20.2</v>
      </c>
      <c r="H26" s="52"/>
      <c r="I26" s="31">
        <f>ROUND(ROUND(H26,2)*ROUND(G26,3),2)</f>
        <v>0</v>
      </c>
      <c r="J26" s="48" t="s">
        <v>51</v>
      </c>
      <c r="O26">
        <f>(I26*21)/100</f>
        <v>0</v>
      </c>
      <c r="P26" t="s">
        <v>22</v>
      </c>
    </row>
    <row r="27" spans="1:18" x14ac:dyDescent="0.25">
      <c r="A27" s="32" t="s">
        <v>52</v>
      </c>
      <c r="E27" s="33" t="s">
        <v>66</v>
      </c>
      <c r="H27" s="53"/>
    </row>
    <row r="28" spans="1:18" ht="26.4" x14ac:dyDescent="0.25">
      <c r="A28" s="34" t="s">
        <v>54</v>
      </c>
      <c r="E28" s="35" t="s">
        <v>362</v>
      </c>
      <c r="H28" s="53"/>
    </row>
    <row r="29" spans="1:18" ht="66" x14ac:dyDescent="0.25">
      <c r="A29" t="s">
        <v>56</v>
      </c>
      <c r="E29" s="33" t="s">
        <v>70</v>
      </c>
      <c r="H29" s="53"/>
    </row>
    <row r="30" spans="1:18" x14ac:dyDescent="0.25">
      <c r="A30" s="23" t="s">
        <v>46</v>
      </c>
      <c r="B30" s="27" t="s">
        <v>36</v>
      </c>
      <c r="C30" s="27" t="s">
        <v>71</v>
      </c>
      <c r="D30" s="23" t="s">
        <v>66</v>
      </c>
      <c r="E30" s="28" t="s">
        <v>72</v>
      </c>
      <c r="F30" s="29" t="s">
        <v>68</v>
      </c>
      <c r="G30" s="30">
        <v>106.05</v>
      </c>
      <c r="H30" s="52"/>
      <c r="I30" s="31">
        <f>ROUND(ROUND(H30,2)*ROUND(G30,3),2)</f>
        <v>0</v>
      </c>
      <c r="J30" s="48" t="s">
        <v>51</v>
      </c>
      <c r="O30">
        <f>(I30*21)/100</f>
        <v>0</v>
      </c>
      <c r="P30" t="s">
        <v>22</v>
      </c>
    </row>
    <row r="31" spans="1:18" x14ac:dyDescent="0.25">
      <c r="A31" s="32" t="s">
        <v>52</v>
      </c>
      <c r="E31" s="33" t="s">
        <v>66</v>
      </c>
      <c r="H31" s="53"/>
    </row>
    <row r="32" spans="1:18" ht="39.6" x14ac:dyDescent="0.25">
      <c r="A32" s="34" t="s">
        <v>54</v>
      </c>
      <c r="E32" s="35" t="s">
        <v>363</v>
      </c>
      <c r="H32" s="53"/>
    </row>
    <row r="33" spans="1:18" ht="79.2" x14ac:dyDescent="0.25">
      <c r="A33" t="s">
        <v>56</v>
      </c>
      <c r="E33" s="33" t="s">
        <v>74</v>
      </c>
      <c r="H33" s="53"/>
    </row>
    <row r="34" spans="1:18" x14ac:dyDescent="0.25">
      <c r="A34" s="23" t="s">
        <v>46</v>
      </c>
      <c r="B34" s="27" t="s">
        <v>78</v>
      </c>
      <c r="C34" s="27" t="s">
        <v>364</v>
      </c>
      <c r="D34" s="23" t="s">
        <v>66</v>
      </c>
      <c r="E34" s="28" t="s">
        <v>365</v>
      </c>
      <c r="F34" s="29" t="s">
        <v>68</v>
      </c>
      <c r="G34" s="30">
        <v>155.25</v>
      </c>
      <c r="H34" s="52"/>
      <c r="I34" s="31">
        <f>ROUND(ROUND(H34,2)*ROUND(G34,3),2)</f>
        <v>0</v>
      </c>
      <c r="J34" s="48" t="s">
        <v>51</v>
      </c>
      <c r="O34">
        <f>(I34*21)/100</f>
        <v>0</v>
      </c>
      <c r="P34" t="s">
        <v>22</v>
      </c>
    </row>
    <row r="35" spans="1:18" x14ac:dyDescent="0.25">
      <c r="A35" s="32" t="s">
        <v>52</v>
      </c>
      <c r="E35" s="33" t="s">
        <v>66</v>
      </c>
      <c r="H35" s="53"/>
    </row>
    <row r="36" spans="1:18" ht="39.6" x14ac:dyDescent="0.25">
      <c r="A36" s="34" t="s">
        <v>54</v>
      </c>
      <c r="E36" s="35" t="s">
        <v>366</v>
      </c>
      <c r="H36" s="53"/>
    </row>
    <row r="37" spans="1:18" ht="303.60000000000002" x14ac:dyDescent="0.25">
      <c r="A37" t="s">
        <v>56</v>
      </c>
      <c r="E37" s="33" t="s">
        <v>367</v>
      </c>
      <c r="H37" s="53"/>
    </row>
    <row r="38" spans="1:18" x14ac:dyDescent="0.25">
      <c r="A38" s="23" t="s">
        <v>46</v>
      </c>
      <c r="B38" s="27" t="s">
        <v>84</v>
      </c>
      <c r="C38" s="27" t="s">
        <v>109</v>
      </c>
      <c r="D38" s="23" t="s">
        <v>66</v>
      </c>
      <c r="E38" s="28" t="s">
        <v>110</v>
      </c>
      <c r="F38" s="29" t="s">
        <v>111</v>
      </c>
      <c r="G38" s="30">
        <v>505</v>
      </c>
      <c r="H38" s="52"/>
      <c r="I38" s="31">
        <f>ROUND(ROUND(H38,2)*ROUND(G38,3),2)</f>
        <v>0</v>
      </c>
      <c r="J38" s="48" t="s">
        <v>51</v>
      </c>
      <c r="O38">
        <f>(I38*21)/100</f>
        <v>0</v>
      </c>
      <c r="P38" t="s">
        <v>22</v>
      </c>
    </row>
    <row r="39" spans="1:18" x14ac:dyDescent="0.25">
      <c r="A39" s="32" t="s">
        <v>52</v>
      </c>
      <c r="E39" s="33" t="s">
        <v>66</v>
      </c>
      <c r="H39" s="53"/>
    </row>
    <row r="40" spans="1:18" ht="26.4" x14ac:dyDescent="0.25">
      <c r="A40" s="34" t="s">
        <v>54</v>
      </c>
      <c r="E40" s="35" t="s">
        <v>368</v>
      </c>
      <c r="H40" s="53"/>
    </row>
    <row r="41" spans="1:18" ht="52.8" x14ac:dyDescent="0.25">
      <c r="A41" t="s">
        <v>56</v>
      </c>
      <c r="E41" s="33" t="s">
        <v>113</v>
      </c>
      <c r="H41" s="53"/>
    </row>
    <row r="42" spans="1:18" x14ac:dyDescent="0.25">
      <c r="A42" s="11" t="s">
        <v>44</v>
      </c>
      <c r="B42" s="11"/>
      <c r="C42" s="36" t="s">
        <v>22</v>
      </c>
      <c r="D42" s="11"/>
      <c r="E42" s="25" t="s">
        <v>130</v>
      </c>
      <c r="F42" s="11"/>
      <c r="G42" s="11"/>
      <c r="H42" s="54"/>
      <c r="I42" s="37">
        <f>0+Q42</f>
        <v>0</v>
      </c>
      <c r="J42" s="46"/>
      <c r="O42">
        <f>0+R42</f>
        <v>0</v>
      </c>
      <c r="Q42">
        <f>0+I43+I47+I51+I55</f>
        <v>0</v>
      </c>
      <c r="R42">
        <f>0+O43+O47+O51+O55</f>
        <v>0</v>
      </c>
    </row>
    <row r="43" spans="1:18" x14ac:dyDescent="0.25">
      <c r="A43" s="23" t="s">
        <v>46</v>
      </c>
      <c r="B43" s="27" t="s">
        <v>39</v>
      </c>
      <c r="C43" s="27" t="s">
        <v>369</v>
      </c>
      <c r="D43" s="23" t="s">
        <v>66</v>
      </c>
      <c r="E43" s="28" t="s">
        <v>370</v>
      </c>
      <c r="F43" s="29" t="s">
        <v>198</v>
      </c>
      <c r="G43" s="30">
        <v>4640</v>
      </c>
      <c r="H43" s="52"/>
      <c r="I43" s="31">
        <f>ROUND(ROUND(H43,2)*ROUND(G43,3),2)</f>
        <v>0</v>
      </c>
      <c r="J43" s="48" t="s">
        <v>51</v>
      </c>
      <c r="O43">
        <f>(I43*21)/100</f>
        <v>0</v>
      </c>
      <c r="P43" t="s">
        <v>22</v>
      </c>
    </row>
    <row r="44" spans="1:18" x14ac:dyDescent="0.25">
      <c r="A44" s="32" t="s">
        <v>52</v>
      </c>
      <c r="E44" s="33" t="s">
        <v>66</v>
      </c>
      <c r="H44" s="53"/>
    </row>
    <row r="45" spans="1:18" ht="66" x14ac:dyDescent="0.25">
      <c r="A45" s="34" t="s">
        <v>54</v>
      </c>
      <c r="E45" s="35" t="s">
        <v>371</v>
      </c>
      <c r="H45" s="53"/>
    </row>
    <row r="46" spans="1:18" ht="92.4" x14ac:dyDescent="0.25">
      <c r="A46" t="s">
        <v>56</v>
      </c>
      <c r="E46" s="33" t="s">
        <v>372</v>
      </c>
      <c r="H46" s="53"/>
    </row>
    <row r="47" spans="1:18" x14ac:dyDescent="0.25">
      <c r="A47" s="23" t="s">
        <v>46</v>
      </c>
      <c r="B47" s="27" t="s">
        <v>41</v>
      </c>
      <c r="C47" s="27" t="s">
        <v>373</v>
      </c>
      <c r="D47" s="23" t="s">
        <v>66</v>
      </c>
      <c r="E47" s="28" t="s">
        <v>374</v>
      </c>
      <c r="F47" s="29" t="s">
        <v>68</v>
      </c>
      <c r="G47" s="30">
        <v>71.474999999999994</v>
      </c>
      <c r="H47" s="52"/>
      <c r="I47" s="31">
        <f>ROUND(ROUND(H47,2)*ROUND(G47,3),2)</f>
        <v>0</v>
      </c>
      <c r="J47" s="48" t="s">
        <v>51</v>
      </c>
      <c r="O47">
        <f>(I47*21)/100</f>
        <v>0</v>
      </c>
      <c r="P47" t="s">
        <v>22</v>
      </c>
    </row>
    <row r="48" spans="1:18" x14ac:dyDescent="0.25">
      <c r="A48" s="32" t="s">
        <v>52</v>
      </c>
      <c r="E48" s="33" t="s">
        <v>66</v>
      </c>
      <c r="H48" s="53"/>
    </row>
    <row r="49" spans="1:18" ht="26.4" x14ac:dyDescent="0.25">
      <c r="A49" s="34" t="s">
        <v>54</v>
      </c>
      <c r="E49" s="35" t="s">
        <v>375</v>
      </c>
      <c r="H49" s="53"/>
    </row>
    <row r="50" spans="1:18" ht="303.60000000000002" x14ac:dyDescent="0.25">
      <c r="A50" t="s">
        <v>56</v>
      </c>
      <c r="E50" s="33" t="s">
        <v>376</v>
      </c>
      <c r="H50" s="53"/>
    </row>
    <row r="51" spans="1:18" x14ac:dyDescent="0.25">
      <c r="A51" s="23" t="s">
        <v>46</v>
      </c>
      <c r="B51" s="27" t="s">
        <v>43</v>
      </c>
      <c r="C51" s="27" t="s">
        <v>377</v>
      </c>
      <c r="D51" s="23" t="s">
        <v>66</v>
      </c>
      <c r="E51" s="28" t="s">
        <v>378</v>
      </c>
      <c r="F51" s="29" t="s">
        <v>50</v>
      </c>
      <c r="G51" s="30">
        <v>4.8680000000000003</v>
      </c>
      <c r="H51" s="52"/>
      <c r="I51" s="31">
        <f>ROUND(ROUND(H51,2)*ROUND(G51,3),2)</f>
        <v>0</v>
      </c>
      <c r="J51" s="48" t="s">
        <v>51</v>
      </c>
      <c r="O51">
        <f>(I51*21)/100</f>
        <v>0</v>
      </c>
      <c r="P51" t="s">
        <v>22</v>
      </c>
    </row>
    <row r="52" spans="1:18" x14ac:dyDescent="0.25">
      <c r="A52" s="32" t="s">
        <v>52</v>
      </c>
      <c r="E52" s="33" t="s">
        <v>66</v>
      </c>
      <c r="H52" s="53"/>
    </row>
    <row r="53" spans="1:18" ht="39.6" x14ac:dyDescent="0.25">
      <c r="A53" s="34" t="s">
        <v>54</v>
      </c>
      <c r="E53" s="35" t="s">
        <v>379</v>
      </c>
      <c r="H53" s="53"/>
    </row>
    <row r="54" spans="1:18" ht="264" x14ac:dyDescent="0.25">
      <c r="A54" t="s">
        <v>56</v>
      </c>
      <c r="E54" s="33" t="s">
        <v>380</v>
      </c>
      <c r="H54" s="53"/>
    </row>
    <row r="55" spans="1:18" x14ac:dyDescent="0.25">
      <c r="A55" s="23" t="s">
        <v>46</v>
      </c>
      <c r="B55" s="27" t="s">
        <v>99</v>
      </c>
      <c r="C55" s="27" t="s">
        <v>132</v>
      </c>
      <c r="D55" s="23" t="s">
        <v>66</v>
      </c>
      <c r="E55" s="28" t="s">
        <v>133</v>
      </c>
      <c r="F55" s="29" t="s">
        <v>111</v>
      </c>
      <c r="G55" s="30">
        <v>505</v>
      </c>
      <c r="H55" s="52"/>
      <c r="I55" s="31">
        <f>ROUND(ROUND(H55,2)*ROUND(G55,3),2)</f>
        <v>0</v>
      </c>
      <c r="J55" s="48" t="s">
        <v>51</v>
      </c>
      <c r="O55">
        <f>(I55*21)/100</f>
        <v>0</v>
      </c>
      <c r="P55" t="s">
        <v>22</v>
      </c>
    </row>
    <row r="56" spans="1:18" x14ac:dyDescent="0.25">
      <c r="A56" s="32" t="s">
        <v>52</v>
      </c>
      <c r="E56" s="33" t="s">
        <v>66</v>
      </c>
      <c r="H56" s="53"/>
    </row>
    <row r="57" spans="1:18" ht="26.4" x14ac:dyDescent="0.25">
      <c r="A57" s="34" t="s">
        <v>54</v>
      </c>
      <c r="E57" s="35" t="s">
        <v>381</v>
      </c>
      <c r="H57" s="53"/>
    </row>
    <row r="58" spans="1:18" ht="158.4" x14ac:dyDescent="0.25">
      <c r="A58" t="s">
        <v>56</v>
      </c>
      <c r="E58" s="33" t="s">
        <v>135</v>
      </c>
      <c r="H58" s="53"/>
    </row>
    <row r="59" spans="1:18" x14ac:dyDescent="0.25">
      <c r="A59" s="11" t="s">
        <v>44</v>
      </c>
      <c r="B59" s="11"/>
      <c r="C59" s="36" t="s">
        <v>21</v>
      </c>
      <c r="D59" s="11"/>
      <c r="E59" s="25" t="s">
        <v>382</v>
      </c>
      <c r="F59" s="11"/>
      <c r="G59" s="11"/>
      <c r="H59" s="54"/>
      <c r="I59" s="37">
        <f>0+Q59</f>
        <v>0</v>
      </c>
      <c r="J59" s="46"/>
      <c r="O59">
        <f>0+R59</f>
        <v>0</v>
      </c>
      <c r="Q59">
        <f>0+I60+I64+I68+I72</f>
        <v>0</v>
      </c>
      <c r="R59">
        <f>0+O60+O64+O68+O72</f>
        <v>0</v>
      </c>
    </row>
    <row r="60" spans="1:18" x14ac:dyDescent="0.25">
      <c r="A60" s="23" t="s">
        <v>46</v>
      </c>
      <c r="B60" s="27" t="s">
        <v>104</v>
      </c>
      <c r="C60" s="27" t="s">
        <v>383</v>
      </c>
      <c r="D60" s="23" t="s">
        <v>66</v>
      </c>
      <c r="E60" s="28" t="s">
        <v>384</v>
      </c>
      <c r="F60" s="29" t="s">
        <v>68</v>
      </c>
      <c r="G60" s="30">
        <v>10.35</v>
      </c>
      <c r="H60" s="52"/>
      <c r="I60" s="31">
        <f>ROUND(ROUND(H60,2)*ROUND(G60,3),2)</f>
        <v>0</v>
      </c>
      <c r="J60" s="48" t="s">
        <v>51</v>
      </c>
      <c r="O60">
        <f>(I60*21)/100</f>
        <v>0</v>
      </c>
      <c r="P60" t="s">
        <v>22</v>
      </c>
    </row>
    <row r="61" spans="1:18" x14ac:dyDescent="0.25">
      <c r="A61" s="32" t="s">
        <v>52</v>
      </c>
      <c r="E61" s="33" t="s">
        <v>66</v>
      </c>
      <c r="H61" s="53"/>
    </row>
    <row r="62" spans="1:18" ht="39.6" x14ac:dyDescent="0.25">
      <c r="A62" s="34" t="s">
        <v>54</v>
      </c>
      <c r="E62" s="35" t="s">
        <v>385</v>
      </c>
      <c r="H62" s="53"/>
    </row>
    <row r="63" spans="1:18" ht="290.39999999999998" x14ac:dyDescent="0.25">
      <c r="A63" t="s">
        <v>56</v>
      </c>
      <c r="E63" s="33" t="s">
        <v>386</v>
      </c>
      <c r="H63" s="53"/>
    </row>
    <row r="64" spans="1:18" x14ac:dyDescent="0.25">
      <c r="A64" s="23" t="s">
        <v>46</v>
      </c>
      <c r="B64" s="27" t="s">
        <v>108</v>
      </c>
      <c r="C64" s="27" t="s">
        <v>387</v>
      </c>
      <c r="D64" s="23" t="s">
        <v>66</v>
      </c>
      <c r="E64" s="28" t="s">
        <v>388</v>
      </c>
      <c r="F64" s="29" t="s">
        <v>50</v>
      </c>
      <c r="G64" s="30">
        <v>1.863</v>
      </c>
      <c r="H64" s="52"/>
      <c r="I64" s="31">
        <f>ROUND(ROUND(H64,2)*ROUND(G64,3),2)</f>
        <v>0</v>
      </c>
      <c r="J64" s="48" t="s">
        <v>51</v>
      </c>
      <c r="O64">
        <f>(I64*21)/100</f>
        <v>0</v>
      </c>
      <c r="P64" t="s">
        <v>22</v>
      </c>
    </row>
    <row r="65" spans="1:18" x14ac:dyDescent="0.25">
      <c r="A65" s="32" t="s">
        <v>52</v>
      </c>
      <c r="E65" s="33" t="s">
        <v>66</v>
      </c>
      <c r="H65" s="53"/>
    </row>
    <row r="66" spans="1:18" ht="26.4" x14ac:dyDescent="0.25">
      <c r="A66" s="34" t="s">
        <v>54</v>
      </c>
      <c r="E66" s="35" t="s">
        <v>389</v>
      </c>
      <c r="H66" s="53"/>
    </row>
    <row r="67" spans="1:18" ht="264" x14ac:dyDescent="0.25">
      <c r="A67" t="s">
        <v>56</v>
      </c>
      <c r="E67" s="33" t="s">
        <v>390</v>
      </c>
      <c r="H67" s="53"/>
    </row>
    <row r="68" spans="1:18" x14ac:dyDescent="0.25">
      <c r="A68" s="23" t="s">
        <v>46</v>
      </c>
      <c r="B68" s="27" t="s">
        <v>114</v>
      </c>
      <c r="C68" s="27" t="s">
        <v>391</v>
      </c>
      <c r="D68" s="23" t="s">
        <v>66</v>
      </c>
      <c r="E68" s="28" t="s">
        <v>392</v>
      </c>
      <c r="F68" s="29" t="s">
        <v>68</v>
      </c>
      <c r="G68" s="30">
        <v>31.05</v>
      </c>
      <c r="H68" s="52"/>
      <c r="I68" s="31">
        <f>ROUND(ROUND(H68,2)*ROUND(G68,3),2)</f>
        <v>0</v>
      </c>
      <c r="J68" s="48" t="s">
        <v>51</v>
      </c>
      <c r="O68">
        <f>(I68*21)/100</f>
        <v>0</v>
      </c>
      <c r="P68" t="s">
        <v>22</v>
      </c>
    </row>
    <row r="69" spans="1:18" x14ac:dyDescent="0.25">
      <c r="A69" s="32" t="s">
        <v>52</v>
      </c>
      <c r="E69" s="33" t="s">
        <v>66</v>
      </c>
      <c r="H69" s="53"/>
    </row>
    <row r="70" spans="1:18" ht="26.4" x14ac:dyDescent="0.25">
      <c r="A70" s="34" t="s">
        <v>54</v>
      </c>
      <c r="E70" s="35" t="s">
        <v>393</v>
      </c>
      <c r="H70" s="53"/>
    </row>
    <row r="71" spans="1:18" ht="290.39999999999998" x14ac:dyDescent="0.25">
      <c r="A71" t="s">
        <v>56</v>
      </c>
      <c r="E71" s="33" t="s">
        <v>386</v>
      </c>
      <c r="H71" s="53"/>
    </row>
    <row r="72" spans="1:18" x14ac:dyDescent="0.25">
      <c r="A72" s="23" t="s">
        <v>46</v>
      </c>
      <c r="B72" s="27" t="s">
        <v>119</v>
      </c>
      <c r="C72" s="27" t="s">
        <v>394</v>
      </c>
      <c r="D72" s="23" t="s">
        <v>66</v>
      </c>
      <c r="E72" s="28" t="s">
        <v>395</v>
      </c>
      <c r="F72" s="29" t="s">
        <v>50</v>
      </c>
      <c r="G72" s="30">
        <v>4.6580000000000004</v>
      </c>
      <c r="H72" s="52"/>
      <c r="I72" s="31">
        <f>ROUND(ROUND(H72,2)*ROUND(G72,3),2)</f>
        <v>0</v>
      </c>
      <c r="J72" s="48" t="s">
        <v>51</v>
      </c>
      <c r="O72">
        <f>(I72*21)/100</f>
        <v>0</v>
      </c>
      <c r="P72" t="s">
        <v>22</v>
      </c>
    </row>
    <row r="73" spans="1:18" x14ac:dyDescent="0.25">
      <c r="A73" s="32" t="s">
        <v>52</v>
      </c>
      <c r="E73" s="33" t="s">
        <v>66</v>
      </c>
      <c r="H73" s="53"/>
    </row>
    <row r="74" spans="1:18" ht="26.4" x14ac:dyDescent="0.25">
      <c r="A74" s="34" t="s">
        <v>54</v>
      </c>
      <c r="E74" s="35" t="s">
        <v>396</v>
      </c>
      <c r="H74" s="53"/>
    </row>
    <row r="75" spans="1:18" ht="264" x14ac:dyDescent="0.25">
      <c r="A75" t="s">
        <v>56</v>
      </c>
      <c r="E75" s="33" t="s">
        <v>390</v>
      </c>
      <c r="H75" s="53"/>
    </row>
    <row r="76" spans="1:18" x14ac:dyDescent="0.25">
      <c r="A76" s="11" t="s">
        <v>44</v>
      </c>
      <c r="B76" s="11"/>
      <c r="C76" s="36" t="s">
        <v>32</v>
      </c>
      <c r="D76" s="11"/>
      <c r="E76" s="25" t="s">
        <v>397</v>
      </c>
      <c r="F76" s="11"/>
      <c r="G76" s="11"/>
      <c r="H76" s="54"/>
      <c r="I76" s="37">
        <f>0+Q76</f>
        <v>0</v>
      </c>
      <c r="J76" s="46"/>
      <c r="O76">
        <f>0+R76</f>
        <v>0</v>
      </c>
      <c r="Q76">
        <f>0+I77</f>
        <v>0</v>
      </c>
      <c r="R76">
        <f>0+O77</f>
        <v>0</v>
      </c>
    </row>
    <row r="77" spans="1:18" x14ac:dyDescent="0.25">
      <c r="A77" s="23" t="s">
        <v>46</v>
      </c>
      <c r="B77" s="27" t="s">
        <v>125</v>
      </c>
      <c r="C77" s="27" t="s">
        <v>398</v>
      </c>
      <c r="D77" s="23" t="s">
        <v>66</v>
      </c>
      <c r="E77" s="28" t="s">
        <v>399</v>
      </c>
      <c r="F77" s="29" t="s">
        <v>68</v>
      </c>
      <c r="G77" s="30">
        <v>155.30000000000001</v>
      </c>
      <c r="H77" s="52"/>
      <c r="I77" s="31">
        <f>ROUND(ROUND(H77,2)*ROUND(G77,3),2)</f>
        <v>0</v>
      </c>
      <c r="J77" s="48" t="s">
        <v>51</v>
      </c>
      <c r="O77">
        <f>(I77*21)/100</f>
        <v>0</v>
      </c>
      <c r="P77" t="s">
        <v>22</v>
      </c>
    </row>
    <row r="78" spans="1:18" x14ac:dyDescent="0.25">
      <c r="A78" s="32" t="s">
        <v>52</v>
      </c>
      <c r="E78" s="33" t="s">
        <v>66</v>
      </c>
      <c r="H78" s="53"/>
    </row>
    <row r="79" spans="1:18" ht="26.4" x14ac:dyDescent="0.25">
      <c r="A79" s="34" t="s">
        <v>54</v>
      </c>
      <c r="E79" s="35" t="s">
        <v>400</v>
      </c>
      <c r="H79" s="53"/>
    </row>
    <row r="80" spans="1:18" ht="79.2" x14ac:dyDescent="0.25">
      <c r="A80" t="s">
        <v>56</v>
      </c>
      <c r="E80" s="33" t="s">
        <v>401</v>
      </c>
      <c r="H80" s="53"/>
    </row>
    <row r="81" spans="1:18" x14ac:dyDescent="0.25">
      <c r="A81" s="11" t="s">
        <v>44</v>
      </c>
      <c r="B81" s="11"/>
      <c r="C81" s="36" t="s">
        <v>34</v>
      </c>
      <c r="D81" s="11"/>
      <c r="E81" s="25" t="s">
        <v>136</v>
      </c>
      <c r="F81" s="11"/>
      <c r="G81" s="11"/>
      <c r="H81" s="54"/>
      <c r="I81" s="37">
        <f>0+Q81</f>
        <v>0</v>
      </c>
      <c r="J81" s="46"/>
      <c r="O81">
        <f>0+R81</f>
        <v>0</v>
      </c>
      <c r="Q81">
        <f>0+I82+I86</f>
        <v>0</v>
      </c>
      <c r="R81">
        <f>0+O82+O86</f>
        <v>0</v>
      </c>
    </row>
    <row r="82" spans="1:18" x14ac:dyDescent="0.25">
      <c r="A82" s="23" t="s">
        <v>46</v>
      </c>
      <c r="B82" s="27" t="s">
        <v>131</v>
      </c>
      <c r="C82" s="27" t="s">
        <v>310</v>
      </c>
      <c r="D82" s="23" t="s">
        <v>66</v>
      </c>
      <c r="E82" s="28" t="s">
        <v>311</v>
      </c>
      <c r="F82" s="29" t="s">
        <v>111</v>
      </c>
      <c r="G82" s="30">
        <v>505</v>
      </c>
      <c r="H82" s="52"/>
      <c r="I82" s="31">
        <f>ROUND(ROUND(H82,2)*ROUND(G82,3),2)</f>
        <v>0</v>
      </c>
      <c r="J82" s="48" t="s">
        <v>51</v>
      </c>
      <c r="O82">
        <f>(I82*21)/100</f>
        <v>0</v>
      </c>
      <c r="P82" t="s">
        <v>22</v>
      </c>
    </row>
    <row r="83" spans="1:18" x14ac:dyDescent="0.25">
      <c r="A83" s="32" t="s">
        <v>52</v>
      </c>
      <c r="E83" s="33" t="s">
        <v>66</v>
      </c>
      <c r="H83" s="53"/>
    </row>
    <row r="84" spans="1:18" ht="26.4" x14ac:dyDescent="0.25">
      <c r="A84" s="34" t="s">
        <v>54</v>
      </c>
      <c r="E84" s="35" t="s">
        <v>402</v>
      </c>
      <c r="H84" s="53"/>
    </row>
    <row r="85" spans="1:18" ht="79.2" x14ac:dyDescent="0.25">
      <c r="A85" t="s">
        <v>56</v>
      </c>
      <c r="E85" s="33" t="s">
        <v>141</v>
      </c>
      <c r="H85" s="53"/>
    </row>
    <row r="86" spans="1:18" x14ac:dyDescent="0.25">
      <c r="A86" s="23" t="s">
        <v>46</v>
      </c>
      <c r="B86" s="27" t="s">
        <v>137</v>
      </c>
      <c r="C86" s="27" t="s">
        <v>403</v>
      </c>
      <c r="D86" s="23" t="s">
        <v>66</v>
      </c>
      <c r="E86" s="28" t="s">
        <v>404</v>
      </c>
      <c r="F86" s="29" t="s">
        <v>111</v>
      </c>
      <c r="G86" s="30">
        <v>505</v>
      </c>
      <c r="H86" s="52"/>
      <c r="I86" s="31">
        <f>ROUND(ROUND(H86,2)*ROUND(G86,3),2)</f>
        <v>0</v>
      </c>
      <c r="J86" s="48" t="s">
        <v>51</v>
      </c>
      <c r="O86">
        <f>(I86*21)/100</f>
        <v>0</v>
      </c>
      <c r="P86" t="s">
        <v>22</v>
      </c>
    </row>
    <row r="87" spans="1:18" x14ac:dyDescent="0.25">
      <c r="A87" s="32" t="s">
        <v>52</v>
      </c>
      <c r="E87" s="33" t="s">
        <v>66</v>
      </c>
      <c r="H87" s="53"/>
    </row>
    <row r="88" spans="1:18" ht="39.6" x14ac:dyDescent="0.25">
      <c r="A88" s="34" t="s">
        <v>54</v>
      </c>
      <c r="E88" s="35" t="s">
        <v>405</v>
      </c>
      <c r="H88" s="53"/>
    </row>
    <row r="89" spans="1:18" ht="145.19999999999999" x14ac:dyDescent="0.25">
      <c r="A89" t="s">
        <v>56</v>
      </c>
      <c r="E89" s="33" t="s">
        <v>406</v>
      </c>
      <c r="H89" s="53"/>
    </row>
    <row r="90" spans="1:18" x14ac:dyDescent="0.25">
      <c r="A90" s="11" t="s">
        <v>44</v>
      </c>
      <c r="B90" s="11"/>
      <c r="C90" s="36" t="s">
        <v>36</v>
      </c>
      <c r="D90" s="11"/>
      <c r="E90" s="25" t="s">
        <v>407</v>
      </c>
      <c r="F90" s="11"/>
      <c r="G90" s="11"/>
      <c r="H90" s="54"/>
      <c r="I90" s="37">
        <f>0+Q90</f>
        <v>0</v>
      </c>
      <c r="J90" s="46"/>
      <c r="O90">
        <f>0+R90</f>
        <v>0</v>
      </c>
      <c r="Q90">
        <f>0+I91+I95+I99+I103</f>
        <v>0</v>
      </c>
      <c r="R90">
        <f>0+O91+O95+O99+O103</f>
        <v>0</v>
      </c>
    </row>
    <row r="91" spans="1:18" x14ac:dyDescent="0.25">
      <c r="A91" s="23" t="s">
        <v>46</v>
      </c>
      <c r="B91" s="27" t="s">
        <v>142</v>
      </c>
      <c r="C91" s="27" t="s">
        <v>408</v>
      </c>
      <c r="D91" s="23" t="s">
        <v>66</v>
      </c>
      <c r="E91" s="28" t="s">
        <v>409</v>
      </c>
      <c r="F91" s="29" t="s">
        <v>111</v>
      </c>
      <c r="G91" s="30">
        <v>40</v>
      </c>
      <c r="H91" s="52"/>
      <c r="I91" s="31">
        <f>ROUND(ROUND(H91,2)*ROUND(G91,3),2)</f>
        <v>0</v>
      </c>
      <c r="J91" s="48" t="s">
        <v>51</v>
      </c>
      <c r="O91">
        <f>(I91*21)/100</f>
        <v>0</v>
      </c>
      <c r="P91" t="s">
        <v>22</v>
      </c>
    </row>
    <row r="92" spans="1:18" x14ac:dyDescent="0.25">
      <c r="A92" s="32" t="s">
        <v>52</v>
      </c>
      <c r="E92" s="33" t="s">
        <v>66</v>
      </c>
      <c r="H92" s="53"/>
    </row>
    <row r="93" spans="1:18" ht="39.6" x14ac:dyDescent="0.25">
      <c r="A93" s="34" t="s">
        <v>54</v>
      </c>
      <c r="E93" s="35" t="s">
        <v>410</v>
      </c>
      <c r="H93" s="53"/>
    </row>
    <row r="94" spans="1:18" ht="92.4" x14ac:dyDescent="0.25">
      <c r="A94" t="s">
        <v>56</v>
      </c>
      <c r="E94" s="33" t="s">
        <v>411</v>
      </c>
      <c r="H94" s="53"/>
    </row>
    <row r="95" spans="1:18" x14ac:dyDescent="0.25">
      <c r="A95" s="23" t="s">
        <v>46</v>
      </c>
      <c r="B95" s="27" t="s">
        <v>147</v>
      </c>
      <c r="C95" s="27" t="s">
        <v>412</v>
      </c>
      <c r="D95" s="23" t="s">
        <v>66</v>
      </c>
      <c r="E95" s="28" t="s">
        <v>413</v>
      </c>
      <c r="F95" s="29" t="s">
        <v>111</v>
      </c>
      <c r="G95" s="30">
        <v>953</v>
      </c>
      <c r="H95" s="52"/>
      <c r="I95" s="31">
        <f>ROUND(ROUND(H95,2)*ROUND(G95,3),2)</f>
        <v>0</v>
      </c>
      <c r="J95" s="48" t="s">
        <v>51</v>
      </c>
      <c r="O95">
        <f>(I95*21)/100</f>
        <v>0</v>
      </c>
      <c r="P95" t="s">
        <v>22</v>
      </c>
    </row>
    <row r="96" spans="1:18" x14ac:dyDescent="0.25">
      <c r="A96" s="32" t="s">
        <v>52</v>
      </c>
      <c r="E96" s="33" t="s">
        <v>66</v>
      </c>
      <c r="H96" s="53"/>
    </row>
    <row r="97" spans="1:18" ht="39.6" x14ac:dyDescent="0.25">
      <c r="A97" s="34" t="s">
        <v>54</v>
      </c>
      <c r="E97" s="35" t="s">
        <v>414</v>
      </c>
      <c r="H97" s="53"/>
    </row>
    <row r="98" spans="1:18" ht="92.4" x14ac:dyDescent="0.25">
      <c r="A98" t="s">
        <v>56</v>
      </c>
      <c r="E98" s="33" t="s">
        <v>411</v>
      </c>
      <c r="H98" s="53"/>
    </row>
    <row r="99" spans="1:18" x14ac:dyDescent="0.25">
      <c r="A99" s="23" t="s">
        <v>46</v>
      </c>
      <c r="B99" s="27" t="s">
        <v>151</v>
      </c>
      <c r="C99" s="27" t="s">
        <v>415</v>
      </c>
      <c r="D99" s="23" t="s">
        <v>66</v>
      </c>
      <c r="E99" s="28" t="s">
        <v>416</v>
      </c>
      <c r="F99" s="29" t="s">
        <v>111</v>
      </c>
      <c r="G99" s="30">
        <v>953</v>
      </c>
      <c r="H99" s="52"/>
      <c r="I99" s="31">
        <f>ROUND(ROUND(H99,2)*ROUND(G99,3),2)</f>
        <v>0</v>
      </c>
      <c r="J99" s="48" t="s">
        <v>51</v>
      </c>
      <c r="O99">
        <f>(I99*21)/100</f>
        <v>0</v>
      </c>
      <c r="P99" t="s">
        <v>22</v>
      </c>
    </row>
    <row r="100" spans="1:18" x14ac:dyDescent="0.25">
      <c r="A100" s="32" t="s">
        <v>52</v>
      </c>
      <c r="E100" s="33" t="s">
        <v>66</v>
      </c>
      <c r="H100" s="53"/>
    </row>
    <row r="101" spans="1:18" ht="39.6" x14ac:dyDescent="0.25">
      <c r="A101" s="34" t="s">
        <v>54</v>
      </c>
      <c r="E101" s="35" t="s">
        <v>417</v>
      </c>
      <c r="H101" s="53"/>
    </row>
    <row r="102" spans="1:18" ht="92.4" x14ac:dyDescent="0.25">
      <c r="A102" t="s">
        <v>56</v>
      </c>
      <c r="E102" s="33" t="s">
        <v>411</v>
      </c>
      <c r="H102" s="53"/>
    </row>
    <row r="103" spans="1:18" x14ac:dyDescent="0.25">
      <c r="A103" s="23" t="s">
        <v>46</v>
      </c>
      <c r="B103" s="27" t="s">
        <v>155</v>
      </c>
      <c r="C103" s="27" t="s">
        <v>418</v>
      </c>
      <c r="D103" s="23" t="s">
        <v>66</v>
      </c>
      <c r="E103" s="28" t="s">
        <v>419</v>
      </c>
      <c r="F103" s="29" t="s">
        <v>111</v>
      </c>
      <c r="G103" s="30">
        <v>264.2</v>
      </c>
      <c r="H103" s="52"/>
      <c r="I103" s="31">
        <f>ROUND(ROUND(H103,2)*ROUND(G103,3),2)</f>
        <v>0</v>
      </c>
      <c r="J103" s="48" t="s">
        <v>51</v>
      </c>
      <c r="O103">
        <f>(I103*21)/100</f>
        <v>0</v>
      </c>
      <c r="P103" t="s">
        <v>22</v>
      </c>
    </row>
    <row r="104" spans="1:18" x14ac:dyDescent="0.25">
      <c r="A104" s="32" t="s">
        <v>52</v>
      </c>
      <c r="E104" s="33" t="s">
        <v>66</v>
      </c>
      <c r="H104" s="53"/>
    </row>
    <row r="105" spans="1:18" ht="52.8" x14ac:dyDescent="0.25">
      <c r="A105" s="34" t="s">
        <v>54</v>
      </c>
      <c r="E105" s="35" t="s">
        <v>420</v>
      </c>
      <c r="H105" s="53"/>
    </row>
    <row r="106" spans="1:18" ht="79.2" x14ac:dyDescent="0.25">
      <c r="A106" t="s">
        <v>56</v>
      </c>
      <c r="E106" s="33" t="s">
        <v>421</v>
      </c>
      <c r="H106" s="53"/>
    </row>
    <row r="107" spans="1:18" x14ac:dyDescent="0.25">
      <c r="A107" s="11" t="s">
        <v>44</v>
      </c>
      <c r="B107" s="11"/>
      <c r="C107" s="36" t="s">
        <v>78</v>
      </c>
      <c r="D107" s="11"/>
      <c r="E107" s="25" t="s">
        <v>422</v>
      </c>
      <c r="F107" s="11"/>
      <c r="G107" s="11"/>
      <c r="H107" s="54"/>
      <c r="I107" s="37">
        <f>0+Q107</f>
        <v>0</v>
      </c>
      <c r="J107" s="46"/>
      <c r="O107">
        <f>0+R107</f>
        <v>0</v>
      </c>
      <c r="Q107">
        <f>0+I108+I112</f>
        <v>0</v>
      </c>
      <c r="R107">
        <f>0+O108+O112</f>
        <v>0</v>
      </c>
    </row>
    <row r="108" spans="1:18" x14ac:dyDescent="0.25">
      <c r="A108" s="23" t="s">
        <v>46</v>
      </c>
      <c r="B108" s="27" t="s">
        <v>160</v>
      </c>
      <c r="C108" s="27" t="s">
        <v>423</v>
      </c>
      <c r="D108" s="23" t="s">
        <v>66</v>
      </c>
      <c r="E108" s="28" t="s">
        <v>424</v>
      </c>
      <c r="F108" s="29" t="s">
        <v>111</v>
      </c>
      <c r="G108" s="30">
        <v>207</v>
      </c>
      <c r="H108" s="52"/>
      <c r="I108" s="31">
        <f>ROUND(ROUND(H108,2)*ROUND(G108,3),2)</f>
        <v>0</v>
      </c>
      <c r="J108" s="48" t="s">
        <v>51</v>
      </c>
      <c r="O108">
        <f>(I108*21)/100</f>
        <v>0</v>
      </c>
      <c r="P108" t="s">
        <v>22</v>
      </c>
    </row>
    <row r="109" spans="1:18" x14ac:dyDescent="0.25">
      <c r="A109" s="32" t="s">
        <v>52</v>
      </c>
      <c r="E109" s="33" t="s">
        <v>66</v>
      </c>
      <c r="H109" s="53"/>
    </row>
    <row r="110" spans="1:18" ht="26.4" x14ac:dyDescent="0.25">
      <c r="A110" s="34" t="s">
        <v>54</v>
      </c>
      <c r="E110" s="35" t="s">
        <v>425</v>
      </c>
      <c r="H110" s="53"/>
    </row>
    <row r="111" spans="1:18" ht="158.4" x14ac:dyDescent="0.25">
      <c r="A111" t="s">
        <v>56</v>
      </c>
      <c r="E111" s="33" t="s">
        <v>426</v>
      </c>
      <c r="H111" s="53"/>
    </row>
    <row r="112" spans="1:18" x14ac:dyDescent="0.25">
      <c r="A112" s="23" t="s">
        <v>46</v>
      </c>
      <c r="B112" s="27" t="s">
        <v>164</v>
      </c>
      <c r="C112" s="27" t="s">
        <v>427</v>
      </c>
      <c r="D112" s="23" t="s">
        <v>66</v>
      </c>
      <c r="E112" s="28" t="s">
        <v>428</v>
      </c>
      <c r="F112" s="29" t="s">
        <v>111</v>
      </c>
      <c r="G112" s="30">
        <v>207</v>
      </c>
      <c r="H112" s="52"/>
      <c r="I112" s="31">
        <f>ROUND(ROUND(H112,2)*ROUND(G112,3),2)</f>
        <v>0</v>
      </c>
      <c r="J112" s="48" t="s">
        <v>51</v>
      </c>
      <c r="O112">
        <f>(I112*21)/100</f>
        <v>0</v>
      </c>
      <c r="P112" t="s">
        <v>22</v>
      </c>
    </row>
    <row r="113" spans="1:18" x14ac:dyDescent="0.25">
      <c r="A113" s="32" t="s">
        <v>52</v>
      </c>
      <c r="E113" s="33" t="s">
        <v>66</v>
      </c>
      <c r="H113" s="53"/>
    </row>
    <row r="114" spans="1:18" ht="26.4" x14ac:dyDescent="0.25">
      <c r="A114" s="34" t="s">
        <v>54</v>
      </c>
      <c r="E114" s="35" t="s">
        <v>429</v>
      </c>
      <c r="H114" s="53"/>
    </row>
    <row r="115" spans="1:18" ht="158.4" x14ac:dyDescent="0.25">
      <c r="A115" t="s">
        <v>56</v>
      </c>
      <c r="E115" s="33" t="s">
        <v>426</v>
      </c>
      <c r="H115" s="53"/>
    </row>
    <row r="116" spans="1:18" x14ac:dyDescent="0.25">
      <c r="A116" s="11" t="s">
        <v>44</v>
      </c>
      <c r="B116" s="11"/>
      <c r="C116" s="36" t="s">
        <v>84</v>
      </c>
      <c r="D116" s="11"/>
      <c r="E116" s="25" t="s">
        <v>188</v>
      </c>
      <c r="F116" s="11"/>
      <c r="G116" s="11"/>
      <c r="H116" s="54"/>
      <c r="I116" s="37">
        <f>0+Q116</f>
        <v>0</v>
      </c>
      <c r="J116" s="46"/>
      <c r="O116">
        <f>0+R116</f>
        <v>0</v>
      </c>
      <c r="Q116">
        <f>0+I117</f>
        <v>0</v>
      </c>
      <c r="R116">
        <f>0+O117</f>
        <v>0</v>
      </c>
    </row>
    <row r="117" spans="1:18" x14ac:dyDescent="0.25">
      <c r="A117" s="23" t="s">
        <v>46</v>
      </c>
      <c r="B117" s="27" t="s">
        <v>168</v>
      </c>
      <c r="C117" s="27" t="s">
        <v>430</v>
      </c>
      <c r="D117" s="23" t="s">
        <v>66</v>
      </c>
      <c r="E117" s="28" t="s">
        <v>431</v>
      </c>
      <c r="F117" s="29" t="s">
        <v>81</v>
      </c>
      <c r="G117" s="30">
        <v>600</v>
      </c>
      <c r="H117" s="52"/>
      <c r="I117" s="31">
        <f>ROUND(ROUND(H117,2)*ROUND(G117,3),2)</f>
        <v>0</v>
      </c>
      <c r="J117" s="48" t="s">
        <v>51</v>
      </c>
      <c r="O117">
        <f>(I117*21)/100</f>
        <v>0</v>
      </c>
      <c r="P117" t="s">
        <v>22</v>
      </c>
    </row>
    <row r="118" spans="1:18" x14ac:dyDescent="0.25">
      <c r="A118" s="32" t="s">
        <v>52</v>
      </c>
      <c r="E118" s="33" t="s">
        <v>66</v>
      </c>
      <c r="H118" s="53"/>
    </row>
    <row r="119" spans="1:18" x14ac:dyDescent="0.25">
      <c r="A119" s="34" t="s">
        <v>54</v>
      </c>
      <c r="E119" s="35" t="s">
        <v>66</v>
      </c>
      <c r="H119" s="53"/>
    </row>
    <row r="120" spans="1:18" ht="184.8" x14ac:dyDescent="0.25">
      <c r="A120" t="s">
        <v>56</v>
      </c>
      <c r="E120" s="33" t="s">
        <v>432</v>
      </c>
      <c r="H120" s="53"/>
    </row>
    <row r="121" spans="1:18" x14ac:dyDescent="0.25">
      <c r="A121" s="11" t="s">
        <v>44</v>
      </c>
      <c r="B121" s="11"/>
      <c r="C121" s="36" t="s">
        <v>39</v>
      </c>
      <c r="D121" s="11"/>
      <c r="E121" s="25" t="s">
        <v>221</v>
      </c>
      <c r="F121" s="11"/>
      <c r="G121" s="11"/>
      <c r="H121" s="54"/>
      <c r="I121" s="37">
        <f>0+Q121</f>
        <v>0</v>
      </c>
      <c r="J121" s="46"/>
      <c r="O121">
        <f>0+R121</f>
        <v>0</v>
      </c>
      <c r="Q121">
        <f>0+I122+I126+I130+I134+I138+I142+I146</f>
        <v>0</v>
      </c>
      <c r="R121">
        <f>0+O122+O126+O130+O134+O138+O142+O146</f>
        <v>0</v>
      </c>
    </row>
    <row r="122" spans="1:18" x14ac:dyDescent="0.25">
      <c r="A122" s="23" t="s">
        <v>46</v>
      </c>
      <c r="B122" s="27" t="s">
        <v>173</v>
      </c>
      <c r="C122" s="27" t="s">
        <v>433</v>
      </c>
      <c r="D122" s="23" t="s">
        <v>121</v>
      </c>
      <c r="E122" s="28" t="s">
        <v>434</v>
      </c>
      <c r="F122" s="29" t="s">
        <v>81</v>
      </c>
      <c r="G122" s="30">
        <v>193</v>
      </c>
      <c r="H122" s="52"/>
      <c r="I122" s="31">
        <f>ROUND(ROUND(H122,2)*ROUND(G122,3),2)</f>
        <v>0</v>
      </c>
      <c r="J122" s="48" t="s">
        <v>51</v>
      </c>
      <c r="O122">
        <f>(I122*21)/100</f>
        <v>0</v>
      </c>
      <c r="P122" t="s">
        <v>22</v>
      </c>
    </row>
    <row r="123" spans="1:18" x14ac:dyDescent="0.25">
      <c r="A123" s="32" t="s">
        <v>52</v>
      </c>
      <c r="E123" s="33" t="s">
        <v>66</v>
      </c>
      <c r="H123" s="53"/>
    </row>
    <row r="124" spans="1:18" ht="39.6" x14ac:dyDescent="0.25">
      <c r="A124" s="34" t="s">
        <v>54</v>
      </c>
      <c r="E124" s="35" t="s">
        <v>435</v>
      </c>
      <c r="H124" s="53"/>
    </row>
    <row r="125" spans="1:18" ht="79.2" x14ac:dyDescent="0.25">
      <c r="A125" t="s">
        <v>56</v>
      </c>
      <c r="E125" s="33" t="s">
        <v>436</v>
      </c>
      <c r="H125" s="53"/>
    </row>
    <row r="126" spans="1:18" x14ac:dyDescent="0.25">
      <c r="A126" s="23" t="s">
        <v>46</v>
      </c>
      <c r="B126" s="27" t="s">
        <v>178</v>
      </c>
      <c r="C126" s="27" t="s">
        <v>437</v>
      </c>
      <c r="D126" s="23" t="s">
        <v>66</v>
      </c>
      <c r="E126" s="28" t="s">
        <v>438</v>
      </c>
      <c r="F126" s="29" t="s">
        <v>81</v>
      </c>
      <c r="G126" s="30">
        <v>193</v>
      </c>
      <c r="H126" s="52"/>
      <c r="I126" s="31">
        <f>ROUND(ROUND(H126,2)*ROUND(G126,3),2)</f>
        <v>0</v>
      </c>
      <c r="J126" s="48" t="s">
        <v>51</v>
      </c>
      <c r="O126">
        <f>(I126*21)/100</f>
        <v>0</v>
      </c>
      <c r="P126" t="s">
        <v>22</v>
      </c>
    </row>
    <row r="127" spans="1:18" x14ac:dyDescent="0.25">
      <c r="A127" s="32" t="s">
        <v>52</v>
      </c>
      <c r="E127" s="33" t="s">
        <v>66</v>
      </c>
      <c r="H127" s="53"/>
    </row>
    <row r="128" spans="1:18" ht="26.4" x14ac:dyDescent="0.25">
      <c r="A128" s="34" t="s">
        <v>54</v>
      </c>
      <c r="E128" s="35" t="s">
        <v>439</v>
      </c>
      <c r="H128" s="53"/>
    </row>
    <row r="129" spans="1:16" ht="66" x14ac:dyDescent="0.25">
      <c r="A129" t="s">
        <v>56</v>
      </c>
      <c r="E129" s="33" t="s">
        <v>440</v>
      </c>
      <c r="H129" s="53"/>
    </row>
    <row r="130" spans="1:16" x14ac:dyDescent="0.25">
      <c r="A130" s="23" t="s">
        <v>46</v>
      </c>
      <c r="B130" s="27" t="s">
        <v>183</v>
      </c>
      <c r="C130" s="27" t="s">
        <v>441</v>
      </c>
      <c r="D130" s="23" t="s">
        <v>66</v>
      </c>
      <c r="E130" s="28" t="s">
        <v>442</v>
      </c>
      <c r="F130" s="29" t="s">
        <v>81</v>
      </c>
      <c r="G130" s="30">
        <v>290</v>
      </c>
      <c r="H130" s="52"/>
      <c r="I130" s="31">
        <f>ROUND(ROUND(H130,2)*ROUND(G130,3),2)</f>
        <v>0</v>
      </c>
      <c r="J130" s="48" t="s">
        <v>51</v>
      </c>
      <c r="O130">
        <f>(I130*21)/100</f>
        <v>0</v>
      </c>
      <c r="P130" t="s">
        <v>22</v>
      </c>
    </row>
    <row r="131" spans="1:16" x14ac:dyDescent="0.25">
      <c r="A131" s="32" t="s">
        <v>52</v>
      </c>
      <c r="E131" s="33" t="s">
        <v>66</v>
      </c>
      <c r="H131" s="53"/>
    </row>
    <row r="132" spans="1:16" ht="39.6" x14ac:dyDescent="0.25">
      <c r="A132" s="34" t="s">
        <v>54</v>
      </c>
      <c r="E132" s="35" t="s">
        <v>443</v>
      </c>
      <c r="H132" s="53"/>
    </row>
    <row r="133" spans="1:16" ht="79.2" x14ac:dyDescent="0.25">
      <c r="A133" t="s">
        <v>56</v>
      </c>
      <c r="E133" s="33" t="s">
        <v>444</v>
      </c>
      <c r="H133" s="53"/>
    </row>
    <row r="134" spans="1:16" x14ac:dyDescent="0.25">
      <c r="A134" s="23" t="s">
        <v>46</v>
      </c>
      <c r="B134" s="27" t="s">
        <v>189</v>
      </c>
      <c r="C134" s="27" t="s">
        <v>445</v>
      </c>
      <c r="D134" s="23" t="s">
        <v>66</v>
      </c>
      <c r="E134" s="28" t="s">
        <v>446</v>
      </c>
      <c r="F134" s="29" t="s">
        <v>81</v>
      </c>
      <c r="G134" s="30">
        <v>218</v>
      </c>
      <c r="H134" s="52"/>
      <c r="I134" s="31">
        <f>ROUND(ROUND(H134,2)*ROUND(G134,3),2)</f>
        <v>0</v>
      </c>
      <c r="J134" s="48" t="s">
        <v>51</v>
      </c>
      <c r="O134">
        <f>(I134*21)/100</f>
        <v>0</v>
      </c>
      <c r="P134" t="s">
        <v>22</v>
      </c>
    </row>
    <row r="135" spans="1:16" x14ac:dyDescent="0.25">
      <c r="A135" s="32" t="s">
        <v>52</v>
      </c>
      <c r="E135" s="33" t="s">
        <v>66</v>
      </c>
      <c r="H135" s="53"/>
    </row>
    <row r="136" spans="1:16" ht="39.6" x14ac:dyDescent="0.25">
      <c r="A136" s="34" t="s">
        <v>54</v>
      </c>
      <c r="E136" s="35" t="s">
        <v>447</v>
      </c>
      <c r="H136" s="53"/>
    </row>
    <row r="137" spans="1:16" ht="66" x14ac:dyDescent="0.25">
      <c r="A137" t="s">
        <v>56</v>
      </c>
      <c r="E137" s="33" t="s">
        <v>440</v>
      </c>
      <c r="H137" s="53"/>
    </row>
    <row r="138" spans="1:16" x14ac:dyDescent="0.25">
      <c r="A138" s="23" t="s">
        <v>46</v>
      </c>
      <c r="B138" s="27" t="s">
        <v>195</v>
      </c>
      <c r="C138" s="27" t="s">
        <v>448</v>
      </c>
      <c r="D138" s="23" t="s">
        <v>66</v>
      </c>
      <c r="E138" s="28" t="s">
        <v>449</v>
      </c>
      <c r="F138" s="29" t="s">
        <v>111</v>
      </c>
      <c r="G138" s="30">
        <v>1056.5</v>
      </c>
      <c r="H138" s="52"/>
      <c r="I138" s="31">
        <f>ROUND(ROUND(H138,2)*ROUND(G138,3),2)</f>
        <v>0</v>
      </c>
      <c r="J138" s="48" t="s">
        <v>51</v>
      </c>
      <c r="O138">
        <f>(I138*21)/100</f>
        <v>0</v>
      </c>
      <c r="P138" t="s">
        <v>22</v>
      </c>
    </row>
    <row r="139" spans="1:16" x14ac:dyDescent="0.25">
      <c r="A139" s="32" t="s">
        <v>52</v>
      </c>
      <c r="E139" s="33" t="s">
        <v>66</v>
      </c>
      <c r="H139" s="53"/>
    </row>
    <row r="140" spans="1:16" ht="52.8" x14ac:dyDescent="0.25">
      <c r="A140" s="34" t="s">
        <v>54</v>
      </c>
      <c r="E140" s="35" t="s">
        <v>450</v>
      </c>
      <c r="H140" s="53"/>
    </row>
    <row r="141" spans="1:16" ht="66" x14ac:dyDescent="0.25">
      <c r="A141" t="s">
        <v>56</v>
      </c>
      <c r="E141" s="33" t="s">
        <v>287</v>
      </c>
      <c r="H141" s="53"/>
    </row>
    <row r="142" spans="1:16" x14ac:dyDescent="0.25">
      <c r="A142" s="23" t="s">
        <v>46</v>
      </c>
      <c r="B142" s="27" t="s">
        <v>202</v>
      </c>
      <c r="C142" s="27" t="s">
        <v>451</v>
      </c>
      <c r="D142" s="23" t="s">
        <v>66</v>
      </c>
      <c r="E142" s="28" t="s">
        <v>452</v>
      </c>
      <c r="F142" s="29" t="s">
        <v>68</v>
      </c>
      <c r="G142" s="30">
        <v>58.95</v>
      </c>
      <c r="H142" s="52"/>
      <c r="I142" s="31">
        <f>ROUND(ROUND(H142,2)*ROUND(G142,3),2)</f>
        <v>0</v>
      </c>
      <c r="J142" s="48" t="s">
        <v>51</v>
      </c>
      <c r="O142">
        <f>(I142*21)/100</f>
        <v>0</v>
      </c>
      <c r="P142" t="s">
        <v>22</v>
      </c>
    </row>
    <row r="143" spans="1:16" x14ac:dyDescent="0.25">
      <c r="A143" s="32" t="s">
        <v>52</v>
      </c>
      <c r="E143" s="33" t="s">
        <v>66</v>
      </c>
      <c r="H143" s="53"/>
    </row>
    <row r="144" spans="1:16" ht="52.8" x14ac:dyDescent="0.25">
      <c r="A144" s="34" t="s">
        <v>54</v>
      </c>
      <c r="E144" s="35" t="s">
        <v>453</v>
      </c>
      <c r="H144" s="53"/>
    </row>
    <row r="145" spans="1:16" ht="105.6" x14ac:dyDescent="0.25">
      <c r="A145" t="s">
        <v>56</v>
      </c>
      <c r="E145" s="33" t="s">
        <v>454</v>
      </c>
      <c r="H145" s="53"/>
    </row>
    <row r="146" spans="1:16" x14ac:dyDescent="0.25">
      <c r="A146" s="23" t="s">
        <v>46</v>
      </c>
      <c r="B146" s="27" t="s">
        <v>207</v>
      </c>
      <c r="C146" s="27" t="s">
        <v>455</v>
      </c>
      <c r="D146" s="23" t="s">
        <v>66</v>
      </c>
      <c r="E146" s="28" t="s">
        <v>456</v>
      </c>
      <c r="F146" s="29" t="s">
        <v>68</v>
      </c>
      <c r="G146" s="30">
        <v>80</v>
      </c>
      <c r="H146" s="52"/>
      <c r="I146" s="31">
        <f>ROUND(ROUND(H146,2)*ROUND(G146,3),2)</f>
        <v>0</v>
      </c>
      <c r="J146" s="48" t="s">
        <v>51</v>
      </c>
      <c r="O146">
        <f>(I146*21)/100</f>
        <v>0</v>
      </c>
      <c r="P146" t="s">
        <v>22</v>
      </c>
    </row>
    <row r="147" spans="1:16" x14ac:dyDescent="0.25">
      <c r="A147" s="32" t="s">
        <v>52</v>
      </c>
      <c r="E147" s="33" t="s">
        <v>66</v>
      </c>
      <c r="H147" s="53"/>
    </row>
    <row r="148" spans="1:16" ht="26.4" x14ac:dyDescent="0.25">
      <c r="A148" s="34" t="s">
        <v>54</v>
      </c>
      <c r="E148" s="35" t="s">
        <v>457</v>
      </c>
      <c r="H148" s="53"/>
    </row>
    <row r="149" spans="1:16" ht="79.2" x14ac:dyDescent="0.25">
      <c r="A149" t="s">
        <v>56</v>
      </c>
      <c r="E149" s="33" t="s">
        <v>458</v>
      </c>
      <c r="H149" s="53"/>
    </row>
  </sheetData>
  <sheetProtection algorithmName="SHA-512" hashValue="Oh2uK0tv25l+4RPXVcAbzCjnqN7CqnwPLRMYqhQtdMF/WalbX4zfbqKTDDyJGcaaLtQ745BdihQaTfvfeMPrqA==" saltValue="VOsBSNWWAqhpNz6dfHX5oQ==" spinCount="100000" sheet="1" objects="1" scenarios="1"/>
  <mergeCells count="11">
    <mergeCell ref="E5:E6"/>
    <mergeCell ref="F5:F6"/>
    <mergeCell ref="G5:G6"/>
    <mergeCell ref="H5:I5"/>
    <mergeCell ref="J5:J6"/>
    <mergeCell ref="C3:D3"/>
    <mergeCell ref="C4:D4"/>
    <mergeCell ref="A5:A6"/>
    <mergeCell ref="B5:B6"/>
    <mergeCell ref="C5:C6"/>
    <mergeCell ref="D5:D6"/>
  </mergeCells>
  <printOptions horizontalCentered="1"/>
  <pageMargins left="0.39370078740157483" right="0.39370078740157483" top="0.39370078740157483" bottom="0.51181102362204722" header="0.39370078740157483" footer="0.31496062992125984"/>
  <pageSetup paperSize="9" scale="68" fitToHeight="0" orientation="landscape" r:id="rId1"/>
  <headerFooter>
    <oddFooter>&amp;L&amp;9Objekt: &amp;A&amp;R&amp;8Strana &amp;P z &amp;N</oddFooter>
  </headerFooter>
  <rowBreaks count="1" manualBreakCount="1">
    <brk id="14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135"/>
  <sheetViews>
    <sheetView view="pageBreakPreview" zoomScaleNormal="100" zoomScaleSheetLayoutView="100" workbookViewId="0">
      <pane ySplit="7" topLeftCell="A8" activePane="bottomLeft" state="frozen"/>
      <selection sqref="A1:A3"/>
      <selection pane="bottomLeft" activeCell="B8" sqref="B8"/>
    </sheetView>
  </sheetViews>
  <sheetFormatPr defaultColWidth="9.109375" defaultRowHeight="13.2" x14ac:dyDescent="0.25"/>
  <cols>
    <col min="1" max="1" width="9.109375" hidden="1" customWidth="1"/>
    <col min="2" max="2" width="7.77734375" customWidth="1"/>
    <col min="3" max="3" width="9.77734375" customWidth="1"/>
    <col min="4" max="4" width="7.77734375" customWidth="1"/>
    <col min="5" max="5" width="122.77734375" customWidth="1"/>
    <col min="6" max="6" width="7.77734375" customWidth="1"/>
    <col min="7" max="8" width="12.77734375" customWidth="1"/>
    <col min="9" max="9" width="14.77734375" customWidth="1"/>
    <col min="10" max="10" width="9.77734375" style="49" customWidth="1"/>
    <col min="15" max="18" width="9.109375" hidden="1" customWidth="1"/>
  </cols>
  <sheetData>
    <row r="1" spans="1:18" x14ac:dyDescent="0.25">
      <c r="A1" t="s">
        <v>10</v>
      </c>
      <c r="B1" s="7"/>
      <c r="C1" s="7"/>
      <c r="D1" s="7"/>
      <c r="E1" s="7"/>
      <c r="F1" s="7"/>
      <c r="G1" s="7"/>
      <c r="H1" s="7"/>
      <c r="I1" s="7"/>
      <c r="J1" s="44"/>
      <c r="P1" t="s">
        <v>21</v>
      </c>
    </row>
    <row r="2" spans="1:18" ht="21" x14ac:dyDescent="0.25">
      <c r="B2" s="7"/>
      <c r="C2" s="7"/>
      <c r="D2" s="7"/>
      <c r="E2" s="8" t="s">
        <v>12</v>
      </c>
      <c r="F2" s="7"/>
      <c r="G2" s="7"/>
      <c r="H2" s="11"/>
      <c r="I2" s="11"/>
      <c r="J2" s="44"/>
      <c r="O2">
        <f>0+O8+O25+O34+O39+O44+O53+O74+O91</f>
        <v>0</v>
      </c>
      <c r="P2" t="s">
        <v>21</v>
      </c>
    </row>
    <row r="3" spans="1:18" ht="13.8" x14ac:dyDescent="0.25">
      <c r="A3" t="s">
        <v>11</v>
      </c>
      <c r="B3" s="15" t="s">
        <v>13</v>
      </c>
      <c r="C3" s="4" t="s">
        <v>14</v>
      </c>
      <c r="D3" s="6"/>
      <c r="E3" s="16" t="s">
        <v>15</v>
      </c>
      <c r="F3" s="7"/>
      <c r="G3" s="14"/>
      <c r="H3" s="13" t="s">
        <v>459</v>
      </c>
      <c r="I3" s="38">
        <f>0+I8+I25+I34+I39+I44+I53+I74+I91</f>
        <v>0</v>
      </c>
      <c r="J3" s="45"/>
      <c r="O3" t="s">
        <v>18</v>
      </c>
      <c r="P3" t="s">
        <v>22</v>
      </c>
    </row>
    <row r="4" spans="1:18" ht="13.8" x14ac:dyDescent="0.25">
      <c r="A4" t="s">
        <v>16</v>
      </c>
      <c r="B4" s="18" t="s">
        <v>17</v>
      </c>
      <c r="C4" s="3" t="s">
        <v>459</v>
      </c>
      <c r="D4" s="2"/>
      <c r="E4" s="19" t="s">
        <v>460</v>
      </c>
      <c r="F4" s="11"/>
      <c r="G4" s="11"/>
      <c r="H4" s="20"/>
      <c r="I4" s="20"/>
      <c r="J4" s="46"/>
      <c r="O4" t="s">
        <v>19</v>
      </c>
      <c r="P4" t="s">
        <v>22</v>
      </c>
    </row>
    <row r="5" spans="1:18" x14ac:dyDescent="0.25">
      <c r="A5" s="1" t="s">
        <v>25</v>
      </c>
      <c r="B5" s="1" t="s">
        <v>27</v>
      </c>
      <c r="C5" s="1" t="s">
        <v>29</v>
      </c>
      <c r="D5" s="1" t="s">
        <v>30</v>
      </c>
      <c r="E5" s="1" t="s">
        <v>31</v>
      </c>
      <c r="F5" s="1" t="s">
        <v>33</v>
      </c>
      <c r="G5" s="1" t="s">
        <v>35</v>
      </c>
      <c r="H5" s="1" t="s">
        <v>37</v>
      </c>
      <c r="I5" s="1"/>
      <c r="J5" s="50" t="s">
        <v>42</v>
      </c>
      <c r="O5" t="s">
        <v>20</v>
      </c>
      <c r="P5" t="s">
        <v>22</v>
      </c>
    </row>
    <row r="6" spans="1:18" x14ac:dyDescent="0.25">
      <c r="A6" s="1"/>
      <c r="B6" s="1"/>
      <c r="C6" s="1"/>
      <c r="D6" s="1"/>
      <c r="E6" s="1"/>
      <c r="F6" s="1"/>
      <c r="G6" s="1"/>
      <c r="H6" s="17" t="s">
        <v>38</v>
      </c>
      <c r="I6" s="17" t="s">
        <v>40</v>
      </c>
      <c r="J6" s="50"/>
    </row>
    <row r="7" spans="1:18" x14ac:dyDescent="0.25">
      <c r="A7" s="17" t="s">
        <v>26</v>
      </c>
      <c r="B7" s="17" t="s">
        <v>28</v>
      </c>
      <c r="C7" s="17" t="s">
        <v>22</v>
      </c>
      <c r="D7" s="17" t="s">
        <v>21</v>
      </c>
      <c r="E7" s="17" t="s">
        <v>32</v>
      </c>
      <c r="F7" s="17" t="s">
        <v>34</v>
      </c>
      <c r="G7" s="17" t="s">
        <v>36</v>
      </c>
      <c r="H7" s="17" t="s">
        <v>39</v>
      </c>
      <c r="I7" s="17" t="s">
        <v>41</v>
      </c>
      <c r="J7" s="51" t="s">
        <v>43</v>
      </c>
    </row>
    <row r="8" spans="1:18" x14ac:dyDescent="0.25">
      <c r="A8" s="20" t="s">
        <v>44</v>
      </c>
      <c r="B8" s="20"/>
      <c r="C8" s="24" t="s">
        <v>26</v>
      </c>
      <c r="D8" s="20"/>
      <c r="E8" s="25" t="s">
        <v>45</v>
      </c>
      <c r="F8" s="20"/>
      <c r="G8" s="20"/>
      <c r="H8" s="20"/>
      <c r="I8" s="26">
        <f>0+Q8</f>
        <v>0</v>
      </c>
      <c r="J8" s="47"/>
      <c r="O8">
        <f>0+R8</f>
        <v>0</v>
      </c>
      <c r="Q8">
        <f>0+I9+I13+I17+I21</f>
        <v>0</v>
      </c>
      <c r="R8">
        <f>0+O9+O13+O17+O21</f>
        <v>0</v>
      </c>
    </row>
    <row r="9" spans="1:18" x14ac:dyDescent="0.25">
      <c r="A9" s="23" t="s">
        <v>46</v>
      </c>
      <c r="B9" s="27" t="s">
        <v>28</v>
      </c>
      <c r="C9" s="27" t="s">
        <v>47</v>
      </c>
      <c r="D9" s="23" t="s">
        <v>48</v>
      </c>
      <c r="E9" s="28" t="s">
        <v>461</v>
      </c>
      <c r="F9" s="29" t="s">
        <v>50</v>
      </c>
      <c r="G9" s="30">
        <v>26.88</v>
      </c>
      <c r="H9" s="52"/>
      <c r="I9" s="31">
        <f>ROUND(ROUND(H9,2)*ROUND(G9,3),2)</f>
        <v>0</v>
      </c>
      <c r="J9" s="48" t="s">
        <v>51</v>
      </c>
      <c r="O9">
        <f>(I9*21)/100</f>
        <v>0</v>
      </c>
      <c r="P9" t="s">
        <v>22</v>
      </c>
    </row>
    <row r="10" spans="1:18" ht="26.4" x14ac:dyDescent="0.25">
      <c r="A10" s="32" t="s">
        <v>52</v>
      </c>
      <c r="E10" s="33" t="s">
        <v>462</v>
      </c>
      <c r="H10" s="53"/>
    </row>
    <row r="11" spans="1:18" x14ac:dyDescent="0.25">
      <c r="A11" s="34" t="s">
        <v>54</v>
      </c>
      <c r="E11" s="35" t="s">
        <v>66</v>
      </c>
      <c r="H11" s="53"/>
    </row>
    <row r="12" spans="1:18" x14ac:dyDescent="0.25">
      <c r="A12" t="s">
        <v>56</v>
      </c>
      <c r="E12" s="33" t="s">
        <v>57</v>
      </c>
      <c r="H12" s="53"/>
    </row>
    <row r="13" spans="1:18" x14ac:dyDescent="0.25">
      <c r="A13" s="23" t="s">
        <v>46</v>
      </c>
      <c r="B13" s="27" t="s">
        <v>22</v>
      </c>
      <c r="C13" s="27" t="s">
        <v>47</v>
      </c>
      <c r="D13" s="23" t="s">
        <v>58</v>
      </c>
      <c r="E13" s="28" t="s">
        <v>463</v>
      </c>
      <c r="F13" s="29" t="s">
        <v>50</v>
      </c>
      <c r="G13" s="30">
        <v>4.7249999999999996</v>
      </c>
      <c r="H13" s="52"/>
      <c r="I13" s="31">
        <f>ROUND(ROUND(H13,2)*ROUND(G13,3),2)</f>
        <v>0</v>
      </c>
      <c r="J13" s="48" t="s">
        <v>51</v>
      </c>
      <c r="O13">
        <f>(I13*21)/100</f>
        <v>0</v>
      </c>
      <c r="P13" t="s">
        <v>22</v>
      </c>
    </row>
    <row r="14" spans="1:18" x14ac:dyDescent="0.25">
      <c r="A14" s="32" t="s">
        <v>52</v>
      </c>
      <c r="E14" s="33" t="s">
        <v>464</v>
      </c>
      <c r="H14" s="53"/>
    </row>
    <row r="15" spans="1:18" x14ac:dyDescent="0.25">
      <c r="A15" s="34" t="s">
        <v>54</v>
      </c>
      <c r="E15" s="35" t="s">
        <v>66</v>
      </c>
      <c r="H15" s="53"/>
    </row>
    <row r="16" spans="1:18" ht="52.8" x14ac:dyDescent="0.25">
      <c r="A16" t="s">
        <v>56</v>
      </c>
      <c r="E16" s="33" t="s">
        <v>465</v>
      </c>
      <c r="H16" s="53"/>
    </row>
    <row r="17" spans="1:18" x14ac:dyDescent="0.25">
      <c r="A17" s="23" t="s">
        <v>46</v>
      </c>
      <c r="B17" s="27" t="s">
        <v>21</v>
      </c>
      <c r="C17" s="27" t="s">
        <v>47</v>
      </c>
      <c r="D17" s="23" t="s">
        <v>61</v>
      </c>
      <c r="E17" s="28" t="s">
        <v>461</v>
      </c>
      <c r="F17" s="29" t="s">
        <v>50</v>
      </c>
      <c r="G17" s="30">
        <v>37.799999999999997</v>
      </c>
      <c r="H17" s="52"/>
      <c r="I17" s="31">
        <f>ROUND(ROUND(H17,2)*ROUND(G17,3),2)</f>
        <v>0</v>
      </c>
      <c r="J17" s="48" t="s">
        <v>51</v>
      </c>
      <c r="O17">
        <f>(I17*21)/100</f>
        <v>0</v>
      </c>
      <c r="P17" t="s">
        <v>22</v>
      </c>
    </row>
    <row r="18" spans="1:18" ht="26.4" x14ac:dyDescent="0.25">
      <c r="A18" s="32" t="s">
        <v>52</v>
      </c>
      <c r="E18" s="33" t="s">
        <v>466</v>
      </c>
      <c r="H18" s="53"/>
    </row>
    <row r="19" spans="1:18" x14ac:dyDescent="0.25">
      <c r="A19" s="34" t="s">
        <v>54</v>
      </c>
      <c r="E19" s="35" t="s">
        <v>66</v>
      </c>
      <c r="H19" s="53"/>
    </row>
    <row r="20" spans="1:18" x14ac:dyDescent="0.25">
      <c r="A20" t="s">
        <v>56</v>
      </c>
      <c r="E20" s="33" t="s">
        <v>57</v>
      </c>
      <c r="H20" s="53"/>
    </row>
    <row r="21" spans="1:18" x14ac:dyDescent="0.25">
      <c r="A21" s="23" t="s">
        <v>46</v>
      </c>
      <c r="B21" s="27" t="s">
        <v>32</v>
      </c>
      <c r="C21" s="27" t="s">
        <v>467</v>
      </c>
      <c r="D21" s="23" t="s">
        <v>66</v>
      </c>
      <c r="E21" s="28" t="s">
        <v>468</v>
      </c>
      <c r="F21" s="29" t="s">
        <v>111</v>
      </c>
      <c r="G21" s="30">
        <v>130</v>
      </c>
      <c r="H21" s="52"/>
      <c r="I21" s="31">
        <f>ROUND(ROUND(H21,2)*ROUND(G21,3),2)</f>
        <v>0</v>
      </c>
      <c r="J21" s="48" t="s">
        <v>51</v>
      </c>
      <c r="O21">
        <f>(I21*21)/100</f>
        <v>0</v>
      </c>
      <c r="P21" t="s">
        <v>22</v>
      </c>
    </row>
    <row r="22" spans="1:18" x14ac:dyDescent="0.25">
      <c r="A22" s="32" t="s">
        <v>52</v>
      </c>
      <c r="E22" s="33" t="s">
        <v>66</v>
      </c>
      <c r="H22" s="53"/>
    </row>
    <row r="23" spans="1:18" ht="39.6" x14ac:dyDescent="0.25">
      <c r="A23" s="34" t="s">
        <v>54</v>
      </c>
      <c r="E23" s="35" t="s">
        <v>469</v>
      </c>
      <c r="H23" s="53"/>
    </row>
    <row r="24" spans="1:18" x14ac:dyDescent="0.25">
      <c r="A24" t="s">
        <v>56</v>
      </c>
      <c r="E24" s="33" t="s">
        <v>470</v>
      </c>
      <c r="H24" s="53"/>
    </row>
    <row r="25" spans="1:18" x14ac:dyDescent="0.25">
      <c r="A25" s="11" t="s">
        <v>44</v>
      </c>
      <c r="B25" s="11"/>
      <c r="C25" s="36" t="s">
        <v>28</v>
      </c>
      <c r="D25" s="11"/>
      <c r="E25" s="25" t="s">
        <v>64</v>
      </c>
      <c r="F25" s="11"/>
      <c r="G25" s="11"/>
      <c r="H25" s="54"/>
      <c r="I25" s="37">
        <f>0+Q25</f>
        <v>0</v>
      </c>
      <c r="J25" s="46"/>
      <c r="O25">
        <f>0+R25</f>
        <v>0</v>
      </c>
      <c r="Q25">
        <f>0+I26+I30</f>
        <v>0</v>
      </c>
      <c r="R25">
        <f>0+O26+O30</f>
        <v>0</v>
      </c>
    </row>
    <row r="26" spans="1:18" x14ac:dyDescent="0.25">
      <c r="A26" s="23" t="s">
        <v>46</v>
      </c>
      <c r="B26" s="27" t="s">
        <v>34</v>
      </c>
      <c r="C26" s="27" t="s">
        <v>75</v>
      </c>
      <c r="D26" s="23" t="s">
        <v>66</v>
      </c>
      <c r="E26" s="28" t="s">
        <v>76</v>
      </c>
      <c r="F26" s="29" t="s">
        <v>68</v>
      </c>
      <c r="G26" s="30">
        <v>18.899999999999999</v>
      </c>
      <c r="H26" s="52"/>
      <c r="I26" s="31">
        <f>ROUND(ROUND(H26,2)*ROUND(G26,3),2)</f>
        <v>0</v>
      </c>
      <c r="J26" s="48" t="s">
        <v>51</v>
      </c>
      <c r="O26">
        <f>(I26*21)/100</f>
        <v>0</v>
      </c>
      <c r="P26" t="s">
        <v>22</v>
      </c>
    </row>
    <row r="27" spans="1:18" x14ac:dyDescent="0.25">
      <c r="A27" s="32" t="s">
        <v>52</v>
      </c>
      <c r="E27" s="33" t="s">
        <v>471</v>
      </c>
      <c r="H27" s="53"/>
    </row>
    <row r="28" spans="1:18" x14ac:dyDescent="0.25">
      <c r="A28" s="34" t="s">
        <v>54</v>
      </c>
      <c r="E28" s="35" t="s">
        <v>66</v>
      </c>
      <c r="H28" s="53"/>
    </row>
    <row r="29" spans="1:18" ht="66" x14ac:dyDescent="0.25">
      <c r="A29" t="s">
        <v>56</v>
      </c>
      <c r="E29" s="33" t="s">
        <v>70</v>
      </c>
      <c r="H29" s="53"/>
    </row>
    <row r="30" spans="1:18" x14ac:dyDescent="0.25">
      <c r="A30" s="23" t="s">
        <v>46</v>
      </c>
      <c r="B30" s="27" t="s">
        <v>36</v>
      </c>
      <c r="C30" s="27" t="s">
        <v>472</v>
      </c>
      <c r="D30" s="23" t="s">
        <v>66</v>
      </c>
      <c r="E30" s="28" t="s">
        <v>473</v>
      </c>
      <c r="F30" s="29" t="s">
        <v>68</v>
      </c>
      <c r="G30" s="30">
        <v>59.063000000000002</v>
      </c>
      <c r="H30" s="52"/>
      <c r="I30" s="31">
        <f>ROUND(ROUND(H30,2)*ROUND(G30,3),2)</f>
        <v>0</v>
      </c>
      <c r="J30" s="48" t="s">
        <v>51</v>
      </c>
      <c r="O30">
        <f>(I30*21)/100</f>
        <v>0</v>
      </c>
      <c r="P30" t="s">
        <v>22</v>
      </c>
    </row>
    <row r="31" spans="1:18" x14ac:dyDescent="0.25">
      <c r="A31" s="32" t="s">
        <v>52</v>
      </c>
      <c r="E31" s="33" t="s">
        <v>474</v>
      </c>
      <c r="H31" s="53"/>
    </row>
    <row r="32" spans="1:18" x14ac:dyDescent="0.25">
      <c r="A32" s="34" t="s">
        <v>54</v>
      </c>
      <c r="E32" s="35" t="s">
        <v>66</v>
      </c>
      <c r="H32" s="53"/>
    </row>
    <row r="33" spans="1:18" ht="66" x14ac:dyDescent="0.25">
      <c r="A33" t="s">
        <v>56</v>
      </c>
      <c r="E33" s="33" t="s">
        <v>70</v>
      </c>
      <c r="H33" s="53"/>
    </row>
    <row r="34" spans="1:18" x14ac:dyDescent="0.25">
      <c r="A34" s="11" t="s">
        <v>44</v>
      </c>
      <c r="B34" s="11"/>
      <c r="C34" s="36" t="s">
        <v>22</v>
      </c>
      <c r="D34" s="11"/>
      <c r="E34" s="25" t="s">
        <v>130</v>
      </c>
      <c r="F34" s="11"/>
      <c r="G34" s="11"/>
      <c r="H34" s="54"/>
      <c r="I34" s="37">
        <f>0+Q34</f>
        <v>0</v>
      </c>
      <c r="J34" s="46"/>
      <c r="O34">
        <f>0+R34</f>
        <v>0</v>
      </c>
      <c r="Q34">
        <f>0+I35</f>
        <v>0</v>
      </c>
      <c r="R34">
        <f>0+O35</f>
        <v>0</v>
      </c>
    </row>
    <row r="35" spans="1:18" x14ac:dyDescent="0.25">
      <c r="A35" s="23" t="s">
        <v>46</v>
      </c>
      <c r="B35" s="27" t="s">
        <v>78</v>
      </c>
      <c r="C35" s="27" t="s">
        <v>369</v>
      </c>
      <c r="D35" s="23" t="s">
        <v>66</v>
      </c>
      <c r="E35" s="28" t="s">
        <v>370</v>
      </c>
      <c r="F35" s="29" t="s">
        <v>198</v>
      </c>
      <c r="G35" s="30">
        <v>512</v>
      </c>
      <c r="H35" s="52"/>
      <c r="I35" s="31">
        <f>ROUND(ROUND(H35,2)*ROUND(G35,3),2)</f>
        <v>0</v>
      </c>
      <c r="J35" s="48" t="s">
        <v>51</v>
      </c>
      <c r="O35">
        <f>(I35*21)/100</f>
        <v>0</v>
      </c>
      <c r="P35" t="s">
        <v>22</v>
      </c>
    </row>
    <row r="36" spans="1:18" x14ac:dyDescent="0.25">
      <c r="A36" s="32" t="s">
        <v>52</v>
      </c>
      <c r="E36" s="33" t="s">
        <v>475</v>
      </c>
      <c r="H36" s="53"/>
    </row>
    <row r="37" spans="1:18" x14ac:dyDescent="0.25">
      <c r="A37" s="34" t="s">
        <v>54</v>
      </c>
      <c r="E37" s="35" t="s">
        <v>66</v>
      </c>
      <c r="H37" s="53"/>
    </row>
    <row r="38" spans="1:18" ht="92.4" x14ac:dyDescent="0.25">
      <c r="A38" t="s">
        <v>56</v>
      </c>
      <c r="E38" s="33" t="s">
        <v>372</v>
      </c>
      <c r="H38" s="53"/>
    </row>
    <row r="39" spans="1:18" x14ac:dyDescent="0.25">
      <c r="A39" s="11" t="s">
        <v>44</v>
      </c>
      <c r="B39" s="11"/>
      <c r="C39" s="36" t="s">
        <v>32</v>
      </c>
      <c r="D39" s="11"/>
      <c r="E39" s="25" t="s">
        <v>397</v>
      </c>
      <c r="F39" s="11"/>
      <c r="G39" s="11"/>
      <c r="H39" s="54"/>
      <c r="I39" s="37">
        <f>0+Q39</f>
        <v>0</v>
      </c>
      <c r="J39" s="46"/>
      <c r="O39">
        <f>0+R39</f>
        <v>0</v>
      </c>
      <c r="Q39">
        <f>0+I40</f>
        <v>0</v>
      </c>
      <c r="R39">
        <f>0+O40</f>
        <v>0</v>
      </c>
    </row>
    <row r="40" spans="1:18" x14ac:dyDescent="0.25">
      <c r="A40" s="23" t="s">
        <v>46</v>
      </c>
      <c r="B40" s="27" t="s">
        <v>84</v>
      </c>
      <c r="C40" s="27" t="s">
        <v>476</v>
      </c>
      <c r="D40" s="23" t="s">
        <v>66</v>
      </c>
      <c r="E40" s="28" t="s">
        <v>477</v>
      </c>
      <c r="F40" s="29" t="s">
        <v>68</v>
      </c>
      <c r="G40" s="30">
        <v>0.32</v>
      </c>
      <c r="H40" s="52"/>
      <c r="I40" s="31">
        <f>ROUND(ROUND(H40,2)*ROUND(G40,3),2)</f>
        <v>0</v>
      </c>
      <c r="J40" s="48" t="s">
        <v>51</v>
      </c>
      <c r="O40">
        <f>(I40*21)/100</f>
        <v>0</v>
      </c>
      <c r="P40" t="s">
        <v>22</v>
      </c>
    </row>
    <row r="41" spans="1:18" x14ac:dyDescent="0.25">
      <c r="A41" s="32" t="s">
        <v>52</v>
      </c>
      <c r="E41" s="33" t="s">
        <v>66</v>
      </c>
      <c r="H41" s="53"/>
    </row>
    <row r="42" spans="1:18" x14ac:dyDescent="0.25">
      <c r="A42" s="34" t="s">
        <v>54</v>
      </c>
      <c r="E42" s="35" t="s">
        <v>478</v>
      </c>
      <c r="H42" s="53"/>
    </row>
    <row r="43" spans="1:18" ht="66" x14ac:dyDescent="0.25">
      <c r="A43" t="s">
        <v>56</v>
      </c>
      <c r="E43" s="33" t="s">
        <v>479</v>
      </c>
      <c r="H43" s="53"/>
    </row>
    <row r="44" spans="1:18" x14ac:dyDescent="0.25">
      <c r="A44" s="11" t="s">
        <v>44</v>
      </c>
      <c r="B44" s="11"/>
      <c r="C44" s="36" t="s">
        <v>34</v>
      </c>
      <c r="D44" s="11"/>
      <c r="E44" s="25" t="s">
        <v>136</v>
      </c>
      <c r="F44" s="11"/>
      <c r="G44" s="11"/>
      <c r="H44" s="54"/>
      <c r="I44" s="37">
        <f>0+Q44</f>
        <v>0</v>
      </c>
      <c r="J44" s="46"/>
      <c r="O44">
        <f>0+R44</f>
        <v>0</v>
      </c>
      <c r="Q44">
        <f>0+I45+I49</f>
        <v>0</v>
      </c>
      <c r="R44">
        <f>0+O45+O49</f>
        <v>0</v>
      </c>
    </row>
    <row r="45" spans="1:18" x14ac:dyDescent="0.25">
      <c r="A45" s="23" t="s">
        <v>46</v>
      </c>
      <c r="B45" s="27" t="s">
        <v>39</v>
      </c>
      <c r="C45" s="27" t="s">
        <v>480</v>
      </c>
      <c r="D45" s="23" t="s">
        <v>66</v>
      </c>
      <c r="E45" s="28" t="s">
        <v>481</v>
      </c>
      <c r="F45" s="29" t="s">
        <v>68</v>
      </c>
      <c r="G45" s="30">
        <v>35.1</v>
      </c>
      <c r="H45" s="52"/>
      <c r="I45" s="31">
        <f>ROUND(ROUND(H45,2)*ROUND(G45,3),2)</f>
        <v>0</v>
      </c>
      <c r="J45" s="48" t="s">
        <v>51</v>
      </c>
      <c r="O45">
        <f>(I45*21)/100</f>
        <v>0</v>
      </c>
      <c r="P45" t="s">
        <v>22</v>
      </c>
    </row>
    <row r="46" spans="1:18" x14ac:dyDescent="0.25">
      <c r="A46" s="32" t="s">
        <v>52</v>
      </c>
      <c r="E46" s="33" t="s">
        <v>482</v>
      </c>
      <c r="H46" s="53"/>
    </row>
    <row r="47" spans="1:18" x14ac:dyDescent="0.25">
      <c r="A47" s="34" t="s">
        <v>54</v>
      </c>
      <c r="E47" s="35" t="s">
        <v>66</v>
      </c>
      <c r="H47" s="53"/>
    </row>
    <row r="48" spans="1:18" ht="79.2" x14ac:dyDescent="0.25">
      <c r="A48" t="s">
        <v>56</v>
      </c>
      <c r="E48" s="33" t="s">
        <v>141</v>
      </c>
      <c r="H48" s="53"/>
    </row>
    <row r="49" spans="1:18" x14ac:dyDescent="0.25">
      <c r="A49" s="23" t="s">
        <v>46</v>
      </c>
      <c r="B49" s="27" t="s">
        <v>41</v>
      </c>
      <c r="C49" s="27" t="s">
        <v>483</v>
      </c>
      <c r="D49" s="23" t="s">
        <v>66</v>
      </c>
      <c r="E49" s="28" t="s">
        <v>484</v>
      </c>
      <c r="F49" s="29" t="s">
        <v>68</v>
      </c>
      <c r="G49" s="30">
        <v>16.38</v>
      </c>
      <c r="H49" s="52"/>
      <c r="I49" s="31">
        <f>ROUND(ROUND(H49,2)*ROUND(G49,3),2)</f>
        <v>0</v>
      </c>
      <c r="J49" s="48" t="s">
        <v>51</v>
      </c>
      <c r="O49">
        <f>(I49*21)/100</f>
        <v>0</v>
      </c>
      <c r="P49" t="s">
        <v>22</v>
      </c>
    </row>
    <row r="50" spans="1:18" x14ac:dyDescent="0.25">
      <c r="A50" s="32" t="s">
        <v>52</v>
      </c>
      <c r="E50" s="33" t="s">
        <v>485</v>
      </c>
      <c r="H50" s="53"/>
    </row>
    <row r="51" spans="1:18" x14ac:dyDescent="0.25">
      <c r="A51" s="34" t="s">
        <v>54</v>
      </c>
      <c r="E51" s="35" t="s">
        <v>66</v>
      </c>
      <c r="H51" s="53"/>
    </row>
    <row r="52" spans="1:18" ht="118.8" x14ac:dyDescent="0.25">
      <c r="A52" t="s">
        <v>56</v>
      </c>
      <c r="E52" s="33" t="s">
        <v>159</v>
      </c>
      <c r="H52" s="53"/>
    </row>
    <row r="53" spans="1:18" x14ac:dyDescent="0.25">
      <c r="A53" s="11" t="s">
        <v>44</v>
      </c>
      <c r="B53" s="11"/>
      <c r="C53" s="36" t="s">
        <v>36</v>
      </c>
      <c r="D53" s="11"/>
      <c r="E53" s="25" t="s">
        <v>407</v>
      </c>
      <c r="F53" s="11"/>
      <c r="G53" s="11"/>
      <c r="H53" s="54"/>
      <c r="I53" s="37">
        <f>0+Q53</f>
        <v>0</v>
      </c>
      <c r="J53" s="46"/>
      <c r="O53">
        <f>0+R53</f>
        <v>0</v>
      </c>
      <c r="Q53">
        <f>0+I54+I58+I62+I66+I70</f>
        <v>0</v>
      </c>
      <c r="R53">
        <f>0+O54+O58+O62+O66+O70</f>
        <v>0</v>
      </c>
    </row>
    <row r="54" spans="1:18" x14ac:dyDescent="0.25">
      <c r="A54" s="23" t="s">
        <v>46</v>
      </c>
      <c r="B54" s="27" t="s">
        <v>43</v>
      </c>
      <c r="C54" s="27" t="s">
        <v>486</v>
      </c>
      <c r="D54" s="23" t="s">
        <v>66</v>
      </c>
      <c r="E54" s="28" t="s">
        <v>487</v>
      </c>
      <c r="F54" s="29" t="s">
        <v>111</v>
      </c>
      <c r="G54" s="30">
        <v>36</v>
      </c>
      <c r="H54" s="52"/>
      <c r="I54" s="31">
        <f>ROUND(ROUND(H54,2)*ROUND(G54,3),2)</f>
        <v>0</v>
      </c>
      <c r="J54" s="48" t="s">
        <v>51</v>
      </c>
      <c r="O54">
        <f>(I54*21)/100</f>
        <v>0</v>
      </c>
      <c r="P54" t="s">
        <v>22</v>
      </c>
    </row>
    <row r="55" spans="1:18" x14ac:dyDescent="0.25">
      <c r="A55" s="32" t="s">
        <v>52</v>
      </c>
      <c r="E55" s="33" t="s">
        <v>488</v>
      </c>
      <c r="H55" s="53"/>
    </row>
    <row r="56" spans="1:18" x14ac:dyDescent="0.25">
      <c r="A56" s="34" t="s">
        <v>54</v>
      </c>
      <c r="E56" s="35" t="s">
        <v>66</v>
      </c>
      <c r="H56" s="53"/>
    </row>
    <row r="57" spans="1:18" ht="92.4" x14ac:dyDescent="0.25">
      <c r="A57" t="s">
        <v>56</v>
      </c>
      <c r="E57" s="33" t="s">
        <v>411</v>
      </c>
      <c r="H57" s="53"/>
    </row>
    <row r="58" spans="1:18" x14ac:dyDescent="0.25">
      <c r="A58" s="23" t="s">
        <v>46</v>
      </c>
      <c r="B58" s="27" t="s">
        <v>99</v>
      </c>
      <c r="C58" s="27" t="s">
        <v>489</v>
      </c>
      <c r="D58" s="23" t="s">
        <v>66</v>
      </c>
      <c r="E58" s="28" t="s">
        <v>490</v>
      </c>
      <c r="F58" s="29" t="s">
        <v>111</v>
      </c>
      <c r="G58" s="30">
        <v>945</v>
      </c>
      <c r="H58" s="52"/>
      <c r="I58" s="31">
        <f>ROUND(ROUND(H58,2)*ROUND(G58,3),2)</f>
        <v>0</v>
      </c>
      <c r="J58" s="48" t="s">
        <v>51</v>
      </c>
      <c r="O58">
        <f>(I58*21)/100</f>
        <v>0</v>
      </c>
      <c r="P58" t="s">
        <v>22</v>
      </c>
    </row>
    <row r="59" spans="1:18" x14ac:dyDescent="0.25">
      <c r="A59" s="32" t="s">
        <v>52</v>
      </c>
      <c r="E59" s="33" t="s">
        <v>66</v>
      </c>
      <c r="H59" s="53"/>
    </row>
    <row r="60" spans="1:18" x14ac:dyDescent="0.25">
      <c r="A60" s="34" t="s">
        <v>54</v>
      </c>
      <c r="E60" s="35" t="s">
        <v>66</v>
      </c>
      <c r="H60" s="53"/>
    </row>
    <row r="61" spans="1:18" ht="92.4" x14ac:dyDescent="0.25">
      <c r="A61" t="s">
        <v>56</v>
      </c>
      <c r="E61" s="33" t="s">
        <v>411</v>
      </c>
      <c r="H61" s="53"/>
    </row>
    <row r="62" spans="1:18" x14ac:dyDescent="0.25">
      <c r="A62" s="23" t="s">
        <v>46</v>
      </c>
      <c r="B62" s="27" t="s">
        <v>104</v>
      </c>
      <c r="C62" s="27" t="s">
        <v>412</v>
      </c>
      <c r="D62" s="23" t="s">
        <v>66</v>
      </c>
      <c r="E62" s="28" t="s">
        <v>413</v>
      </c>
      <c r="F62" s="29" t="s">
        <v>111</v>
      </c>
      <c r="G62" s="30">
        <v>981</v>
      </c>
      <c r="H62" s="52"/>
      <c r="I62" s="31">
        <f>ROUND(ROUND(H62,2)*ROUND(G62,3),2)</f>
        <v>0</v>
      </c>
      <c r="J62" s="48" t="s">
        <v>51</v>
      </c>
      <c r="O62">
        <f>(I62*21)/100</f>
        <v>0</v>
      </c>
      <c r="P62" t="s">
        <v>22</v>
      </c>
    </row>
    <row r="63" spans="1:18" x14ac:dyDescent="0.25">
      <c r="A63" s="32" t="s">
        <v>52</v>
      </c>
      <c r="E63" s="33" t="s">
        <v>491</v>
      </c>
      <c r="H63" s="53"/>
    </row>
    <row r="64" spans="1:18" x14ac:dyDescent="0.25">
      <c r="A64" s="34" t="s">
        <v>54</v>
      </c>
      <c r="E64" s="35" t="s">
        <v>66</v>
      </c>
      <c r="H64" s="53"/>
    </row>
    <row r="65" spans="1:18" ht="92.4" x14ac:dyDescent="0.25">
      <c r="A65" t="s">
        <v>56</v>
      </c>
      <c r="E65" s="33" t="s">
        <v>411</v>
      </c>
      <c r="H65" s="53"/>
    </row>
    <row r="66" spans="1:18" x14ac:dyDescent="0.25">
      <c r="A66" s="23" t="s">
        <v>46</v>
      </c>
      <c r="B66" s="27" t="s">
        <v>108</v>
      </c>
      <c r="C66" s="27" t="s">
        <v>418</v>
      </c>
      <c r="D66" s="23" t="s">
        <v>66</v>
      </c>
      <c r="E66" s="28" t="s">
        <v>419</v>
      </c>
      <c r="F66" s="29" t="s">
        <v>111</v>
      </c>
      <c r="G66" s="30">
        <v>36</v>
      </c>
      <c r="H66" s="52"/>
      <c r="I66" s="31">
        <f>ROUND(ROUND(H66,2)*ROUND(G66,3),2)</f>
        <v>0</v>
      </c>
      <c r="J66" s="48" t="s">
        <v>51</v>
      </c>
      <c r="O66">
        <f>(I66*21)/100</f>
        <v>0</v>
      </c>
      <c r="P66" t="s">
        <v>22</v>
      </c>
    </row>
    <row r="67" spans="1:18" x14ac:dyDescent="0.25">
      <c r="A67" s="32" t="s">
        <v>52</v>
      </c>
      <c r="E67" s="33" t="s">
        <v>66</v>
      </c>
      <c r="H67" s="53"/>
    </row>
    <row r="68" spans="1:18" ht="39.6" x14ac:dyDescent="0.25">
      <c r="A68" s="34" t="s">
        <v>54</v>
      </c>
      <c r="E68" s="35" t="s">
        <v>492</v>
      </c>
      <c r="H68" s="53"/>
    </row>
    <row r="69" spans="1:18" ht="79.2" x14ac:dyDescent="0.25">
      <c r="A69" t="s">
        <v>56</v>
      </c>
      <c r="E69" s="33" t="s">
        <v>421</v>
      </c>
      <c r="H69" s="53"/>
    </row>
    <row r="70" spans="1:18" x14ac:dyDescent="0.25">
      <c r="A70" s="23" t="s">
        <v>46</v>
      </c>
      <c r="B70" s="27" t="s">
        <v>114</v>
      </c>
      <c r="C70" s="27" t="s">
        <v>493</v>
      </c>
      <c r="D70" s="23" t="s">
        <v>66</v>
      </c>
      <c r="E70" s="28" t="s">
        <v>494</v>
      </c>
      <c r="F70" s="29" t="s">
        <v>68</v>
      </c>
      <c r="G70" s="30">
        <v>22.75</v>
      </c>
      <c r="H70" s="52"/>
      <c r="I70" s="31">
        <f>ROUND(ROUND(H70,2)*ROUND(G70,3),2)</f>
        <v>0</v>
      </c>
      <c r="J70" s="48" t="s">
        <v>51</v>
      </c>
      <c r="O70">
        <f>(I70*21)/100</f>
        <v>0</v>
      </c>
      <c r="P70" t="s">
        <v>22</v>
      </c>
    </row>
    <row r="71" spans="1:18" x14ac:dyDescent="0.25">
      <c r="A71" s="32" t="s">
        <v>52</v>
      </c>
      <c r="E71" s="33" t="s">
        <v>495</v>
      </c>
      <c r="H71" s="53"/>
    </row>
    <row r="72" spans="1:18" x14ac:dyDescent="0.25">
      <c r="A72" s="34" t="s">
        <v>54</v>
      </c>
      <c r="E72" s="35" t="s">
        <v>66</v>
      </c>
      <c r="H72" s="53"/>
    </row>
    <row r="73" spans="1:18" ht="303.60000000000002" x14ac:dyDescent="0.25">
      <c r="A73" t="s">
        <v>56</v>
      </c>
      <c r="E73" s="33" t="s">
        <v>496</v>
      </c>
      <c r="H73" s="53"/>
    </row>
    <row r="74" spans="1:18" x14ac:dyDescent="0.25">
      <c r="A74" s="11" t="s">
        <v>44</v>
      </c>
      <c r="B74" s="11"/>
      <c r="C74" s="36" t="s">
        <v>78</v>
      </c>
      <c r="D74" s="11"/>
      <c r="E74" s="25" t="s">
        <v>422</v>
      </c>
      <c r="F74" s="11"/>
      <c r="G74" s="11"/>
      <c r="H74" s="54"/>
      <c r="I74" s="37">
        <f>0+Q74</f>
        <v>0</v>
      </c>
      <c r="J74" s="46"/>
      <c r="O74">
        <f>0+R74</f>
        <v>0</v>
      </c>
      <c r="Q74">
        <f>0+I75+I79+I83+I87</f>
        <v>0</v>
      </c>
      <c r="R74">
        <f>0+O75+O79+O83+O87</f>
        <v>0</v>
      </c>
    </row>
    <row r="75" spans="1:18" x14ac:dyDescent="0.25">
      <c r="A75" s="23" t="s">
        <v>46</v>
      </c>
      <c r="B75" s="27" t="s">
        <v>119</v>
      </c>
      <c r="C75" s="27" t="s">
        <v>497</v>
      </c>
      <c r="D75" s="23" t="s">
        <v>66</v>
      </c>
      <c r="E75" s="28" t="s">
        <v>498</v>
      </c>
      <c r="F75" s="29" t="s">
        <v>111</v>
      </c>
      <c r="G75" s="30">
        <v>455</v>
      </c>
      <c r="H75" s="52"/>
      <c r="I75" s="31">
        <f>ROUND(ROUND(H75,2)*ROUND(G75,3),2)</f>
        <v>0</v>
      </c>
      <c r="J75" s="48" t="s">
        <v>51</v>
      </c>
      <c r="O75">
        <f>(I75*21)/100</f>
        <v>0</v>
      </c>
      <c r="P75" t="s">
        <v>22</v>
      </c>
    </row>
    <row r="76" spans="1:18" x14ac:dyDescent="0.25">
      <c r="A76" s="32" t="s">
        <v>52</v>
      </c>
      <c r="E76" s="33" t="s">
        <v>499</v>
      </c>
      <c r="H76" s="53"/>
    </row>
    <row r="77" spans="1:18" x14ac:dyDescent="0.25">
      <c r="A77" s="34" t="s">
        <v>54</v>
      </c>
      <c r="E77" s="35" t="s">
        <v>66</v>
      </c>
      <c r="H77" s="53"/>
    </row>
    <row r="78" spans="1:18" ht="171.6" x14ac:dyDescent="0.25">
      <c r="A78" t="s">
        <v>56</v>
      </c>
      <c r="E78" s="33" t="s">
        <v>500</v>
      </c>
      <c r="H78" s="53"/>
    </row>
    <row r="79" spans="1:18" x14ac:dyDescent="0.25">
      <c r="A79" s="23" t="s">
        <v>46</v>
      </c>
      <c r="B79" s="27" t="s">
        <v>125</v>
      </c>
      <c r="C79" s="27" t="s">
        <v>501</v>
      </c>
      <c r="D79" s="23" t="s">
        <v>66</v>
      </c>
      <c r="E79" s="28" t="s">
        <v>502</v>
      </c>
      <c r="F79" s="29" t="s">
        <v>111</v>
      </c>
      <c r="G79" s="30">
        <v>455</v>
      </c>
      <c r="H79" s="52"/>
      <c r="I79" s="31">
        <f>ROUND(ROUND(H79,2)*ROUND(G79,3),2)</f>
        <v>0</v>
      </c>
      <c r="J79" s="48" t="s">
        <v>51</v>
      </c>
      <c r="O79">
        <f>(I79*21)/100</f>
        <v>0</v>
      </c>
      <c r="P79" t="s">
        <v>22</v>
      </c>
    </row>
    <row r="80" spans="1:18" x14ac:dyDescent="0.25">
      <c r="A80" s="32" t="s">
        <v>52</v>
      </c>
      <c r="E80" s="33" t="s">
        <v>503</v>
      </c>
      <c r="H80" s="53"/>
    </row>
    <row r="81" spans="1:18" x14ac:dyDescent="0.25">
      <c r="A81" s="34" t="s">
        <v>54</v>
      </c>
      <c r="E81" s="35" t="s">
        <v>66</v>
      </c>
      <c r="H81" s="53"/>
    </row>
    <row r="82" spans="1:18" ht="66" x14ac:dyDescent="0.25">
      <c r="A82" t="s">
        <v>56</v>
      </c>
      <c r="E82" s="33" t="s">
        <v>504</v>
      </c>
      <c r="H82" s="53"/>
    </row>
    <row r="83" spans="1:18" x14ac:dyDescent="0.25">
      <c r="A83" s="23" t="s">
        <v>46</v>
      </c>
      <c r="B83" s="27" t="s">
        <v>131</v>
      </c>
      <c r="C83" s="27" t="s">
        <v>505</v>
      </c>
      <c r="D83" s="23" t="s">
        <v>66</v>
      </c>
      <c r="E83" s="28" t="s">
        <v>506</v>
      </c>
      <c r="F83" s="29" t="s">
        <v>111</v>
      </c>
      <c r="G83" s="30">
        <v>455</v>
      </c>
      <c r="H83" s="52"/>
      <c r="I83" s="31">
        <f>ROUND(ROUND(H83,2)*ROUND(G83,3),2)</f>
        <v>0</v>
      </c>
      <c r="J83" s="48" t="s">
        <v>51</v>
      </c>
      <c r="O83">
        <f>(I83*21)/100</f>
        <v>0</v>
      </c>
      <c r="P83" t="s">
        <v>22</v>
      </c>
    </row>
    <row r="84" spans="1:18" x14ac:dyDescent="0.25">
      <c r="A84" s="32" t="s">
        <v>52</v>
      </c>
      <c r="E84" s="33" t="s">
        <v>507</v>
      </c>
      <c r="H84" s="53"/>
    </row>
    <row r="85" spans="1:18" x14ac:dyDescent="0.25">
      <c r="A85" s="34" t="s">
        <v>54</v>
      </c>
      <c r="E85" s="35" t="s">
        <v>66</v>
      </c>
      <c r="H85" s="53"/>
    </row>
    <row r="86" spans="1:18" ht="66" x14ac:dyDescent="0.25">
      <c r="A86" t="s">
        <v>56</v>
      </c>
      <c r="E86" s="33" t="s">
        <v>504</v>
      </c>
      <c r="H86" s="53"/>
    </row>
    <row r="87" spans="1:18" x14ac:dyDescent="0.25">
      <c r="A87" s="23" t="s">
        <v>46</v>
      </c>
      <c r="B87" s="27" t="s">
        <v>137</v>
      </c>
      <c r="C87" s="27" t="s">
        <v>508</v>
      </c>
      <c r="D87" s="23" t="s">
        <v>66</v>
      </c>
      <c r="E87" s="28" t="s">
        <v>509</v>
      </c>
      <c r="F87" s="29" t="s">
        <v>111</v>
      </c>
      <c r="G87" s="30">
        <v>3.6</v>
      </c>
      <c r="H87" s="52"/>
      <c r="I87" s="31">
        <f>ROUND(ROUND(H87,2)*ROUND(G87,3),2)</f>
        <v>0</v>
      </c>
      <c r="J87" s="48" t="s">
        <v>51</v>
      </c>
      <c r="O87">
        <f>(I87*21)/100</f>
        <v>0</v>
      </c>
      <c r="P87" t="s">
        <v>22</v>
      </c>
    </row>
    <row r="88" spans="1:18" ht="26.4" x14ac:dyDescent="0.25">
      <c r="A88" s="32" t="s">
        <v>52</v>
      </c>
      <c r="E88" s="33" t="s">
        <v>510</v>
      </c>
      <c r="H88" s="53"/>
    </row>
    <row r="89" spans="1:18" x14ac:dyDescent="0.25">
      <c r="A89" s="34" t="s">
        <v>54</v>
      </c>
      <c r="E89" s="35" t="s">
        <v>66</v>
      </c>
      <c r="H89" s="53"/>
    </row>
    <row r="90" spans="1:18" ht="79.2" x14ac:dyDescent="0.25">
      <c r="A90" t="s">
        <v>56</v>
      </c>
      <c r="E90" s="33" t="s">
        <v>511</v>
      </c>
      <c r="H90" s="53"/>
    </row>
    <row r="91" spans="1:18" x14ac:dyDescent="0.25">
      <c r="A91" s="11" t="s">
        <v>44</v>
      </c>
      <c r="B91" s="11"/>
      <c r="C91" s="36" t="s">
        <v>39</v>
      </c>
      <c r="D91" s="11"/>
      <c r="E91" s="25" t="s">
        <v>221</v>
      </c>
      <c r="F91" s="11"/>
      <c r="G91" s="11"/>
      <c r="H91" s="54"/>
      <c r="I91" s="37">
        <f>0+Q91</f>
        <v>0</v>
      </c>
      <c r="J91" s="46"/>
      <c r="O91">
        <f>0+R91</f>
        <v>0</v>
      </c>
      <c r="Q91">
        <f>0+I92+I96+I100+I104+I108+I112+I116+I120+I124+I128+I132</f>
        <v>0</v>
      </c>
      <c r="R91">
        <f>0+O92+O96+O100+O104+O108+O112+O116+O120+O124+O128+O132</f>
        <v>0</v>
      </c>
    </row>
    <row r="92" spans="1:18" x14ac:dyDescent="0.25">
      <c r="A92" s="23" t="s">
        <v>46</v>
      </c>
      <c r="B92" s="27" t="s">
        <v>142</v>
      </c>
      <c r="C92" s="27" t="s">
        <v>512</v>
      </c>
      <c r="D92" s="23" t="s">
        <v>66</v>
      </c>
      <c r="E92" s="28" t="s">
        <v>513</v>
      </c>
      <c r="F92" s="29" t="s">
        <v>111</v>
      </c>
      <c r="G92" s="30">
        <v>9</v>
      </c>
      <c r="H92" s="52"/>
      <c r="I92" s="31">
        <f>ROUND(ROUND(H92,2)*ROUND(G92,3),2)</f>
        <v>0</v>
      </c>
      <c r="J92" s="48" t="s">
        <v>51</v>
      </c>
      <c r="O92">
        <f>(I92*21)/100</f>
        <v>0</v>
      </c>
      <c r="P92" t="s">
        <v>22</v>
      </c>
    </row>
    <row r="93" spans="1:18" x14ac:dyDescent="0.25">
      <c r="A93" s="32" t="s">
        <v>52</v>
      </c>
      <c r="E93" s="33" t="s">
        <v>514</v>
      </c>
      <c r="H93" s="53"/>
    </row>
    <row r="94" spans="1:18" x14ac:dyDescent="0.25">
      <c r="A94" s="34" t="s">
        <v>54</v>
      </c>
      <c r="E94" s="35" t="s">
        <v>66</v>
      </c>
      <c r="H94" s="53"/>
    </row>
    <row r="95" spans="1:18" ht="79.2" x14ac:dyDescent="0.25">
      <c r="A95" t="s">
        <v>56</v>
      </c>
      <c r="E95" s="33" t="s">
        <v>515</v>
      </c>
      <c r="H95" s="53"/>
    </row>
    <row r="96" spans="1:18" x14ac:dyDescent="0.25">
      <c r="A96" s="23" t="s">
        <v>46</v>
      </c>
      <c r="B96" s="27" t="s">
        <v>147</v>
      </c>
      <c r="C96" s="27" t="s">
        <v>516</v>
      </c>
      <c r="D96" s="23" t="s">
        <v>66</v>
      </c>
      <c r="E96" s="28" t="s">
        <v>517</v>
      </c>
      <c r="F96" s="29" t="s">
        <v>81</v>
      </c>
      <c r="G96" s="30">
        <v>64</v>
      </c>
      <c r="H96" s="52"/>
      <c r="I96" s="31">
        <f>ROUND(ROUND(H96,2)*ROUND(G96,3),2)</f>
        <v>0</v>
      </c>
      <c r="J96" s="48" t="s">
        <v>51</v>
      </c>
      <c r="O96">
        <f>(I96*21)/100</f>
        <v>0</v>
      </c>
      <c r="P96" t="s">
        <v>22</v>
      </c>
    </row>
    <row r="97" spans="1:16" x14ac:dyDescent="0.25">
      <c r="A97" s="32" t="s">
        <v>52</v>
      </c>
      <c r="E97" s="33" t="s">
        <v>518</v>
      </c>
      <c r="H97" s="53"/>
    </row>
    <row r="98" spans="1:16" x14ac:dyDescent="0.25">
      <c r="A98" s="34" t="s">
        <v>54</v>
      </c>
      <c r="E98" s="35" t="s">
        <v>66</v>
      </c>
      <c r="H98" s="53"/>
    </row>
    <row r="99" spans="1:16" ht="277.2" x14ac:dyDescent="0.25">
      <c r="A99" t="s">
        <v>56</v>
      </c>
      <c r="E99" s="33" t="s">
        <v>519</v>
      </c>
      <c r="H99" s="53"/>
    </row>
    <row r="100" spans="1:16" x14ac:dyDescent="0.25">
      <c r="A100" s="23" t="s">
        <v>46</v>
      </c>
      <c r="B100" s="27" t="s">
        <v>151</v>
      </c>
      <c r="C100" s="27" t="s">
        <v>520</v>
      </c>
      <c r="D100" s="23" t="s">
        <v>340</v>
      </c>
      <c r="E100" s="28" t="s">
        <v>521</v>
      </c>
      <c r="F100" s="29" t="s">
        <v>68</v>
      </c>
      <c r="G100" s="30">
        <v>8</v>
      </c>
      <c r="H100" s="52"/>
      <c r="I100" s="31">
        <f>ROUND(ROUND(H100,2)*ROUND(G100,3),2)</f>
        <v>0</v>
      </c>
      <c r="J100" s="48" t="s">
        <v>51</v>
      </c>
      <c r="O100">
        <f>(I100*21)/100</f>
        <v>0</v>
      </c>
      <c r="P100" t="s">
        <v>22</v>
      </c>
    </row>
    <row r="101" spans="1:16" x14ac:dyDescent="0.25">
      <c r="A101" s="32" t="s">
        <v>52</v>
      </c>
      <c r="E101" s="33" t="s">
        <v>522</v>
      </c>
      <c r="H101" s="53"/>
    </row>
    <row r="102" spans="1:16" x14ac:dyDescent="0.25">
      <c r="A102" s="34" t="s">
        <v>54</v>
      </c>
      <c r="E102" s="35" t="s">
        <v>66</v>
      </c>
      <c r="H102" s="53"/>
    </row>
    <row r="103" spans="1:16" ht="343.2" x14ac:dyDescent="0.25">
      <c r="A103" t="s">
        <v>56</v>
      </c>
      <c r="E103" s="33" t="s">
        <v>523</v>
      </c>
      <c r="H103" s="53"/>
    </row>
    <row r="104" spans="1:16" x14ac:dyDescent="0.25">
      <c r="A104" s="23" t="s">
        <v>46</v>
      </c>
      <c r="B104" s="27" t="s">
        <v>155</v>
      </c>
      <c r="C104" s="27" t="s">
        <v>524</v>
      </c>
      <c r="D104" s="23" t="s">
        <v>121</v>
      </c>
      <c r="E104" s="28" t="s">
        <v>525</v>
      </c>
      <c r="F104" s="29" t="s">
        <v>111</v>
      </c>
      <c r="G104" s="30">
        <v>5</v>
      </c>
      <c r="H104" s="52"/>
      <c r="I104" s="31">
        <f>ROUND(ROUND(H104,2)*ROUND(G104,3),2)</f>
        <v>0</v>
      </c>
      <c r="J104" s="48" t="s">
        <v>51</v>
      </c>
      <c r="O104">
        <f>(I104*21)/100</f>
        <v>0</v>
      </c>
      <c r="P104" t="s">
        <v>22</v>
      </c>
    </row>
    <row r="105" spans="1:16" ht="26.4" x14ac:dyDescent="0.25">
      <c r="A105" s="32" t="s">
        <v>52</v>
      </c>
      <c r="E105" s="33" t="s">
        <v>526</v>
      </c>
      <c r="H105" s="53"/>
    </row>
    <row r="106" spans="1:16" x14ac:dyDescent="0.25">
      <c r="A106" s="34" t="s">
        <v>54</v>
      </c>
      <c r="E106" s="35" t="s">
        <v>66</v>
      </c>
      <c r="H106" s="53"/>
    </row>
    <row r="107" spans="1:16" ht="290.39999999999998" x14ac:dyDescent="0.25">
      <c r="A107" t="s">
        <v>56</v>
      </c>
      <c r="E107" s="33" t="s">
        <v>527</v>
      </c>
      <c r="H107" s="53"/>
    </row>
    <row r="108" spans="1:16" x14ac:dyDescent="0.25">
      <c r="A108" s="23" t="s">
        <v>46</v>
      </c>
      <c r="B108" s="27" t="s">
        <v>160</v>
      </c>
      <c r="C108" s="27" t="s">
        <v>528</v>
      </c>
      <c r="D108" s="23" t="s">
        <v>66</v>
      </c>
      <c r="E108" s="28" t="s">
        <v>529</v>
      </c>
      <c r="F108" s="29" t="s">
        <v>198</v>
      </c>
      <c r="G108" s="30">
        <v>6</v>
      </c>
      <c r="H108" s="52"/>
      <c r="I108" s="31">
        <f>ROUND(ROUND(H108,2)*ROUND(G108,3),2)</f>
        <v>0</v>
      </c>
      <c r="J108" s="48" t="s">
        <v>51</v>
      </c>
      <c r="O108">
        <f>(I108*21)/100</f>
        <v>0</v>
      </c>
      <c r="P108" t="s">
        <v>22</v>
      </c>
    </row>
    <row r="109" spans="1:16" x14ac:dyDescent="0.25">
      <c r="A109" s="32" t="s">
        <v>52</v>
      </c>
      <c r="E109" s="33" t="s">
        <v>66</v>
      </c>
      <c r="H109" s="53"/>
    </row>
    <row r="110" spans="1:16" x14ac:dyDescent="0.25">
      <c r="A110" s="34" t="s">
        <v>54</v>
      </c>
      <c r="E110" s="35" t="s">
        <v>66</v>
      </c>
      <c r="H110" s="53"/>
    </row>
    <row r="111" spans="1:16" ht="224.4" x14ac:dyDescent="0.25">
      <c r="A111" t="s">
        <v>56</v>
      </c>
      <c r="E111" s="33" t="s">
        <v>530</v>
      </c>
      <c r="H111" s="53"/>
    </row>
    <row r="112" spans="1:16" x14ac:dyDescent="0.25">
      <c r="A112" s="23" t="s">
        <v>46</v>
      </c>
      <c r="B112" s="27" t="s">
        <v>164</v>
      </c>
      <c r="C112" s="27" t="s">
        <v>448</v>
      </c>
      <c r="D112" s="23" t="s">
        <v>66</v>
      </c>
      <c r="E112" s="28" t="s">
        <v>449</v>
      </c>
      <c r="F112" s="29" t="s">
        <v>111</v>
      </c>
      <c r="G112" s="30">
        <v>981</v>
      </c>
      <c r="H112" s="52"/>
      <c r="I112" s="31">
        <f>ROUND(ROUND(H112,2)*ROUND(G112,3),2)</f>
        <v>0</v>
      </c>
      <c r="J112" s="48" t="s">
        <v>51</v>
      </c>
      <c r="O112">
        <f>(I112*21)/100</f>
        <v>0</v>
      </c>
      <c r="P112" t="s">
        <v>22</v>
      </c>
    </row>
    <row r="113" spans="1:16" x14ac:dyDescent="0.25">
      <c r="A113" s="32" t="s">
        <v>52</v>
      </c>
      <c r="E113" s="33" t="s">
        <v>531</v>
      </c>
      <c r="H113" s="53"/>
    </row>
    <row r="114" spans="1:16" x14ac:dyDescent="0.25">
      <c r="A114" s="34" t="s">
        <v>54</v>
      </c>
      <c r="E114" s="35" t="s">
        <v>66</v>
      </c>
      <c r="H114" s="53"/>
    </row>
    <row r="115" spans="1:16" ht="66" x14ac:dyDescent="0.25">
      <c r="A115" t="s">
        <v>56</v>
      </c>
      <c r="E115" s="33" t="s">
        <v>287</v>
      </c>
      <c r="H115" s="53"/>
    </row>
    <row r="116" spans="1:16" x14ac:dyDescent="0.25">
      <c r="A116" s="23" t="s">
        <v>46</v>
      </c>
      <c r="B116" s="27" t="s">
        <v>168</v>
      </c>
      <c r="C116" s="27" t="s">
        <v>532</v>
      </c>
      <c r="D116" s="23" t="s">
        <v>66</v>
      </c>
      <c r="E116" s="28" t="s">
        <v>533</v>
      </c>
      <c r="F116" s="29" t="s">
        <v>111</v>
      </c>
      <c r="G116" s="30">
        <v>3.6</v>
      </c>
      <c r="H116" s="52"/>
      <c r="I116" s="31">
        <f>ROUND(ROUND(H116,2)*ROUND(G116,3),2)</f>
        <v>0</v>
      </c>
      <c r="J116" s="48" t="s">
        <v>51</v>
      </c>
      <c r="O116">
        <f>(I116*21)/100</f>
        <v>0</v>
      </c>
      <c r="P116" t="s">
        <v>22</v>
      </c>
    </row>
    <row r="117" spans="1:16" x14ac:dyDescent="0.25">
      <c r="A117" s="32" t="s">
        <v>52</v>
      </c>
      <c r="E117" s="33" t="s">
        <v>66</v>
      </c>
      <c r="H117" s="53"/>
    </row>
    <row r="118" spans="1:16" ht="39.6" x14ac:dyDescent="0.25">
      <c r="A118" s="34" t="s">
        <v>54</v>
      </c>
      <c r="E118" s="35" t="s">
        <v>534</v>
      </c>
      <c r="H118" s="53"/>
    </row>
    <row r="119" spans="1:16" ht="66" x14ac:dyDescent="0.25">
      <c r="A119" t="s">
        <v>56</v>
      </c>
      <c r="E119" s="33" t="s">
        <v>287</v>
      </c>
      <c r="H119" s="53"/>
    </row>
    <row r="120" spans="1:16" x14ac:dyDescent="0.25">
      <c r="A120" s="23" t="s">
        <v>46</v>
      </c>
      <c r="B120" s="27" t="s">
        <v>173</v>
      </c>
      <c r="C120" s="27" t="s">
        <v>535</v>
      </c>
      <c r="D120" s="23" t="s">
        <v>66</v>
      </c>
      <c r="E120" s="28" t="s">
        <v>536</v>
      </c>
      <c r="F120" s="29" t="s">
        <v>81</v>
      </c>
      <c r="G120" s="30">
        <v>32</v>
      </c>
      <c r="H120" s="52"/>
      <c r="I120" s="31">
        <f>ROUND(ROUND(H120,2)*ROUND(G120,3),2)</f>
        <v>0</v>
      </c>
      <c r="J120" s="48" t="s">
        <v>51</v>
      </c>
      <c r="O120">
        <f>(I120*21)/100</f>
        <v>0</v>
      </c>
      <c r="P120" t="s">
        <v>22</v>
      </c>
    </row>
    <row r="121" spans="1:16" x14ac:dyDescent="0.25">
      <c r="A121" s="32" t="s">
        <v>52</v>
      </c>
      <c r="E121" s="33" t="s">
        <v>537</v>
      </c>
      <c r="H121" s="53"/>
    </row>
    <row r="122" spans="1:16" x14ac:dyDescent="0.25">
      <c r="A122" s="34" t="s">
        <v>54</v>
      </c>
      <c r="E122" s="35" t="s">
        <v>66</v>
      </c>
      <c r="H122" s="53"/>
    </row>
    <row r="123" spans="1:16" ht="79.2" x14ac:dyDescent="0.25">
      <c r="A123" t="s">
        <v>56</v>
      </c>
      <c r="E123" s="33" t="s">
        <v>538</v>
      </c>
      <c r="H123" s="53"/>
    </row>
    <row r="124" spans="1:16" x14ac:dyDescent="0.25">
      <c r="A124" s="23" t="s">
        <v>46</v>
      </c>
      <c r="B124" s="27" t="s">
        <v>178</v>
      </c>
      <c r="C124" s="27" t="s">
        <v>539</v>
      </c>
      <c r="D124" s="23" t="s">
        <v>66</v>
      </c>
      <c r="E124" s="28" t="s">
        <v>540</v>
      </c>
      <c r="F124" s="29" t="s">
        <v>81</v>
      </c>
      <c r="G124" s="30">
        <v>32</v>
      </c>
      <c r="H124" s="52"/>
      <c r="I124" s="31">
        <f>ROUND(ROUND(H124,2)*ROUND(G124,3),2)</f>
        <v>0</v>
      </c>
      <c r="J124" s="48" t="s">
        <v>51</v>
      </c>
      <c r="O124">
        <f>(I124*21)/100</f>
        <v>0</v>
      </c>
      <c r="P124" t="s">
        <v>22</v>
      </c>
    </row>
    <row r="125" spans="1:16" x14ac:dyDescent="0.25">
      <c r="A125" s="32" t="s">
        <v>52</v>
      </c>
      <c r="E125" s="33" t="s">
        <v>541</v>
      </c>
      <c r="H125" s="53"/>
    </row>
    <row r="126" spans="1:16" x14ac:dyDescent="0.25">
      <c r="A126" s="34" t="s">
        <v>54</v>
      </c>
      <c r="E126" s="35" t="s">
        <v>66</v>
      </c>
      <c r="H126" s="53"/>
    </row>
    <row r="127" spans="1:16" ht="79.2" x14ac:dyDescent="0.25">
      <c r="A127" t="s">
        <v>56</v>
      </c>
      <c r="E127" s="33" t="s">
        <v>542</v>
      </c>
      <c r="H127" s="53"/>
    </row>
    <row r="128" spans="1:16" x14ac:dyDescent="0.25">
      <c r="A128" s="23" t="s">
        <v>46</v>
      </c>
      <c r="B128" s="27" t="s">
        <v>183</v>
      </c>
      <c r="C128" s="27" t="s">
        <v>543</v>
      </c>
      <c r="D128" s="23" t="s">
        <v>66</v>
      </c>
      <c r="E128" s="28" t="s">
        <v>544</v>
      </c>
      <c r="F128" s="29" t="s">
        <v>68</v>
      </c>
      <c r="G128" s="30">
        <v>11.2</v>
      </c>
      <c r="H128" s="52"/>
      <c r="I128" s="31">
        <f>ROUND(ROUND(H128,2)*ROUND(G128,3),2)</f>
        <v>0</v>
      </c>
      <c r="J128" s="48" t="s">
        <v>51</v>
      </c>
      <c r="O128">
        <f>(I128*21)/100</f>
        <v>0</v>
      </c>
      <c r="P128" t="s">
        <v>22</v>
      </c>
    </row>
    <row r="129" spans="1:16" x14ac:dyDescent="0.25">
      <c r="A129" s="32" t="s">
        <v>52</v>
      </c>
      <c r="E129" s="33" t="s">
        <v>545</v>
      </c>
      <c r="H129" s="53"/>
    </row>
    <row r="130" spans="1:16" x14ac:dyDescent="0.25">
      <c r="A130" s="34" t="s">
        <v>54</v>
      </c>
      <c r="E130" s="35" t="s">
        <v>66</v>
      </c>
      <c r="H130" s="53"/>
    </row>
    <row r="131" spans="1:16" ht="79.2" x14ac:dyDescent="0.25">
      <c r="A131" t="s">
        <v>56</v>
      </c>
      <c r="E131" s="33" t="s">
        <v>538</v>
      </c>
      <c r="H131" s="53"/>
    </row>
    <row r="132" spans="1:16" x14ac:dyDescent="0.25">
      <c r="A132" s="23" t="s">
        <v>46</v>
      </c>
      <c r="B132" s="27" t="s">
        <v>189</v>
      </c>
      <c r="C132" s="27" t="s">
        <v>546</v>
      </c>
      <c r="D132" s="23" t="s">
        <v>66</v>
      </c>
      <c r="E132" s="28" t="s">
        <v>547</v>
      </c>
      <c r="F132" s="29" t="s">
        <v>111</v>
      </c>
      <c r="G132" s="30">
        <v>472.5</v>
      </c>
      <c r="H132" s="52"/>
      <c r="I132" s="31">
        <f>ROUND(ROUND(H132,2)*ROUND(G132,3),2)</f>
        <v>0</v>
      </c>
      <c r="J132" s="48" t="s">
        <v>51</v>
      </c>
      <c r="O132">
        <f>(I132*21)/100</f>
        <v>0</v>
      </c>
      <c r="P132" t="s">
        <v>22</v>
      </c>
    </row>
    <row r="133" spans="1:16" x14ac:dyDescent="0.25">
      <c r="A133" s="32" t="s">
        <v>52</v>
      </c>
      <c r="E133" s="33" t="s">
        <v>548</v>
      </c>
      <c r="H133" s="53"/>
    </row>
    <row r="134" spans="1:16" x14ac:dyDescent="0.25">
      <c r="A134" s="34" t="s">
        <v>54</v>
      </c>
      <c r="E134" s="35" t="s">
        <v>66</v>
      </c>
      <c r="H134" s="53"/>
    </row>
    <row r="135" spans="1:16" ht="79.2" x14ac:dyDescent="0.25">
      <c r="A135" t="s">
        <v>56</v>
      </c>
      <c r="E135" s="33" t="s">
        <v>458</v>
      </c>
      <c r="H135" s="53"/>
    </row>
  </sheetData>
  <sheetProtection algorithmName="SHA-512" hashValue="uOkSQPV7IN+Fi2jdPuWe0wM856SbH0LnG5SS0G3i6pT9qKjrSDfF4Ye+MDePG2oG/OtJYoo6W3STmvx7eKQXNA==" saltValue="Jzd8xCN4ErCC0LPenJIXJA==" spinCount="100000" sheet="1" objects="1" scenarios="1"/>
  <mergeCells count="11">
    <mergeCell ref="E5:E6"/>
    <mergeCell ref="F5:F6"/>
    <mergeCell ref="G5:G6"/>
    <mergeCell ref="H5:I5"/>
    <mergeCell ref="J5:J6"/>
    <mergeCell ref="C3:D3"/>
    <mergeCell ref="C4:D4"/>
    <mergeCell ref="A5:A6"/>
    <mergeCell ref="B5:B6"/>
    <mergeCell ref="C5:C6"/>
    <mergeCell ref="D5:D6"/>
  </mergeCells>
  <printOptions horizontalCentered="1"/>
  <pageMargins left="0.39370078740157483" right="0.39370078740157483" top="0.39370078740157483" bottom="0.51181102362204722" header="0.39370078740157483" footer="0.31496062992125984"/>
  <pageSetup paperSize="9" scale="68" fitToHeight="0" orientation="landscape" r:id="rId1"/>
  <headerFooter>
    <oddFooter>&amp;L&amp;9Objekt: &amp;A&amp;R&amp;8Strana &amp;P z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R127"/>
  <sheetViews>
    <sheetView view="pageBreakPreview" zoomScaleNormal="100" zoomScaleSheetLayoutView="100" workbookViewId="0">
      <pane ySplit="7" topLeftCell="A8" activePane="bottomLeft" state="frozen"/>
      <selection sqref="A1:A3"/>
      <selection pane="bottomLeft" activeCell="B8" sqref="B8"/>
    </sheetView>
  </sheetViews>
  <sheetFormatPr defaultColWidth="9.109375" defaultRowHeight="13.2" x14ac:dyDescent="0.25"/>
  <cols>
    <col min="1" max="1" width="9.109375" hidden="1" customWidth="1"/>
    <col min="2" max="2" width="7.77734375" customWidth="1"/>
    <col min="3" max="3" width="9.77734375" customWidth="1"/>
    <col min="4" max="4" width="7.77734375" customWidth="1"/>
    <col min="5" max="5" width="122.77734375" customWidth="1"/>
    <col min="6" max="6" width="7.77734375" customWidth="1"/>
    <col min="7" max="8" width="12.77734375" customWidth="1"/>
    <col min="9" max="9" width="14.77734375" customWidth="1"/>
    <col min="10" max="10" width="9.77734375" style="49" customWidth="1"/>
    <col min="15" max="18" width="9.109375" hidden="1" customWidth="1"/>
  </cols>
  <sheetData>
    <row r="1" spans="1:18" x14ac:dyDescent="0.25">
      <c r="A1" t="s">
        <v>10</v>
      </c>
      <c r="B1" s="7"/>
      <c r="C1" s="7"/>
      <c r="D1" s="7"/>
      <c r="E1" s="7"/>
      <c r="F1" s="7"/>
      <c r="G1" s="7"/>
      <c r="H1" s="7"/>
      <c r="I1" s="7"/>
      <c r="J1" s="44"/>
      <c r="P1" t="s">
        <v>21</v>
      </c>
    </row>
    <row r="2" spans="1:18" ht="21" x14ac:dyDescent="0.25">
      <c r="B2" s="7"/>
      <c r="C2" s="7"/>
      <c r="D2" s="7"/>
      <c r="E2" s="8" t="s">
        <v>12</v>
      </c>
      <c r="F2" s="7"/>
      <c r="G2" s="7"/>
      <c r="H2" s="11"/>
      <c r="I2" s="11"/>
      <c r="J2" s="44"/>
      <c r="O2">
        <f>0+O8+O25+O34+O39+O48+O53+O74+O91</f>
        <v>0</v>
      </c>
      <c r="P2" t="s">
        <v>21</v>
      </c>
    </row>
    <row r="3" spans="1:18" ht="13.8" x14ac:dyDescent="0.25">
      <c r="A3" t="s">
        <v>11</v>
      </c>
      <c r="B3" s="15" t="s">
        <v>13</v>
      </c>
      <c r="C3" s="4" t="s">
        <v>14</v>
      </c>
      <c r="D3" s="6"/>
      <c r="E3" s="16" t="s">
        <v>15</v>
      </c>
      <c r="F3" s="7"/>
      <c r="G3" s="14"/>
      <c r="H3" s="13" t="s">
        <v>549</v>
      </c>
      <c r="I3" s="38">
        <f>0+I8+I25+I34+I39+I48+I53+I74+I91</f>
        <v>0</v>
      </c>
      <c r="J3" s="45"/>
      <c r="O3" t="s">
        <v>18</v>
      </c>
      <c r="P3" t="s">
        <v>22</v>
      </c>
    </row>
    <row r="4" spans="1:18" ht="13.8" x14ac:dyDescent="0.25">
      <c r="A4" t="s">
        <v>16</v>
      </c>
      <c r="B4" s="18" t="s">
        <v>17</v>
      </c>
      <c r="C4" s="3" t="s">
        <v>549</v>
      </c>
      <c r="D4" s="2"/>
      <c r="E4" s="19" t="s">
        <v>550</v>
      </c>
      <c r="F4" s="11"/>
      <c r="G4" s="11"/>
      <c r="H4" s="20"/>
      <c r="I4" s="20"/>
      <c r="J4" s="46"/>
      <c r="O4" t="s">
        <v>19</v>
      </c>
      <c r="P4" t="s">
        <v>22</v>
      </c>
    </row>
    <row r="5" spans="1:18" x14ac:dyDescent="0.25">
      <c r="A5" s="1" t="s">
        <v>25</v>
      </c>
      <c r="B5" s="1" t="s">
        <v>27</v>
      </c>
      <c r="C5" s="1" t="s">
        <v>29</v>
      </c>
      <c r="D5" s="1" t="s">
        <v>30</v>
      </c>
      <c r="E5" s="1" t="s">
        <v>31</v>
      </c>
      <c r="F5" s="1" t="s">
        <v>33</v>
      </c>
      <c r="G5" s="1" t="s">
        <v>35</v>
      </c>
      <c r="H5" s="1" t="s">
        <v>37</v>
      </c>
      <c r="I5" s="1"/>
      <c r="J5" s="50" t="s">
        <v>42</v>
      </c>
      <c r="O5" t="s">
        <v>20</v>
      </c>
      <c r="P5" t="s">
        <v>22</v>
      </c>
    </row>
    <row r="6" spans="1:18" x14ac:dyDescent="0.25">
      <c r="A6" s="1"/>
      <c r="B6" s="1"/>
      <c r="C6" s="1"/>
      <c r="D6" s="1"/>
      <c r="E6" s="1"/>
      <c r="F6" s="1"/>
      <c r="G6" s="1"/>
      <c r="H6" s="17" t="s">
        <v>38</v>
      </c>
      <c r="I6" s="17" t="s">
        <v>40</v>
      </c>
      <c r="J6" s="50"/>
    </row>
    <row r="7" spans="1:18" x14ac:dyDescent="0.25">
      <c r="A7" s="17" t="s">
        <v>26</v>
      </c>
      <c r="B7" s="17" t="s">
        <v>28</v>
      </c>
      <c r="C7" s="17" t="s">
        <v>22</v>
      </c>
      <c r="D7" s="17" t="s">
        <v>21</v>
      </c>
      <c r="E7" s="17" t="s">
        <v>32</v>
      </c>
      <c r="F7" s="17" t="s">
        <v>34</v>
      </c>
      <c r="G7" s="17" t="s">
        <v>36</v>
      </c>
      <c r="H7" s="17" t="s">
        <v>39</v>
      </c>
      <c r="I7" s="17" t="s">
        <v>41</v>
      </c>
      <c r="J7" s="51" t="s">
        <v>43</v>
      </c>
    </row>
    <row r="8" spans="1:18" x14ac:dyDescent="0.25">
      <c r="A8" s="20" t="s">
        <v>44</v>
      </c>
      <c r="B8" s="20"/>
      <c r="C8" s="24" t="s">
        <v>26</v>
      </c>
      <c r="D8" s="20"/>
      <c r="E8" s="25" t="s">
        <v>45</v>
      </c>
      <c r="F8" s="20"/>
      <c r="G8" s="20"/>
      <c r="H8" s="20"/>
      <c r="I8" s="26">
        <f>0+Q8</f>
        <v>0</v>
      </c>
      <c r="J8" s="47"/>
      <c r="O8">
        <f>0+R8</f>
        <v>0</v>
      </c>
      <c r="Q8">
        <f>0+I9+I13+I17+I21</f>
        <v>0</v>
      </c>
      <c r="R8">
        <f>0+O9+O13+O17+O21</f>
        <v>0</v>
      </c>
    </row>
    <row r="9" spans="1:18" x14ac:dyDescent="0.25">
      <c r="A9" s="23" t="s">
        <v>46</v>
      </c>
      <c r="B9" s="27" t="s">
        <v>28</v>
      </c>
      <c r="C9" s="27" t="s">
        <v>47</v>
      </c>
      <c r="D9" s="23" t="s">
        <v>48</v>
      </c>
      <c r="E9" s="28" t="s">
        <v>461</v>
      </c>
      <c r="F9" s="29" t="s">
        <v>50</v>
      </c>
      <c r="G9" s="30">
        <v>47.88</v>
      </c>
      <c r="H9" s="52"/>
      <c r="I9" s="31">
        <f>ROUND(ROUND(H9,2)*ROUND(G9,3),2)</f>
        <v>0</v>
      </c>
      <c r="J9" s="48" t="s">
        <v>51</v>
      </c>
      <c r="O9">
        <f>(I9*21)/100</f>
        <v>0</v>
      </c>
      <c r="P9" t="s">
        <v>22</v>
      </c>
    </row>
    <row r="10" spans="1:18" ht="26.4" x14ac:dyDescent="0.25">
      <c r="A10" s="32" t="s">
        <v>52</v>
      </c>
      <c r="E10" s="33" t="s">
        <v>462</v>
      </c>
      <c r="H10" s="53"/>
    </row>
    <row r="11" spans="1:18" x14ac:dyDescent="0.25">
      <c r="A11" s="34" t="s">
        <v>54</v>
      </c>
      <c r="E11" s="35" t="s">
        <v>66</v>
      </c>
      <c r="H11" s="53"/>
    </row>
    <row r="12" spans="1:18" x14ac:dyDescent="0.25">
      <c r="A12" t="s">
        <v>56</v>
      </c>
      <c r="E12" s="33" t="s">
        <v>57</v>
      </c>
      <c r="H12" s="53"/>
    </row>
    <row r="13" spans="1:18" x14ac:dyDescent="0.25">
      <c r="A13" s="23" t="s">
        <v>46</v>
      </c>
      <c r="B13" s="27" t="s">
        <v>22</v>
      </c>
      <c r="C13" s="27" t="s">
        <v>47</v>
      </c>
      <c r="D13" s="23" t="s">
        <v>58</v>
      </c>
      <c r="E13" s="28" t="s">
        <v>463</v>
      </c>
      <c r="F13" s="29" t="s">
        <v>50</v>
      </c>
      <c r="G13" s="30">
        <v>17.36</v>
      </c>
      <c r="H13" s="52"/>
      <c r="I13" s="31">
        <f>ROUND(ROUND(H13,2)*ROUND(G13,3),2)</f>
        <v>0</v>
      </c>
      <c r="J13" s="48" t="s">
        <v>51</v>
      </c>
      <c r="O13">
        <f>(I13*21)/100</f>
        <v>0</v>
      </c>
      <c r="P13" t="s">
        <v>22</v>
      </c>
    </row>
    <row r="14" spans="1:18" x14ac:dyDescent="0.25">
      <c r="A14" s="32" t="s">
        <v>52</v>
      </c>
      <c r="E14" s="33" t="s">
        <v>464</v>
      </c>
      <c r="H14" s="53"/>
    </row>
    <row r="15" spans="1:18" x14ac:dyDescent="0.25">
      <c r="A15" s="34" t="s">
        <v>54</v>
      </c>
      <c r="E15" s="35" t="s">
        <v>66</v>
      </c>
      <c r="H15" s="53"/>
    </row>
    <row r="16" spans="1:18" x14ac:dyDescent="0.25">
      <c r="A16" t="s">
        <v>56</v>
      </c>
      <c r="E16" s="33" t="s">
        <v>57</v>
      </c>
      <c r="H16" s="53"/>
    </row>
    <row r="17" spans="1:18" x14ac:dyDescent="0.25">
      <c r="A17" s="23" t="s">
        <v>46</v>
      </c>
      <c r="B17" s="27" t="s">
        <v>21</v>
      </c>
      <c r="C17" s="27" t="s">
        <v>47</v>
      </c>
      <c r="D17" s="23" t="s">
        <v>61</v>
      </c>
      <c r="E17" s="28" t="s">
        <v>461</v>
      </c>
      <c r="F17" s="29" t="s">
        <v>50</v>
      </c>
      <c r="G17" s="30">
        <v>47.55</v>
      </c>
      <c r="H17" s="52"/>
      <c r="I17" s="31">
        <f>ROUND(ROUND(H17,2)*ROUND(G17,3),2)</f>
        <v>0</v>
      </c>
      <c r="J17" s="48" t="s">
        <v>51</v>
      </c>
      <c r="O17">
        <f>(I17*21)/100</f>
        <v>0</v>
      </c>
      <c r="P17" t="s">
        <v>22</v>
      </c>
    </row>
    <row r="18" spans="1:18" ht="26.4" x14ac:dyDescent="0.25">
      <c r="A18" s="32" t="s">
        <v>52</v>
      </c>
      <c r="E18" s="33" t="s">
        <v>466</v>
      </c>
      <c r="H18" s="53"/>
    </row>
    <row r="19" spans="1:18" x14ac:dyDescent="0.25">
      <c r="A19" s="34" t="s">
        <v>54</v>
      </c>
      <c r="E19" s="35" t="s">
        <v>66</v>
      </c>
      <c r="H19" s="53"/>
    </row>
    <row r="20" spans="1:18" x14ac:dyDescent="0.25">
      <c r="A20" t="s">
        <v>56</v>
      </c>
      <c r="E20" s="33" t="s">
        <v>57</v>
      </c>
      <c r="H20" s="53"/>
    </row>
    <row r="21" spans="1:18" x14ac:dyDescent="0.25">
      <c r="A21" s="23" t="s">
        <v>46</v>
      </c>
      <c r="B21" s="27" t="s">
        <v>32</v>
      </c>
      <c r="C21" s="27" t="s">
        <v>467</v>
      </c>
      <c r="D21" s="23" t="s">
        <v>66</v>
      </c>
      <c r="E21" s="28" t="s">
        <v>468</v>
      </c>
      <c r="F21" s="29" t="s">
        <v>111</v>
      </c>
      <c r="G21" s="30">
        <v>195</v>
      </c>
      <c r="H21" s="52"/>
      <c r="I21" s="31">
        <f>ROUND(ROUND(H21,2)*ROUND(G21,3),2)</f>
        <v>0</v>
      </c>
      <c r="J21" s="48" t="s">
        <v>51</v>
      </c>
      <c r="O21">
        <f>(I21*21)/100</f>
        <v>0</v>
      </c>
      <c r="P21" t="s">
        <v>22</v>
      </c>
    </row>
    <row r="22" spans="1:18" x14ac:dyDescent="0.25">
      <c r="A22" s="32" t="s">
        <v>52</v>
      </c>
      <c r="E22" s="33" t="s">
        <v>66</v>
      </c>
      <c r="H22" s="53"/>
    </row>
    <row r="23" spans="1:18" ht="39.6" x14ac:dyDescent="0.25">
      <c r="A23" s="34" t="s">
        <v>54</v>
      </c>
      <c r="E23" s="35" t="s">
        <v>551</v>
      </c>
      <c r="H23" s="53"/>
    </row>
    <row r="24" spans="1:18" x14ac:dyDescent="0.25">
      <c r="A24" t="s">
        <v>56</v>
      </c>
      <c r="E24" s="33" t="s">
        <v>470</v>
      </c>
      <c r="H24" s="53"/>
    </row>
    <row r="25" spans="1:18" x14ac:dyDescent="0.25">
      <c r="A25" s="11" t="s">
        <v>44</v>
      </c>
      <c r="B25" s="11"/>
      <c r="C25" s="36" t="s">
        <v>28</v>
      </c>
      <c r="D25" s="11"/>
      <c r="E25" s="25" t="s">
        <v>64</v>
      </c>
      <c r="F25" s="11"/>
      <c r="G25" s="11"/>
      <c r="H25" s="54"/>
      <c r="I25" s="37">
        <f>0+Q25</f>
        <v>0</v>
      </c>
      <c r="J25" s="46"/>
      <c r="O25">
        <f>0+R25</f>
        <v>0</v>
      </c>
      <c r="Q25">
        <f>0+I26+I30</f>
        <v>0</v>
      </c>
      <c r="R25">
        <f>0+O26+O30</f>
        <v>0</v>
      </c>
    </row>
    <row r="26" spans="1:18" x14ac:dyDescent="0.25">
      <c r="A26" s="23" t="s">
        <v>46</v>
      </c>
      <c r="B26" s="27" t="s">
        <v>34</v>
      </c>
      <c r="C26" s="27" t="s">
        <v>75</v>
      </c>
      <c r="D26" s="23" t="s">
        <v>66</v>
      </c>
      <c r="E26" s="28" t="s">
        <v>76</v>
      </c>
      <c r="F26" s="29" t="s">
        <v>68</v>
      </c>
      <c r="G26" s="30">
        <v>23.774999999999999</v>
      </c>
      <c r="H26" s="52"/>
      <c r="I26" s="31">
        <f>ROUND(ROUND(H26,2)*ROUND(G26,3),2)</f>
        <v>0</v>
      </c>
      <c r="J26" s="48" t="s">
        <v>51</v>
      </c>
      <c r="O26">
        <f>(I26*21)/100</f>
        <v>0</v>
      </c>
      <c r="P26" t="s">
        <v>22</v>
      </c>
    </row>
    <row r="27" spans="1:18" x14ac:dyDescent="0.25">
      <c r="A27" s="32" t="s">
        <v>52</v>
      </c>
      <c r="E27" s="33" t="s">
        <v>471</v>
      </c>
      <c r="H27" s="53"/>
    </row>
    <row r="28" spans="1:18" x14ac:dyDescent="0.25">
      <c r="A28" s="34" t="s">
        <v>54</v>
      </c>
      <c r="E28" s="35" t="s">
        <v>66</v>
      </c>
      <c r="H28" s="53"/>
    </row>
    <row r="29" spans="1:18" ht="66" x14ac:dyDescent="0.25">
      <c r="A29" t="s">
        <v>56</v>
      </c>
      <c r="E29" s="33" t="s">
        <v>70</v>
      </c>
      <c r="H29" s="53"/>
    </row>
    <row r="30" spans="1:18" x14ac:dyDescent="0.25">
      <c r="A30" s="23" t="s">
        <v>46</v>
      </c>
      <c r="B30" s="27" t="s">
        <v>36</v>
      </c>
      <c r="C30" s="27" t="s">
        <v>472</v>
      </c>
      <c r="D30" s="23" t="s">
        <v>66</v>
      </c>
      <c r="E30" s="28" t="s">
        <v>473</v>
      </c>
      <c r="F30" s="29" t="s">
        <v>68</v>
      </c>
      <c r="G30" s="30">
        <v>122</v>
      </c>
      <c r="H30" s="52"/>
      <c r="I30" s="31">
        <f>ROUND(ROUND(H30,2)*ROUND(G30,3),2)</f>
        <v>0</v>
      </c>
      <c r="J30" s="48" t="s">
        <v>51</v>
      </c>
      <c r="O30">
        <f>(I30*21)/100</f>
        <v>0</v>
      </c>
      <c r="P30" t="s">
        <v>22</v>
      </c>
    </row>
    <row r="31" spans="1:18" x14ac:dyDescent="0.25">
      <c r="A31" s="32" t="s">
        <v>52</v>
      </c>
      <c r="E31" s="33" t="s">
        <v>474</v>
      </c>
      <c r="H31" s="53"/>
    </row>
    <row r="32" spans="1:18" x14ac:dyDescent="0.25">
      <c r="A32" s="34" t="s">
        <v>54</v>
      </c>
      <c r="E32" s="35" t="s">
        <v>66</v>
      </c>
      <c r="H32" s="53"/>
    </row>
    <row r="33" spans="1:18" ht="66" x14ac:dyDescent="0.25">
      <c r="A33" t="s">
        <v>56</v>
      </c>
      <c r="E33" s="33" t="s">
        <v>70</v>
      </c>
      <c r="H33" s="53"/>
    </row>
    <row r="34" spans="1:18" x14ac:dyDescent="0.25">
      <c r="A34" s="11" t="s">
        <v>44</v>
      </c>
      <c r="B34" s="11"/>
      <c r="C34" s="36" t="s">
        <v>22</v>
      </c>
      <c r="D34" s="11"/>
      <c r="E34" s="25" t="s">
        <v>130</v>
      </c>
      <c r="F34" s="11"/>
      <c r="G34" s="11"/>
      <c r="H34" s="54"/>
      <c r="I34" s="37">
        <f>0+Q34</f>
        <v>0</v>
      </c>
      <c r="J34" s="46"/>
      <c r="O34">
        <f>0+R34</f>
        <v>0</v>
      </c>
      <c r="Q34">
        <f>0+I35</f>
        <v>0</v>
      </c>
      <c r="R34">
        <f>0+O35</f>
        <v>0</v>
      </c>
    </row>
    <row r="35" spans="1:18" x14ac:dyDescent="0.25">
      <c r="A35" s="23" t="s">
        <v>46</v>
      </c>
      <c r="B35" s="27" t="s">
        <v>78</v>
      </c>
      <c r="C35" s="27" t="s">
        <v>369</v>
      </c>
      <c r="D35" s="23" t="s">
        <v>66</v>
      </c>
      <c r="E35" s="28" t="s">
        <v>370</v>
      </c>
      <c r="F35" s="29" t="s">
        <v>198</v>
      </c>
      <c r="G35" s="30">
        <v>912</v>
      </c>
      <c r="H35" s="52"/>
      <c r="I35" s="31">
        <f>ROUND(ROUND(H35,2)*ROUND(G35,3),2)</f>
        <v>0</v>
      </c>
      <c r="J35" s="48" t="s">
        <v>51</v>
      </c>
      <c r="O35">
        <f>(I35*21)/100</f>
        <v>0</v>
      </c>
      <c r="P35" t="s">
        <v>22</v>
      </c>
    </row>
    <row r="36" spans="1:18" x14ac:dyDescent="0.25">
      <c r="A36" s="32" t="s">
        <v>52</v>
      </c>
      <c r="E36" s="33" t="s">
        <v>475</v>
      </c>
      <c r="H36" s="53"/>
    </row>
    <row r="37" spans="1:18" x14ac:dyDescent="0.25">
      <c r="A37" s="34" t="s">
        <v>54</v>
      </c>
      <c r="E37" s="35" t="s">
        <v>66</v>
      </c>
      <c r="H37" s="53"/>
    </row>
    <row r="38" spans="1:18" ht="92.4" x14ac:dyDescent="0.25">
      <c r="A38" t="s">
        <v>56</v>
      </c>
      <c r="E38" s="33" t="s">
        <v>372</v>
      </c>
      <c r="H38" s="53"/>
    </row>
    <row r="39" spans="1:18" x14ac:dyDescent="0.25">
      <c r="A39" s="11" t="s">
        <v>44</v>
      </c>
      <c r="B39" s="11"/>
      <c r="C39" s="36" t="s">
        <v>32</v>
      </c>
      <c r="D39" s="11"/>
      <c r="E39" s="25" t="s">
        <v>397</v>
      </c>
      <c r="F39" s="11"/>
      <c r="G39" s="11"/>
      <c r="H39" s="54"/>
      <c r="I39" s="37">
        <f>0+Q39</f>
        <v>0</v>
      </c>
      <c r="J39" s="46"/>
      <c r="O39">
        <f>0+R39</f>
        <v>0</v>
      </c>
      <c r="Q39">
        <f>0+I40+I44</f>
        <v>0</v>
      </c>
      <c r="R39">
        <f>0+O40+O44</f>
        <v>0</v>
      </c>
    </row>
    <row r="40" spans="1:18" x14ac:dyDescent="0.25">
      <c r="A40" s="23" t="s">
        <v>46</v>
      </c>
      <c r="B40" s="27" t="s">
        <v>84</v>
      </c>
      <c r="C40" s="27" t="s">
        <v>476</v>
      </c>
      <c r="D40" s="23" t="s">
        <v>66</v>
      </c>
      <c r="E40" s="28" t="s">
        <v>477</v>
      </c>
      <c r="F40" s="29" t="s">
        <v>68</v>
      </c>
      <c r="G40" s="30">
        <v>1.6479999999999999</v>
      </c>
      <c r="H40" s="52"/>
      <c r="I40" s="31">
        <f>ROUND(ROUND(H40,2)*ROUND(G40,3),2)</f>
        <v>0</v>
      </c>
      <c r="J40" s="48" t="s">
        <v>51</v>
      </c>
      <c r="O40">
        <f>(I40*21)/100</f>
        <v>0</v>
      </c>
      <c r="P40" t="s">
        <v>22</v>
      </c>
    </row>
    <row r="41" spans="1:18" x14ac:dyDescent="0.25">
      <c r="A41" s="32" t="s">
        <v>52</v>
      </c>
      <c r="E41" s="33" t="s">
        <v>66</v>
      </c>
      <c r="H41" s="53"/>
    </row>
    <row r="42" spans="1:18" x14ac:dyDescent="0.25">
      <c r="A42" s="34" t="s">
        <v>54</v>
      </c>
      <c r="E42" s="35" t="s">
        <v>478</v>
      </c>
      <c r="H42" s="53"/>
    </row>
    <row r="43" spans="1:18" ht="66" x14ac:dyDescent="0.25">
      <c r="A43" t="s">
        <v>56</v>
      </c>
      <c r="E43" s="33" t="s">
        <v>479</v>
      </c>
      <c r="H43" s="53"/>
    </row>
    <row r="44" spans="1:18" x14ac:dyDescent="0.25">
      <c r="A44" s="23" t="s">
        <v>46</v>
      </c>
      <c r="B44" s="27" t="s">
        <v>39</v>
      </c>
      <c r="C44" s="27" t="s">
        <v>552</v>
      </c>
      <c r="D44" s="23" t="s">
        <v>66</v>
      </c>
      <c r="E44" s="28" t="s">
        <v>553</v>
      </c>
      <c r="F44" s="29" t="s">
        <v>68</v>
      </c>
      <c r="G44" s="30">
        <v>27.36</v>
      </c>
      <c r="H44" s="52"/>
      <c r="I44" s="31">
        <f>ROUND(ROUND(H44,2)*ROUND(G44,3),2)</f>
        <v>0</v>
      </c>
      <c r="J44" s="48" t="s">
        <v>51</v>
      </c>
      <c r="O44">
        <f>(I44*21)/100</f>
        <v>0</v>
      </c>
      <c r="P44" t="s">
        <v>22</v>
      </c>
    </row>
    <row r="45" spans="1:18" x14ac:dyDescent="0.25">
      <c r="A45" s="32" t="s">
        <v>52</v>
      </c>
      <c r="E45" s="33" t="s">
        <v>554</v>
      </c>
      <c r="H45" s="53"/>
    </row>
    <row r="46" spans="1:18" x14ac:dyDescent="0.25">
      <c r="A46" s="34" t="s">
        <v>54</v>
      </c>
      <c r="E46" s="35" t="s">
        <v>66</v>
      </c>
      <c r="H46" s="53"/>
    </row>
    <row r="47" spans="1:18" ht="290.39999999999998" x14ac:dyDescent="0.25">
      <c r="A47" t="s">
        <v>56</v>
      </c>
      <c r="E47" s="33" t="s">
        <v>555</v>
      </c>
      <c r="H47" s="53"/>
    </row>
    <row r="48" spans="1:18" x14ac:dyDescent="0.25">
      <c r="A48" s="11" t="s">
        <v>44</v>
      </c>
      <c r="B48" s="11"/>
      <c r="C48" s="36" t="s">
        <v>34</v>
      </c>
      <c r="D48" s="11"/>
      <c r="E48" s="25" t="s">
        <v>136</v>
      </c>
      <c r="F48" s="11"/>
      <c r="G48" s="11"/>
      <c r="H48" s="54"/>
      <c r="I48" s="37">
        <f>0+Q48</f>
        <v>0</v>
      </c>
      <c r="J48" s="46"/>
      <c r="O48">
        <f>0+R48</f>
        <v>0</v>
      </c>
      <c r="Q48">
        <f>0+I49</f>
        <v>0</v>
      </c>
      <c r="R48">
        <f>0+O49</f>
        <v>0</v>
      </c>
    </row>
    <row r="49" spans="1:18" x14ac:dyDescent="0.25">
      <c r="A49" s="23" t="s">
        <v>46</v>
      </c>
      <c r="B49" s="27" t="s">
        <v>41</v>
      </c>
      <c r="C49" s="27" t="s">
        <v>556</v>
      </c>
      <c r="D49" s="23" t="s">
        <v>66</v>
      </c>
      <c r="E49" s="28" t="s">
        <v>557</v>
      </c>
      <c r="F49" s="29" t="s">
        <v>68</v>
      </c>
      <c r="G49" s="30">
        <v>120</v>
      </c>
      <c r="H49" s="52"/>
      <c r="I49" s="31">
        <f>ROUND(ROUND(H49,2)*ROUND(G49,3),2)</f>
        <v>0</v>
      </c>
      <c r="J49" s="48" t="s">
        <v>51</v>
      </c>
      <c r="O49">
        <f>(I49*21)/100</f>
        <v>0</v>
      </c>
      <c r="P49" t="s">
        <v>22</v>
      </c>
    </row>
    <row r="50" spans="1:18" x14ac:dyDescent="0.25">
      <c r="A50" s="32" t="s">
        <v>52</v>
      </c>
      <c r="E50" s="33" t="s">
        <v>485</v>
      </c>
      <c r="H50" s="53"/>
    </row>
    <row r="51" spans="1:18" x14ac:dyDescent="0.25">
      <c r="A51" s="34" t="s">
        <v>54</v>
      </c>
      <c r="E51" s="35" t="s">
        <v>66</v>
      </c>
      <c r="H51" s="53"/>
    </row>
    <row r="52" spans="1:18" ht="118.8" x14ac:dyDescent="0.25">
      <c r="A52" t="s">
        <v>56</v>
      </c>
      <c r="E52" s="33" t="s">
        <v>159</v>
      </c>
      <c r="H52" s="53"/>
    </row>
    <row r="53" spans="1:18" x14ac:dyDescent="0.25">
      <c r="A53" s="11" t="s">
        <v>44</v>
      </c>
      <c r="B53" s="11"/>
      <c r="C53" s="36" t="s">
        <v>36</v>
      </c>
      <c r="D53" s="11"/>
      <c r="E53" s="25" t="s">
        <v>407</v>
      </c>
      <c r="F53" s="11"/>
      <c r="G53" s="11"/>
      <c r="H53" s="54"/>
      <c r="I53" s="37">
        <f>0+Q53</f>
        <v>0</v>
      </c>
      <c r="J53" s="46"/>
      <c r="O53">
        <f>0+R53</f>
        <v>0</v>
      </c>
      <c r="Q53">
        <f>0+I54+I58+I62+I66+I70</f>
        <v>0</v>
      </c>
      <c r="R53">
        <f>0+O54+O58+O62+O66+O70</f>
        <v>0</v>
      </c>
    </row>
    <row r="54" spans="1:18" x14ac:dyDescent="0.25">
      <c r="A54" s="23" t="s">
        <v>46</v>
      </c>
      <c r="B54" s="27" t="s">
        <v>43</v>
      </c>
      <c r="C54" s="27" t="s">
        <v>486</v>
      </c>
      <c r="D54" s="23" t="s">
        <v>66</v>
      </c>
      <c r="E54" s="28" t="s">
        <v>487</v>
      </c>
      <c r="F54" s="29" t="s">
        <v>111</v>
      </c>
      <c r="G54" s="30">
        <v>67.5</v>
      </c>
      <c r="H54" s="52"/>
      <c r="I54" s="31">
        <f>ROUND(ROUND(H54,2)*ROUND(G54,3),2)</f>
        <v>0</v>
      </c>
      <c r="J54" s="48" t="s">
        <v>51</v>
      </c>
      <c r="O54">
        <f>(I54*21)/100</f>
        <v>0</v>
      </c>
      <c r="P54" t="s">
        <v>22</v>
      </c>
    </row>
    <row r="55" spans="1:18" x14ac:dyDescent="0.25">
      <c r="A55" s="32" t="s">
        <v>52</v>
      </c>
      <c r="E55" s="33" t="s">
        <v>66</v>
      </c>
      <c r="H55" s="53"/>
    </row>
    <row r="56" spans="1:18" ht="39.6" x14ac:dyDescent="0.25">
      <c r="A56" s="34" t="s">
        <v>54</v>
      </c>
      <c r="E56" s="35" t="s">
        <v>558</v>
      </c>
      <c r="H56" s="53"/>
    </row>
    <row r="57" spans="1:18" ht="92.4" x14ac:dyDescent="0.25">
      <c r="A57" t="s">
        <v>56</v>
      </c>
      <c r="E57" s="33" t="s">
        <v>411</v>
      </c>
      <c r="H57" s="53"/>
    </row>
    <row r="58" spans="1:18" x14ac:dyDescent="0.25">
      <c r="A58" s="23" t="s">
        <v>46</v>
      </c>
      <c r="B58" s="27" t="s">
        <v>99</v>
      </c>
      <c r="C58" s="27" t="s">
        <v>559</v>
      </c>
      <c r="D58" s="23" t="s">
        <v>66</v>
      </c>
      <c r="E58" s="28" t="s">
        <v>560</v>
      </c>
      <c r="F58" s="29" t="s">
        <v>111</v>
      </c>
      <c r="G58" s="30">
        <v>1736</v>
      </c>
      <c r="H58" s="52"/>
      <c r="I58" s="31">
        <f>ROUND(ROUND(H58,2)*ROUND(G58,3),2)</f>
        <v>0</v>
      </c>
      <c r="J58" s="48" t="s">
        <v>51</v>
      </c>
      <c r="O58">
        <f>(I58*21)/100</f>
        <v>0</v>
      </c>
      <c r="P58" t="s">
        <v>22</v>
      </c>
    </row>
    <row r="59" spans="1:18" x14ac:dyDescent="0.25">
      <c r="A59" s="32" t="s">
        <v>52</v>
      </c>
      <c r="E59" s="33" t="s">
        <v>561</v>
      </c>
      <c r="H59" s="53"/>
    </row>
    <row r="60" spans="1:18" x14ac:dyDescent="0.25">
      <c r="A60" s="34" t="s">
        <v>54</v>
      </c>
      <c r="E60" s="35" t="s">
        <v>66</v>
      </c>
      <c r="H60" s="53"/>
    </row>
    <row r="61" spans="1:18" ht="92.4" x14ac:dyDescent="0.25">
      <c r="A61" t="s">
        <v>56</v>
      </c>
      <c r="E61" s="33" t="s">
        <v>411</v>
      </c>
      <c r="H61" s="53"/>
    </row>
    <row r="62" spans="1:18" x14ac:dyDescent="0.25">
      <c r="A62" s="23" t="s">
        <v>46</v>
      </c>
      <c r="B62" s="27" t="s">
        <v>104</v>
      </c>
      <c r="C62" s="27" t="s">
        <v>412</v>
      </c>
      <c r="D62" s="23" t="s">
        <v>66</v>
      </c>
      <c r="E62" s="28" t="s">
        <v>413</v>
      </c>
      <c r="F62" s="29" t="s">
        <v>111</v>
      </c>
      <c r="G62" s="30">
        <v>1803.5</v>
      </c>
      <c r="H62" s="52"/>
      <c r="I62" s="31">
        <f>ROUND(ROUND(H62,2)*ROUND(G62,3),2)</f>
        <v>0</v>
      </c>
      <c r="J62" s="48" t="s">
        <v>51</v>
      </c>
      <c r="O62">
        <f>(I62*21)/100</f>
        <v>0</v>
      </c>
      <c r="P62" t="s">
        <v>22</v>
      </c>
    </row>
    <row r="63" spans="1:18" x14ac:dyDescent="0.25">
      <c r="A63" s="32" t="s">
        <v>52</v>
      </c>
      <c r="E63" s="33" t="s">
        <v>491</v>
      </c>
      <c r="H63" s="53"/>
    </row>
    <row r="64" spans="1:18" x14ac:dyDescent="0.25">
      <c r="A64" s="34" t="s">
        <v>54</v>
      </c>
      <c r="E64" s="35" t="s">
        <v>66</v>
      </c>
      <c r="H64" s="53"/>
    </row>
    <row r="65" spans="1:18" ht="92.4" x14ac:dyDescent="0.25">
      <c r="A65" t="s">
        <v>56</v>
      </c>
      <c r="E65" s="33" t="s">
        <v>411</v>
      </c>
      <c r="H65" s="53"/>
    </row>
    <row r="66" spans="1:18" x14ac:dyDescent="0.25">
      <c r="A66" s="23" t="s">
        <v>46</v>
      </c>
      <c r="B66" s="27" t="s">
        <v>108</v>
      </c>
      <c r="C66" s="27" t="s">
        <v>418</v>
      </c>
      <c r="D66" s="23" t="s">
        <v>66</v>
      </c>
      <c r="E66" s="28" t="s">
        <v>419</v>
      </c>
      <c r="F66" s="29" t="s">
        <v>111</v>
      </c>
      <c r="G66" s="30">
        <v>67.5</v>
      </c>
      <c r="H66" s="52"/>
      <c r="I66" s="31">
        <f>ROUND(ROUND(H66,2)*ROUND(G66,3),2)</f>
        <v>0</v>
      </c>
      <c r="J66" s="48" t="s">
        <v>51</v>
      </c>
      <c r="O66">
        <f>(I66*21)/100</f>
        <v>0</v>
      </c>
      <c r="P66" t="s">
        <v>22</v>
      </c>
    </row>
    <row r="67" spans="1:18" x14ac:dyDescent="0.25">
      <c r="A67" s="32" t="s">
        <v>52</v>
      </c>
      <c r="E67" s="33" t="s">
        <v>66</v>
      </c>
      <c r="H67" s="53"/>
    </row>
    <row r="68" spans="1:18" ht="39.6" x14ac:dyDescent="0.25">
      <c r="A68" s="34" t="s">
        <v>54</v>
      </c>
      <c r="E68" s="35" t="s">
        <v>562</v>
      </c>
      <c r="H68" s="53"/>
    </row>
    <row r="69" spans="1:18" ht="79.2" x14ac:dyDescent="0.25">
      <c r="A69" t="s">
        <v>56</v>
      </c>
      <c r="E69" s="33" t="s">
        <v>421</v>
      </c>
      <c r="H69" s="53"/>
    </row>
    <row r="70" spans="1:18" x14ac:dyDescent="0.25">
      <c r="A70" s="23" t="s">
        <v>46</v>
      </c>
      <c r="B70" s="27" t="s">
        <v>114</v>
      </c>
      <c r="C70" s="27" t="s">
        <v>493</v>
      </c>
      <c r="D70" s="23" t="s">
        <v>66</v>
      </c>
      <c r="E70" s="28" t="s">
        <v>494</v>
      </c>
      <c r="F70" s="29" t="s">
        <v>68</v>
      </c>
      <c r="G70" s="30">
        <v>18.375</v>
      </c>
      <c r="H70" s="52"/>
      <c r="I70" s="31">
        <f>ROUND(ROUND(H70,2)*ROUND(G70,3),2)</f>
        <v>0</v>
      </c>
      <c r="J70" s="48" t="s">
        <v>51</v>
      </c>
      <c r="O70">
        <f>(I70*21)/100</f>
        <v>0</v>
      </c>
      <c r="P70" t="s">
        <v>22</v>
      </c>
    </row>
    <row r="71" spans="1:18" x14ac:dyDescent="0.25">
      <c r="A71" s="32" t="s">
        <v>52</v>
      </c>
      <c r="E71" s="33" t="s">
        <v>563</v>
      </c>
      <c r="H71" s="53"/>
    </row>
    <row r="72" spans="1:18" x14ac:dyDescent="0.25">
      <c r="A72" s="34" t="s">
        <v>54</v>
      </c>
      <c r="E72" s="35" t="s">
        <v>66</v>
      </c>
      <c r="H72" s="53"/>
    </row>
    <row r="73" spans="1:18" ht="303.60000000000002" x14ac:dyDescent="0.25">
      <c r="A73" t="s">
        <v>56</v>
      </c>
      <c r="E73" s="33" t="s">
        <v>496</v>
      </c>
      <c r="H73" s="53"/>
    </row>
    <row r="74" spans="1:18" x14ac:dyDescent="0.25">
      <c r="A74" s="11" t="s">
        <v>44</v>
      </c>
      <c r="B74" s="11"/>
      <c r="C74" s="36" t="s">
        <v>78</v>
      </c>
      <c r="D74" s="11"/>
      <c r="E74" s="25" t="s">
        <v>422</v>
      </c>
      <c r="F74" s="11"/>
      <c r="G74" s="11"/>
      <c r="H74" s="54"/>
      <c r="I74" s="37">
        <f>0+Q74</f>
        <v>0</v>
      </c>
      <c r="J74" s="46"/>
      <c r="O74">
        <f>0+R74</f>
        <v>0</v>
      </c>
      <c r="Q74">
        <f>0+I75+I79+I83+I87</f>
        <v>0</v>
      </c>
      <c r="R74">
        <f>0+O75+O79+O83+O87</f>
        <v>0</v>
      </c>
    </row>
    <row r="75" spans="1:18" x14ac:dyDescent="0.25">
      <c r="A75" s="23" t="s">
        <v>46</v>
      </c>
      <c r="B75" s="27" t="s">
        <v>119</v>
      </c>
      <c r="C75" s="27" t="s">
        <v>497</v>
      </c>
      <c r="D75" s="23" t="s">
        <v>66</v>
      </c>
      <c r="E75" s="28" t="s">
        <v>498</v>
      </c>
      <c r="F75" s="29" t="s">
        <v>111</v>
      </c>
      <c r="G75" s="30">
        <v>1736</v>
      </c>
      <c r="H75" s="52"/>
      <c r="I75" s="31">
        <f>ROUND(ROUND(H75,2)*ROUND(G75,3),2)</f>
        <v>0</v>
      </c>
      <c r="J75" s="48" t="s">
        <v>51</v>
      </c>
      <c r="O75">
        <f>(I75*21)/100</f>
        <v>0</v>
      </c>
      <c r="P75" t="s">
        <v>22</v>
      </c>
    </row>
    <row r="76" spans="1:18" x14ac:dyDescent="0.25">
      <c r="A76" s="32" t="s">
        <v>52</v>
      </c>
      <c r="E76" s="33" t="s">
        <v>499</v>
      </c>
      <c r="H76" s="53"/>
    </row>
    <row r="77" spans="1:18" x14ac:dyDescent="0.25">
      <c r="A77" s="34" t="s">
        <v>54</v>
      </c>
      <c r="E77" s="35" t="s">
        <v>66</v>
      </c>
      <c r="H77" s="53"/>
    </row>
    <row r="78" spans="1:18" ht="171.6" x14ac:dyDescent="0.25">
      <c r="A78" t="s">
        <v>56</v>
      </c>
      <c r="E78" s="33" t="s">
        <v>500</v>
      </c>
      <c r="H78" s="53"/>
    </row>
    <row r="79" spans="1:18" x14ac:dyDescent="0.25">
      <c r="A79" s="23" t="s">
        <v>46</v>
      </c>
      <c r="B79" s="27" t="s">
        <v>125</v>
      </c>
      <c r="C79" s="27" t="s">
        <v>501</v>
      </c>
      <c r="D79" s="23" t="s">
        <v>66</v>
      </c>
      <c r="E79" s="28" t="s">
        <v>502</v>
      </c>
      <c r="F79" s="29" t="s">
        <v>111</v>
      </c>
      <c r="G79" s="30">
        <v>367.5</v>
      </c>
      <c r="H79" s="52"/>
      <c r="I79" s="31">
        <f>ROUND(ROUND(H79,2)*ROUND(G79,3),2)</f>
        <v>0</v>
      </c>
      <c r="J79" s="48" t="s">
        <v>51</v>
      </c>
      <c r="O79">
        <f>(I79*21)/100</f>
        <v>0</v>
      </c>
      <c r="P79" t="s">
        <v>22</v>
      </c>
    </row>
    <row r="80" spans="1:18" x14ac:dyDescent="0.25">
      <c r="A80" s="32" t="s">
        <v>52</v>
      </c>
      <c r="E80" s="33" t="s">
        <v>503</v>
      </c>
      <c r="H80" s="53"/>
    </row>
    <row r="81" spans="1:18" x14ac:dyDescent="0.25">
      <c r="A81" s="34" t="s">
        <v>54</v>
      </c>
      <c r="E81" s="35" t="s">
        <v>66</v>
      </c>
      <c r="H81" s="53"/>
    </row>
    <row r="82" spans="1:18" ht="66" x14ac:dyDescent="0.25">
      <c r="A82" t="s">
        <v>56</v>
      </c>
      <c r="E82" s="33" t="s">
        <v>504</v>
      </c>
      <c r="H82" s="53"/>
    </row>
    <row r="83" spans="1:18" x14ac:dyDescent="0.25">
      <c r="A83" s="23" t="s">
        <v>46</v>
      </c>
      <c r="B83" s="27" t="s">
        <v>131</v>
      </c>
      <c r="C83" s="27" t="s">
        <v>505</v>
      </c>
      <c r="D83" s="23" t="s">
        <v>66</v>
      </c>
      <c r="E83" s="28" t="s">
        <v>506</v>
      </c>
      <c r="F83" s="29" t="s">
        <v>111</v>
      </c>
      <c r="G83" s="30">
        <v>367.5</v>
      </c>
      <c r="H83" s="52"/>
      <c r="I83" s="31">
        <f>ROUND(ROUND(H83,2)*ROUND(G83,3),2)</f>
        <v>0</v>
      </c>
      <c r="J83" s="48" t="s">
        <v>51</v>
      </c>
      <c r="O83">
        <f>(I83*21)/100</f>
        <v>0</v>
      </c>
      <c r="P83" t="s">
        <v>22</v>
      </c>
    </row>
    <row r="84" spans="1:18" x14ac:dyDescent="0.25">
      <c r="A84" s="32" t="s">
        <v>52</v>
      </c>
      <c r="E84" s="33" t="s">
        <v>507</v>
      </c>
      <c r="H84" s="53"/>
    </row>
    <row r="85" spans="1:18" x14ac:dyDescent="0.25">
      <c r="A85" s="34" t="s">
        <v>54</v>
      </c>
      <c r="E85" s="35" t="s">
        <v>66</v>
      </c>
      <c r="H85" s="53"/>
    </row>
    <row r="86" spans="1:18" ht="66" x14ac:dyDescent="0.25">
      <c r="A86" t="s">
        <v>56</v>
      </c>
      <c r="E86" s="33" t="s">
        <v>504</v>
      </c>
      <c r="H86" s="53"/>
    </row>
    <row r="87" spans="1:18" x14ac:dyDescent="0.25">
      <c r="A87" s="23" t="s">
        <v>46</v>
      </c>
      <c r="B87" s="27" t="s">
        <v>137</v>
      </c>
      <c r="C87" s="27" t="s">
        <v>508</v>
      </c>
      <c r="D87" s="23" t="s">
        <v>66</v>
      </c>
      <c r="E87" s="28" t="s">
        <v>509</v>
      </c>
      <c r="F87" s="29" t="s">
        <v>111</v>
      </c>
      <c r="G87" s="30">
        <v>10.8</v>
      </c>
      <c r="H87" s="52"/>
      <c r="I87" s="31">
        <f>ROUND(ROUND(H87,2)*ROUND(G87,3),2)</f>
        <v>0</v>
      </c>
      <c r="J87" s="48" t="s">
        <v>51</v>
      </c>
      <c r="O87">
        <f>(I87*21)/100</f>
        <v>0</v>
      </c>
      <c r="P87" t="s">
        <v>22</v>
      </c>
    </row>
    <row r="88" spans="1:18" x14ac:dyDescent="0.25">
      <c r="A88" s="32" t="s">
        <v>52</v>
      </c>
      <c r="E88" s="33" t="s">
        <v>66</v>
      </c>
      <c r="H88" s="53"/>
    </row>
    <row r="89" spans="1:18" ht="39.6" x14ac:dyDescent="0.25">
      <c r="A89" s="34" t="s">
        <v>54</v>
      </c>
      <c r="E89" s="35" t="s">
        <v>564</v>
      </c>
      <c r="H89" s="53"/>
    </row>
    <row r="90" spans="1:18" ht="79.2" x14ac:dyDescent="0.25">
      <c r="A90" t="s">
        <v>56</v>
      </c>
      <c r="E90" s="33" t="s">
        <v>511</v>
      </c>
      <c r="H90" s="53"/>
    </row>
    <row r="91" spans="1:18" x14ac:dyDescent="0.25">
      <c r="A91" s="11" t="s">
        <v>44</v>
      </c>
      <c r="B91" s="11"/>
      <c r="C91" s="36" t="s">
        <v>39</v>
      </c>
      <c r="D91" s="11"/>
      <c r="E91" s="25" t="s">
        <v>221</v>
      </c>
      <c r="F91" s="11"/>
      <c r="G91" s="11"/>
      <c r="H91" s="54"/>
      <c r="I91" s="37">
        <f>0+Q91</f>
        <v>0</v>
      </c>
      <c r="J91" s="46"/>
      <c r="O91">
        <f>0+R91</f>
        <v>0</v>
      </c>
      <c r="Q91">
        <f>0+I92+I96+I100+I104+I108+I112+I116+I120+I124</f>
        <v>0</v>
      </c>
      <c r="R91">
        <f>0+O92+O96+O100+O104+O108+O112+O116+O120+O124</f>
        <v>0</v>
      </c>
    </row>
    <row r="92" spans="1:18" x14ac:dyDescent="0.25">
      <c r="A92" s="23" t="s">
        <v>46</v>
      </c>
      <c r="B92" s="27" t="s">
        <v>142</v>
      </c>
      <c r="C92" s="27" t="s">
        <v>512</v>
      </c>
      <c r="D92" s="23" t="s">
        <v>66</v>
      </c>
      <c r="E92" s="28" t="s">
        <v>513</v>
      </c>
      <c r="F92" s="29" t="s">
        <v>111</v>
      </c>
      <c r="G92" s="30">
        <v>4.5</v>
      </c>
      <c r="H92" s="52"/>
      <c r="I92" s="31">
        <f>ROUND(ROUND(H92,2)*ROUND(G92,3),2)</f>
        <v>0</v>
      </c>
      <c r="J92" s="48" t="s">
        <v>51</v>
      </c>
      <c r="O92">
        <f>(I92*21)/100</f>
        <v>0</v>
      </c>
      <c r="P92" t="s">
        <v>22</v>
      </c>
    </row>
    <row r="93" spans="1:18" x14ac:dyDescent="0.25">
      <c r="A93" s="32" t="s">
        <v>52</v>
      </c>
      <c r="E93" s="33" t="s">
        <v>66</v>
      </c>
      <c r="H93" s="53"/>
    </row>
    <row r="94" spans="1:18" ht="26.4" x14ac:dyDescent="0.25">
      <c r="A94" s="34" t="s">
        <v>54</v>
      </c>
      <c r="E94" s="35" t="s">
        <v>565</v>
      </c>
      <c r="H94" s="53"/>
    </row>
    <row r="95" spans="1:18" ht="79.2" x14ac:dyDescent="0.25">
      <c r="A95" t="s">
        <v>56</v>
      </c>
      <c r="E95" s="33" t="s">
        <v>515</v>
      </c>
      <c r="H95" s="53"/>
    </row>
    <row r="96" spans="1:18" x14ac:dyDescent="0.25">
      <c r="A96" s="23" t="s">
        <v>46</v>
      </c>
      <c r="B96" s="27" t="s">
        <v>147</v>
      </c>
      <c r="C96" s="27" t="s">
        <v>566</v>
      </c>
      <c r="D96" s="23" t="s">
        <v>66</v>
      </c>
      <c r="E96" s="28" t="s">
        <v>567</v>
      </c>
      <c r="F96" s="29" t="s">
        <v>81</v>
      </c>
      <c r="G96" s="30">
        <v>57</v>
      </c>
      <c r="H96" s="52"/>
      <c r="I96" s="31">
        <f>ROUND(ROUND(H96,2)*ROUND(G96,3),2)</f>
        <v>0</v>
      </c>
      <c r="J96" s="48" t="s">
        <v>51</v>
      </c>
      <c r="O96">
        <f>(I96*21)/100</f>
        <v>0</v>
      </c>
      <c r="P96" t="s">
        <v>22</v>
      </c>
    </row>
    <row r="97" spans="1:16" x14ac:dyDescent="0.25">
      <c r="A97" s="32" t="s">
        <v>52</v>
      </c>
      <c r="E97" s="33" t="s">
        <v>568</v>
      </c>
      <c r="H97" s="53"/>
    </row>
    <row r="98" spans="1:16" x14ac:dyDescent="0.25">
      <c r="A98" s="34" t="s">
        <v>54</v>
      </c>
      <c r="E98" s="35" t="s">
        <v>66</v>
      </c>
      <c r="H98" s="53"/>
    </row>
    <row r="99" spans="1:16" ht="277.2" x14ac:dyDescent="0.25">
      <c r="A99" t="s">
        <v>56</v>
      </c>
      <c r="E99" s="33" t="s">
        <v>519</v>
      </c>
      <c r="H99" s="53"/>
    </row>
    <row r="100" spans="1:16" x14ac:dyDescent="0.25">
      <c r="A100" s="23" t="s">
        <v>46</v>
      </c>
      <c r="B100" s="27" t="s">
        <v>151</v>
      </c>
      <c r="C100" s="27" t="s">
        <v>520</v>
      </c>
      <c r="D100" s="23" t="s">
        <v>340</v>
      </c>
      <c r="E100" s="28" t="s">
        <v>569</v>
      </c>
      <c r="F100" s="29" t="s">
        <v>68</v>
      </c>
      <c r="G100" s="30">
        <v>19.95</v>
      </c>
      <c r="H100" s="52"/>
      <c r="I100" s="31">
        <f>ROUND(ROUND(H100,2)*ROUND(G100,3),2)</f>
        <v>0</v>
      </c>
      <c r="J100" s="48" t="s">
        <v>51</v>
      </c>
      <c r="O100">
        <f>(I100*21)/100</f>
        <v>0</v>
      </c>
      <c r="P100" t="s">
        <v>22</v>
      </c>
    </row>
    <row r="101" spans="1:16" x14ac:dyDescent="0.25">
      <c r="A101" s="32" t="s">
        <v>52</v>
      </c>
      <c r="E101" s="33" t="s">
        <v>522</v>
      </c>
      <c r="H101" s="53"/>
    </row>
    <row r="102" spans="1:16" x14ac:dyDescent="0.25">
      <c r="A102" s="34" t="s">
        <v>54</v>
      </c>
      <c r="E102" s="35" t="s">
        <v>66</v>
      </c>
      <c r="H102" s="53"/>
    </row>
    <row r="103" spans="1:16" ht="343.2" x14ac:dyDescent="0.25">
      <c r="A103" t="s">
        <v>56</v>
      </c>
      <c r="E103" s="33" t="s">
        <v>523</v>
      </c>
      <c r="H103" s="53"/>
    </row>
    <row r="104" spans="1:16" x14ac:dyDescent="0.25">
      <c r="A104" s="23" t="s">
        <v>46</v>
      </c>
      <c r="B104" s="27" t="s">
        <v>155</v>
      </c>
      <c r="C104" s="27" t="s">
        <v>528</v>
      </c>
      <c r="D104" s="23" t="s">
        <v>66</v>
      </c>
      <c r="E104" s="28" t="s">
        <v>529</v>
      </c>
      <c r="F104" s="29" t="s">
        <v>198</v>
      </c>
      <c r="G104" s="30">
        <v>16</v>
      </c>
      <c r="H104" s="52"/>
      <c r="I104" s="31">
        <f>ROUND(ROUND(H104,2)*ROUND(G104,3),2)</f>
        <v>0</v>
      </c>
      <c r="J104" s="48" t="s">
        <v>51</v>
      </c>
      <c r="O104">
        <f>(I104*21)/100</f>
        <v>0</v>
      </c>
      <c r="P104" t="s">
        <v>22</v>
      </c>
    </row>
    <row r="105" spans="1:16" x14ac:dyDescent="0.25">
      <c r="A105" s="32" t="s">
        <v>52</v>
      </c>
      <c r="E105" s="33" t="s">
        <v>66</v>
      </c>
      <c r="H105" s="53"/>
    </row>
    <row r="106" spans="1:16" x14ac:dyDescent="0.25">
      <c r="A106" s="34" t="s">
        <v>54</v>
      </c>
      <c r="E106" s="35" t="s">
        <v>66</v>
      </c>
      <c r="H106" s="53"/>
    </row>
    <row r="107" spans="1:16" ht="224.4" x14ac:dyDescent="0.25">
      <c r="A107" t="s">
        <v>56</v>
      </c>
      <c r="E107" s="33" t="s">
        <v>530</v>
      </c>
      <c r="H107" s="53"/>
    </row>
    <row r="108" spans="1:16" x14ac:dyDescent="0.25">
      <c r="A108" s="23" t="s">
        <v>46</v>
      </c>
      <c r="B108" s="27" t="s">
        <v>160</v>
      </c>
      <c r="C108" s="27" t="s">
        <v>448</v>
      </c>
      <c r="D108" s="23" t="s">
        <v>66</v>
      </c>
      <c r="E108" s="28" t="s">
        <v>449</v>
      </c>
      <c r="F108" s="29" t="s">
        <v>111</v>
      </c>
      <c r="G108" s="30">
        <v>1803.5</v>
      </c>
      <c r="H108" s="52"/>
      <c r="I108" s="31">
        <f>ROUND(ROUND(H108,2)*ROUND(G108,3),2)</f>
        <v>0</v>
      </c>
      <c r="J108" s="48" t="s">
        <v>51</v>
      </c>
      <c r="O108">
        <f>(I108*21)/100</f>
        <v>0</v>
      </c>
      <c r="P108" t="s">
        <v>22</v>
      </c>
    </row>
    <row r="109" spans="1:16" x14ac:dyDescent="0.25">
      <c r="A109" s="32" t="s">
        <v>52</v>
      </c>
      <c r="E109" s="33" t="s">
        <v>531</v>
      </c>
      <c r="H109" s="53"/>
    </row>
    <row r="110" spans="1:16" x14ac:dyDescent="0.25">
      <c r="A110" s="34" t="s">
        <v>54</v>
      </c>
      <c r="E110" s="35" t="s">
        <v>66</v>
      </c>
      <c r="H110" s="53"/>
    </row>
    <row r="111" spans="1:16" ht="66" x14ac:dyDescent="0.25">
      <c r="A111" t="s">
        <v>56</v>
      </c>
      <c r="E111" s="33" t="s">
        <v>287</v>
      </c>
      <c r="H111" s="53"/>
    </row>
    <row r="112" spans="1:16" x14ac:dyDescent="0.25">
      <c r="A112" s="23" t="s">
        <v>46</v>
      </c>
      <c r="B112" s="27" t="s">
        <v>164</v>
      </c>
      <c r="C112" s="27" t="s">
        <v>532</v>
      </c>
      <c r="D112" s="23" t="s">
        <v>66</v>
      </c>
      <c r="E112" s="28" t="s">
        <v>533</v>
      </c>
      <c r="F112" s="29" t="s">
        <v>111</v>
      </c>
      <c r="G112" s="30">
        <v>10.8</v>
      </c>
      <c r="H112" s="52"/>
      <c r="I112" s="31">
        <f>ROUND(ROUND(H112,2)*ROUND(G112,3),2)</f>
        <v>0</v>
      </c>
      <c r="J112" s="48" t="s">
        <v>51</v>
      </c>
      <c r="O112">
        <f>(I112*21)/100</f>
        <v>0</v>
      </c>
      <c r="P112" t="s">
        <v>22</v>
      </c>
    </row>
    <row r="113" spans="1:16" x14ac:dyDescent="0.25">
      <c r="A113" s="32" t="s">
        <v>52</v>
      </c>
      <c r="E113" s="33" t="s">
        <v>66</v>
      </c>
      <c r="H113" s="53"/>
    </row>
    <row r="114" spans="1:16" ht="39.6" x14ac:dyDescent="0.25">
      <c r="A114" s="34" t="s">
        <v>54</v>
      </c>
      <c r="E114" s="35" t="s">
        <v>570</v>
      </c>
      <c r="H114" s="53"/>
    </row>
    <row r="115" spans="1:16" ht="66" x14ac:dyDescent="0.25">
      <c r="A115" t="s">
        <v>56</v>
      </c>
      <c r="E115" s="33" t="s">
        <v>287</v>
      </c>
      <c r="H115" s="53"/>
    </row>
    <row r="116" spans="1:16" x14ac:dyDescent="0.25">
      <c r="A116" s="23" t="s">
        <v>46</v>
      </c>
      <c r="B116" s="27" t="s">
        <v>168</v>
      </c>
      <c r="C116" s="27" t="s">
        <v>535</v>
      </c>
      <c r="D116" s="23" t="s">
        <v>66</v>
      </c>
      <c r="E116" s="28" t="s">
        <v>536</v>
      </c>
      <c r="F116" s="29" t="s">
        <v>81</v>
      </c>
      <c r="G116" s="30">
        <v>57</v>
      </c>
      <c r="H116" s="52"/>
      <c r="I116" s="31">
        <f>ROUND(ROUND(H116,2)*ROUND(G116,3),2)</f>
        <v>0</v>
      </c>
      <c r="J116" s="48" t="s">
        <v>51</v>
      </c>
      <c r="O116">
        <f>(I116*21)/100</f>
        <v>0</v>
      </c>
      <c r="P116" t="s">
        <v>22</v>
      </c>
    </row>
    <row r="117" spans="1:16" x14ac:dyDescent="0.25">
      <c r="A117" s="32" t="s">
        <v>52</v>
      </c>
      <c r="E117" s="33" t="s">
        <v>537</v>
      </c>
      <c r="H117" s="53"/>
    </row>
    <row r="118" spans="1:16" x14ac:dyDescent="0.25">
      <c r="A118" s="34" t="s">
        <v>54</v>
      </c>
      <c r="E118" s="35" t="s">
        <v>66</v>
      </c>
      <c r="H118" s="53"/>
    </row>
    <row r="119" spans="1:16" ht="79.2" x14ac:dyDescent="0.25">
      <c r="A119" t="s">
        <v>56</v>
      </c>
      <c r="E119" s="33" t="s">
        <v>538</v>
      </c>
      <c r="H119" s="53"/>
    </row>
    <row r="120" spans="1:16" x14ac:dyDescent="0.25">
      <c r="A120" s="23" t="s">
        <v>46</v>
      </c>
      <c r="B120" s="27" t="s">
        <v>173</v>
      </c>
      <c r="C120" s="27" t="s">
        <v>543</v>
      </c>
      <c r="D120" s="23" t="s">
        <v>66</v>
      </c>
      <c r="E120" s="28" t="s">
        <v>544</v>
      </c>
      <c r="F120" s="29" t="s">
        <v>68</v>
      </c>
      <c r="G120" s="30">
        <v>19.95</v>
      </c>
      <c r="H120" s="52"/>
      <c r="I120" s="31">
        <f>ROUND(ROUND(H120,2)*ROUND(G120,3),2)</f>
        <v>0</v>
      </c>
      <c r="J120" s="48" t="s">
        <v>51</v>
      </c>
      <c r="O120">
        <f>(I120*21)/100</f>
        <v>0</v>
      </c>
      <c r="P120" t="s">
        <v>22</v>
      </c>
    </row>
    <row r="121" spans="1:16" x14ac:dyDescent="0.25">
      <c r="A121" s="32" t="s">
        <v>52</v>
      </c>
      <c r="E121" s="33" t="s">
        <v>545</v>
      </c>
      <c r="H121" s="53"/>
    </row>
    <row r="122" spans="1:16" x14ac:dyDescent="0.25">
      <c r="A122" s="34" t="s">
        <v>54</v>
      </c>
      <c r="E122" s="35" t="s">
        <v>66</v>
      </c>
      <c r="H122" s="53"/>
    </row>
    <row r="123" spans="1:16" ht="79.2" x14ac:dyDescent="0.25">
      <c r="A123" t="s">
        <v>56</v>
      </c>
      <c r="E123" s="33" t="s">
        <v>538</v>
      </c>
      <c r="H123" s="53"/>
    </row>
    <row r="124" spans="1:16" x14ac:dyDescent="0.25">
      <c r="A124" s="23" t="s">
        <v>46</v>
      </c>
      <c r="B124" s="27" t="s">
        <v>178</v>
      </c>
      <c r="C124" s="27" t="s">
        <v>546</v>
      </c>
      <c r="D124" s="23" t="s">
        <v>66</v>
      </c>
      <c r="E124" s="28" t="s">
        <v>547</v>
      </c>
      <c r="F124" s="29" t="s">
        <v>111</v>
      </c>
      <c r="G124" s="30">
        <v>1736</v>
      </c>
      <c r="H124" s="52"/>
      <c r="I124" s="31">
        <f>ROUND(ROUND(H124,2)*ROUND(G124,3),2)</f>
        <v>0</v>
      </c>
      <c r="J124" s="48" t="s">
        <v>51</v>
      </c>
      <c r="O124">
        <f>(I124*21)/100</f>
        <v>0</v>
      </c>
      <c r="P124" t="s">
        <v>22</v>
      </c>
    </row>
    <row r="125" spans="1:16" x14ac:dyDescent="0.25">
      <c r="A125" s="32" t="s">
        <v>52</v>
      </c>
      <c r="E125" s="33" t="s">
        <v>548</v>
      </c>
      <c r="H125" s="53"/>
    </row>
    <row r="126" spans="1:16" x14ac:dyDescent="0.25">
      <c r="A126" s="34" t="s">
        <v>54</v>
      </c>
      <c r="E126" s="35" t="s">
        <v>66</v>
      </c>
      <c r="H126" s="53"/>
    </row>
    <row r="127" spans="1:16" ht="79.2" x14ac:dyDescent="0.25">
      <c r="A127" t="s">
        <v>56</v>
      </c>
      <c r="E127" s="33" t="s">
        <v>458</v>
      </c>
      <c r="H127" s="53"/>
    </row>
  </sheetData>
  <sheetProtection algorithmName="SHA-512" hashValue="Q1RCcRQSVseefU5F2H2fH91g64CMj+1v5B+VeGIQQwi4ATrujqdv5zF8lziK+/z2No2iU+wHpKd+GUKnKY5YHg==" saltValue="I6xIQxSlX8iCB4VJRQM3rw==" spinCount="100000" sheet="1" objects="1" scenarios="1"/>
  <mergeCells count="11">
    <mergeCell ref="E5:E6"/>
    <mergeCell ref="F5:F6"/>
    <mergeCell ref="G5:G6"/>
    <mergeCell ref="H5:I5"/>
    <mergeCell ref="J5:J6"/>
    <mergeCell ref="C3:D3"/>
    <mergeCell ref="C4:D4"/>
    <mergeCell ref="A5:A6"/>
    <mergeCell ref="B5:B6"/>
    <mergeCell ref="C5:C6"/>
    <mergeCell ref="D5:D6"/>
  </mergeCells>
  <printOptions horizontalCentered="1"/>
  <pageMargins left="0.39370078740157483" right="0.39370078740157483" top="0.39370078740157483" bottom="0.51181102362204722" header="0.39370078740157483" footer="0.31496062992125984"/>
  <pageSetup paperSize="9" scale="68" fitToHeight="0" orientation="landscape" r:id="rId1"/>
  <headerFooter>
    <oddFooter>&amp;L&amp;9Objekt: &amp;A&amp;R&amp;8Strana &amp;P z &amp;N</oddFooter>
  </headerFooter>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Listy</vt:lpstr>
      </vt:variant>
      <vt:variant>
        <vt:i4>6</vt:i4>
      </vt:variant>
      <vt:variant>
        <vt:lpstr>Pojmenované oblasti</vt:lpstr>
      </vt:variant>
      <vt:variant>
        <vt:i4>5</vt:i4>
      </vt:variant>
    </vt:vector>
  </HeadingPairs>
  <TitlesOfParts>
    <vt:vector size="11" baseType="lpstr">
      <vt:lpstr>Rekapitulace</vt:lpstr>
      <vt:lpstr>SO 101</vt:lpstr>
      <vt:lpstr>SO 102</vt:lpstr>
      <vt:lpstr>SO 103</vt:lpstr>
      <vt:lpstr>SO 201</vt:lpstr>
      <vt:lpstr>SO 202</vt:lpstr>
      <vt:lpstr>'SO 101'!Názvy_tisku</vt:lpstr>
      <vt:lpstr>'SO 102'!Názvy_tisku</vt:lpstr>
      <vt:lpstr>'SO 103'!Názvy_tisku</vt:lpstr>
      <vt:lpstr>'SO 201'!Názvy_tisku</vt:lpstr>
      <vt:lpstr>'SO 202'!Názvy_tisku</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Miloš Drábek</cp:lastModifiedBy>
  <cp:lastPrinted>2025-01-23T14:20:18Z</cp:lastPrinted>
  <dcterms:created xsi:type="dcterms:W3CDTF">2025-01-23T14:23:41Z</dcterms:created>
  <dcterms:modified xsi:type="dcterms:W3CDTF">2025-01-23T14:28:40Z</dcterms:modified>
  <cp:category/>
  <cp:contentStatus/>
</cp:coreProperties>
</file>