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mc:AlternateContent xmlns:mc="http://schemas.openxmlformats.org/markup-compatibility/2006">
    <mc:Choice Requires="x15">
      <x15ac:absPath xmlns:x15ac="http://schemas.microsoft.com/office/spreadsheetml/2010/11/ac" url="C:\Users\Miloš Drábek\Documents\03 - Propočty\3000_Jordan\3164 - 28.řína - II-479_pouze mosty_2024\"/>
    </mc:Choice>
  </mc:AlternateContent>
  <xr:revisionPtr revIDLastSave="0" documentId="13_ncr:1_{112E23FF-7925-4438-8357-85FD974029A4}" xr6:coauthVersionLast="47" xr6:coauthVersionMax="47" xr10:uidLastSave="{00000000-0000-0000-0000-000000000000}"/>
  <bookViews>
    <workbookView xWindow="-108" yWindow="-108" windowWidth="23256" windowHeight="12576" xr2:uid="{00000000-000D-0000-FFFF-FFFF00000000}"/>
  </bookViews>
  <sheets>
    <sheet name="Rekapitulace" sheetId="1" r:id="rId1"/>
    <sheet name="SO 101" sheetId="2" r:id="rId2"/>
    <sheet name="SO 102" sheetId="3" r:id="rId3"/>
    <sheet name="SO 103" sheetId="4" r:id="rId4"/>
    <sheet name="SO 201" sheetId="5" r:id="rId5"/>
    <sheet name="SO 202" sheetId="6" r:id="rId6"/>
  </sheets>
  <definedNames>
    <definedName name="_xlnm.Print_Titles" localSheetId="1">'SO 101'!$4:$7</definedName>
    <definedName name="_xlnm.Print_Titles" localSheetId="2">'SO 102'!$4:$7</definedName>
    <definedName name="_xlnm.Print_Titles" localSheetId="3">'SO 103'!$4:$7</definedName>
    <definedName name="_xlnm.Print_Titles" localSheetId="4">'SO 201'!$4:$7</definedName>
    <definedName name="_xlnm.Print_Titles" localSheetId="5">'SO 202'!$4:$7</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4" i="6" l="1"/>
  <c r="O124" i="6" s="1"/>
  <c r="I120" i="6"/>
  <c r="O120" i="6" s="1"/>
  <c r="I116" i="6"/>
  <c r="O116" i="6" s="1"/>
  <c r="I112" i="6"/>
  <c r="O112" i="6" s="1"/>
  <c r="I108" i="6"/>
  <c r="O108" i="6" s="1"/>
  <c r="I104" i="6"/>
  <c r="O104" i="6" s="1"/>
  <c r="I100" i="6"/>
  <c r="O100" i="6" s="1"/>
  <c r="I96" i="6"/>
  <c r="O96" i="6" s="1"/>
  <c r="I92" i="6"/>
  <c r="O92" i="6" s="1"/>
  <c r="I87" i="6"/>
  <c r="O87" i="6" s="1"/>
  <c r="I83" i="6"/>
  <c r="O83" i="6" s="1"/>
  <c r="I79" i="6"/>
  <c r="O79" i="6" s="1"/>
  <c r="I75" i="6"/>
  <c r="O75" i="6" s="1"/>
  <c r="R74" i="6" s="1"/>
  <c r="O74" i="6" s="1"/>
  <c r="I70" i="6"/>
  <c r="O70" i="6" s="1"/>
  <c r="I66" i="6"/>
  <c r="O66" i="6" s="1"/>
  <c r="I62" i="6"/>
  <c r="Q53" i="6" s="1"/>
  <c r="I53" i="6" s="1"/>
  <c r="I58" i="6"/>
  <c r="O58" i="6" s="1"/>
  <c r="I54" i="6"/>
  <c r="O54" i="6" s="1"/>
  <c r="I49" i="6"/>
  <c r="O49" i="6" s="1"/>
  <c r="R48" i="6" s="1"/>
  <c r="O48" i="6" s="1"/>
  <c r="Q48" i="6"/>
  <c r="I48" i="6"/>
  <c r="I44" i="6"/>
  <c r="O44" i="6" s="1"/>
  <c r="I40" i="6"/>
  <c r="O40" i="6" s="1"/>
  <c r="I35" i="6"/>
  <c r="Q34" i="6" s="1"/>
  <c r="I34" i="6" s="1"/>
  <c r="I30" i="6"/>
  <c r="O30" i="6" s="1"/>
  <c r="I26" i="6"/>
  <c r="Q25" i="6" s="1"/>
  <c r="I25" i="6" s="1"/>
  <c r="I21" i="6"/>
  <c r="O21" i="6" s="1"/>
  <c r="I17" i="6"/>
  <c r="O17" i="6" s="1"/>
  <c r="I13" i="6"/>
  <c r="O13" i="6" s="1"/>
  <c r="I9" i="6"/>
  <c r="O9" i="6" s="1"/>
  <c r="I132" i="5"/>
  <c r="O132" i="5" s="1"/>
  <c r="I128" i="5"/>
  <c r="O128" i="5" s="1"/>
  <c r="I124" i="5"/>
  <c r="O124" i="5" s="1"/>
  <c r="I120" i="5"/>
  <c r="O120" i="5" s="1"/>
  <c r="I116" i="5"/>
  <c r="O116" i="5" s="1"/>
  <c r="I112" i="5"/>
  <c r="O112" i="5" s="1"/>
  <c r="I108" i="5"/>
  <c r="O108" i="5" s="1"/>
  <c r="I104" i="5"/>
  <c r="O104" i="5" s="1"/>
  <c r="I100" i="5"/>
  <c r="O100" i="5" s="1"/>
  <c r="I96" i="5"/>
  <c r="O96" i="5" s="1"/>
  <c r="I92" i="5"/>
  <c r="I87" i="5"/>
  <c r="O87" i="5" s="1"/>
  <c r="I83" i="5"/>
  <c r="I79" i="5"/>
  <c r="O79" i="5" s="1"/>
  <c r="I75" i="5"/>
  <c r="O75" i="5" s="1"/>
  <c r="I70" i="5"/>
  <c r="O70" i="5" s="1"/>
  <c r="I66" i="5"/>
  <c r="O66" i="5" s="1"/>
  <c r="I62" i="5"/>
  <c r="O62" i="5" s="1"/>
  <c r="I58" i="5"/>
  <c r="I54" i="5"/>
  <c r="O54" i="5" s="1"/>
  <c r="I49" i="5"/>
  <c r="I45" i="5"/>
  <c r="O45" i="5" s="1"/>
  <c r="I40" i="5"/>
  <c r="Q39" i="5" s="1"/>
  <c r="I39" i="5" s="1"/>
  <c r="I35" i="5"/>
  <c r="O35" i="5" s="1"/>
  <c r="R34" i="5" s="1"/>
  <c r="O34" i="5" s="1"/>
  <c r="I30" i="5"/>
  <c r="O30" i="5" s="1"/>
  <c r="I26" i="5"/>
  <c r="O26" i="5" s="1"/>
  <c r="R25" i="5" s="1"/>
  <c r="O25" i="5" s="1"/>
  <c r="I21" i="5"/>
  <c r="O21" i="5" s="1"/>
  <c r="I17" i="5"/>
  <c r="O17" i="5" s="1"/>
  <c r="I13" i="5"/>
  <c r="I9" i="5"/>
  <c r="O9" i="5" s="1"/>
  <c r="I146" i="4"/>
  <c r="O146" i="4" s="1"/>
  <c r="I142" i="4"/>
  <c r="O142" i="4" s="1"/>
  <c r="I138" i="4"/>
  <c r="O138" i="4" s="1"/>
  <c r="I134" i="4"/>
  <c r="I130" i="4"/>
  <c r="O130" i="4" s="1"/>
  <c r="I126" i="4"/>
  <c r="O126" i="4" s="1"/>
  <c r="I122" i="4"/>
  <c r="O122" i="4" s="1"/>
  <c r="I117" i="4"/>
  <c r="O117" i="4" s="1"/>
  <c r="R116" i="4" s="1"/>
  <c r="Q116" i="4"/>
  <c r="O116" i="4"/>
  <c r="I116" i="4"/>
  <c r="I112" i="4"/>
  <c r="O112" i="4" s="1"/>
  <c r="I108" i="4"/>
  <c r="O108" i="4" s="1"/>
  <c r="I103" i="4"/>
  <c r="O103" i="4" s="1"/>
  <c r="I99" i="4"/>
  <c r="O99" i="4" s="1"/>
  <c r="I95" i="4"/>
  <c r="O95" i="4" s="1"/>
  <c r="O91" i="4"/>
  <c r="I91" i="4"/>
  <c r="I86" i="4"/>
  <c r="O86" i="4" s="1"/>
  <c r="I82" i="4"/>
  <c r="Q81" i="4" s="1"/>
  <c r="I81" i="4" s="1"/>
  <c r="I77" i="4"/>
  <c r="O77" i="4" s="1"/>
  <c r="R76" i="4"/>
  <c r="O76" i="4" s="1"/>
  <c r="Q76" i="4"/>
  <c r="I76" i="4" s="1"/>
  <c r="I72" i="4"/>
  <c r="O72" i="4" s="1"/>
  <c r="I68" i="4"/>
  <c r="O68" i="4" s="1"/>
  <c r="I64" i="4"/>
  <c r="I60" i="4"/>
  <c r="O60" i="4" s="1"/>
  <c r="I55" i="4"/>
  <c r="I51" i="4"/>
  <c r="O51" i="4" s="1"/>
  <c r="I47" i="4"/>
  <c r="O47" i="4" s="1"/>
  <c r="I43" i="4"/>
  <c r="O43" i="4" s="1"/>
  <c r="I38" i="4"/>
  <c r="O38" i="4" s="1"/>
  <c r="I34" i="4"/>
  <c r="O34" i="4" s="1"/>
  <c r="I30" i="4"/>
  <c r="O30" i="4" s="1"/>
  <c r="I26" i="4"/>
  <c r="O26" i="4" s="1"/>
  <c r="I21" i="4"/>
  <c r="O21" i="4" s="1"/>
  <c r="I17" i="4"/>
  <c r="O17" i="4" s="1"/>
  <c r="I13" i="4"/>
  <c r="O13" i="4" s="1"/>
  <c r="I9" i="4"/>
  <c r="O9" i="4" s="1"/>
  <c r="R8" i="4" s="1"/>
  <c r="O8" i="4" s="1"/>
  <c r="I210" i="3"/>
  <c r="O210" i="3" s="1"/>
  <c r="I206" i="3"/>
  <c r="O206" i="3" s="1"/>
  <c r="I202" i="3"/>
  <c r="O202" i="3" s="1"/>
  <c r="I198" i="3"/>
  <c r="O198" i="3" s="1"/>
  <c r="I194" i="3"/>
  <c r="O194" i="3" s="1"/>
  <c r="I190" i="3"/>
  <c r="O190" i="3" s="1"/>
  <c r="I186" i="3"/>
  <c r="O186" i="3" s="1"/>
  <c r="I182" i="3"/>
  <c r="O182" i="3" s="1"/>
  <c r="I178" i="3"/>
  <c r="O178" i="3" s="1"/>
  <c r="I174" i="3"/>
  <c r="O174" i="3" s="1"/>
  <c r="I170" i="3"/>
  <c r="O170" i="3" s="1"/>
  <c r="I166" i="3"/>
  <c r="O166" i="3" s="1"/>
  <c r="I162" i="3"/>
  <c r="O162" i="3" s="1"/>
  <c r="I158" i="3"/>
  <c r="O158" i="3" s="1"/>
  <c r="I154" i="3"/>
  <c r="O154" i="3" s="1"/>
  <c r="I150" i="3"/>
  <c r="O150" i="3" s="1"/>
  <c r="I146" i="3"/>
  <c r="O146" i="3" s="1"/>
  <c r="I141" i="3"/>
  <c r="O141" i="3" s="1"/>
  <c r="I137" i="3"/>
  <c r="O137" i="3" s="1"/>
  <c r="I133" i="3"/>
  <c r="O133" i="3" s="1"/>
  <c r="I129" i="3"/>
  <c r="O129" i="3" s="1"/>
  <c r="I125" i="3"/>
  <c r="O125" i="3" s="1"/>
  <c r="I120" i="3"/>
  <c r="O120" i="3" s="1"/>
  <c r="I116" i="3"/>
  <c r="O116" i="3" s="1"/>
  <c r="I112" i="3"/>
  <c r="O112" i="3" s="1"/>
  <c r="I108" i="3"/>
  <c r="O108" i="3" s="1"/>
  <c r="I104" i="3"/>
  <c r="O104" i="3" s="1"/>
  <c r="I100" i="3"/>
  <c r="O100" i="3" s="1"/>
  <c r="I96" i="3"/>
  <c r="O96" i="3" s="1"/>
  <c r="I92" i="3"/>
  <c r="O92" i="3" s="1"/>
  <c r="I88" i="3"/>
  <c r="O88" i="3" s="1"/>
  <c r="I84" i="3"/>
  <c r="O84" i="3" s="1"/>
  <c r="I80" i="3"/>
  <c r="O80" i="3" s="1"/>
  <c r="I75" i="3"/>
  <c r="O75" i="3" s="1"/>
  <c r="R74" i="3" s="1"/>
  <c r="O74" i="3" s="1"/>
  <c r="Q74" i="3"/>
  <c r="I74" i="3" s="1"/>
  <c r="I70" i="3"/>
  <c r="O70" i="3" s="1"/>
  <c r="I66" i="3"/>
  <c r="O66" i="3" s="1"/>
  <c r="I62" i="3"/>
  <c r="O62" i="3" s="1"/>
  <c r="I58" i="3"/>
  <c r="O58" i="3" s="1"/>
  <c r="I54" i="3"/>
  <c r="O54" i="3" s="1"/>
  <c r="I50" i="3"/>
  <c r="O50" i="3" s="1"/>
  <c r="I46" i="3"/>
  <c r="O46" i="3" s="1"/>
  <c r="I42" i="3"/>
  <c r="O42" i="3" s="1"/>
  <c r="I38" i="3"/>
  <c r="O38" i="3" s="1"/>
  <c r="I34" i="3"/>
  <c r="O34" i="3" s="1"/>
  <c r="I30" i="3"/>
  <c r="O30" i="3" s="1"/>
  <c r="I26" i="3"/>
  <c r="I22" i="3"/>
  <c r="O22" i="3" s="1"/>
  <c r="I17" i="3"/>
  <c r="O17" i="3" s="1"/>
  <c r="I13" i="3"/>
  <c r="O13" i="3" s="1"/>
  <c r="I9" i="3"/>
  <c r="O9" i="3" s="1"/>
  <c r="Q8" i="3"/>
  <c r="I8" i="3" s="1"/>
  <c r="I206" i="2"/>
  <c r="O206" i="2" s="1"/>
  <c r="I202" i="2"/>
  <c r="O202" i="2" s="1"/>
  <c r="I198" i="2"/>
  <c r="O198" i="2" s="1"/>
  <c r="I194" i="2"/>
  <c r="O194" i="2" s="1"/>
  <c r="I190" i="2"/>
  <c r="O190" i="2" s="1"/>
  <c r="I186" i="2"/>
  <c r="O186" i="2" s="1"/>
  <c r="I182" i="2"/>
  <c r="O182" i="2" s="1"/>
  <c r="I178" i="2"/>
  <c r="O178" i="2" s="1"/>
  <c r="I174" i="2"/>
  <c r="O174" i="2" s="1"/>
  <c r="I170" i="2"/>
  <c r="O170" i="2" s="1"/>
  <c r="I166" i="2"/>
  <c r="O166" i="2" s="1"/>
  <c r="I162" i="2"/>
  <c r="O162" i="2" s="1"/>
  <c r="I158" i="2"/>
  <c r="O158" i="2" s="1"/>
  <c r="I154" i="2"/>
  <c r="I149" i="2"/>
  <c r="O149" i="2" s="1"/>
  <c r="I145" i="2"/>
  <c r="O145" i="2" s="1"/>
  <c r="I141" i="2"/>
  <c r="I137" i="2"/>
  <c r="O137" i="2" s="1"/>
  <c r="I133" i="2"/>
  <c r="O133" i="2" s="1"/>
  <c r="I129" i="2"/>
  <c r="O129" i="2" s="1"/>
  <c r="I124" i="2"/>
  <c r="O124" i="2" s="1"/>
  <c r="I120" i="2"/>
  <c r="O120" i="2" s="1"/>
  <c r="I116" i="2"/>
  <c r="O116" i="2" s="1"/>
  <c r="I112" i="2"/>
  <c r="O112" i="2" s="1"/>
  <c r="I108" i="2"/>
  <c r="O108" i="2" s="1"/>
  <c r="I104" i="2"/>
  <c r="O104" i="2" s="1"/>
  <c r="I100" i="2"/>
  <c r="O100" i="2" s="1"/>
  <c r="I96" i="2"/>
  <c r="O96" i="2" s="1"/>
  <c r="I92" i="2"/>
  <c r="O92" i="2" s="1"/>
  <c r="I88" i="2"/>
  <c r="O88" i="2" s="1"/>
  <c r="I84" i="2"/>
  <c r="I79" i="2"/>
  <c r="Q78" i="2" s="1"/>
  <c r="I78" i="2" s="1"/>
  <c r="I74" i="2"/>
  <c r="O74" i="2" s="1"/>
  <c r="I70" i="2"/>
  <c r="O70" i="2" s="1"/>
  <c r="I66" i="2"/>
  <c r="O66" i="2" s="1"/>
  <c r="I62" i="2"/>
  <c r="O62" i="2" s="1"/>
  <c r="I58" i="2"/>
  <c r="O58" i="2" s="1"/>
  <c r="I54" i="2"/>
  <c r="O54" i="2" s="1"/>
  <c r="I50" i="2"/>
  <c r="O50" i="2" s="1"/>
  <c r="I46" i="2"/>
  <c r="O46" i="2" s="1"/>
  <c r="I42" i="2"/>
  <c r="O42" i="2" s="1"/>
  <c r="I38" i="2"/>
  <c r="O38" i="2" s="1"/>
  <c r="I34" i="2"/>
  <c r="O34" i="2" s="1"/>
  <c r="I30" i="2"/>
  <c r="O30" i="2" s="1"/>
  <c r="I26" i="2"/>
  <c r="O26" i="2" s="1"/>
  <c r="I22" i="2"/>
  <c r="Q21" i="2" s="1"/>
  <c r="I21" i="2" s="1"/>
  <c r="I17" i="2"/>
  <c r="O17" i="2" s="1"/>
  <c r="I13" i="2"/>
  <c r="O13" i="2" s="1"/>
  <c r="I9" i="2"/>
  <c r="Q153" i="2" l="1"/>
  <c r="I153" i="2" s="1"/>
  <c r="Q8" i="2"/>
  <c r="I8" i="2" s="1"/>
  <c r="Q128" i="2"/>
  <c r="I128" i="2" s="1"/>
  <c r="Q124" i="3"/>
  <c r="I124" i="3" s="1"/>
  <c r="Q21" i="3"/>
  <c r="I21" i="3" s="1"/>
  <c r="R8" i="3"/>
  <c r="O8" i="3" s="1"/>
  <c r="Q59" i="4"/>
  <c r="I59" i="4" s="1"/>
  <c r="Q121" i="4"/>
  <c r="I121" i="4" s="1"/>
  <c r="Q42" i="4"/>
  <c r="I42" i="4" s="1"/>
  <c r="Q107" i="4"/>
  <c r="I107" i="4" s="1"/>
  <c r="Q8" i="5"/>
  <c r="I8" i="5" s="1"/>
  <c r="Q44" i="5"/>
  <c r="I44" i="5" s="1"/>
  <c r="Q34" i="5"/>
  <c r="I34" i="5" s="1"/>
  <c r="Q74" i="5"/>
  <c r="I74" i="5" s="1"/>
  <c r="O83" i="5"/>
  <c r="R74" i="5" s="1"/>
  <c r="O74" i="5" s="1"/>
  <c r="Q39" i="6"/>
  <c r="I39" i="6" s="1"/>
  <c r="R145" i="3"/>
  <c r="O145" i="3" s="1"/>
  <c r="R79" i="3"/>
  <c r="O79" i="3" s="1"/>
  <c r="O62" i="6"/>
  <c r="O154" i="2"/>
  <c r="R153" i="2" s="1"/>
  <c r="O153" i="2" s="1"/>
  <c r="O26" i="3"/>
  <c r="R21" i="3" s="1"/>
  <c r="O21" i="3" s="1"/>
  <c r="O55" i="4"/>
  <c r="R42" i="4" s="1"/>
  <c r="O42" i="4" s="1"/>
  <c r="O134" i="4"/>
  <c r="R121" i="4" s="1"/>
  <c r="O121" i="4" s="1"/>
  <c r="Q8" i="6"/>
  <c r="I8" i="6" s="1"/>
  <c r="O79" i="2"/>
  <c r="R78" i="2" s="1"/>
  <c r="O78" i="2" s="1"/>
  <c r="R124" i="3"/>
  <c r="O124" i="3" s="1"/>
  <c r="O22" i="2"/>
  <c r="R21" i="2" s="1"/>
  <c r="O21" i="2" s="1"/>
  <c r="O141" i="2"/>
  <c r="R128" i="2" s="1"/>
  <c r="O128" i="2" s="1"/>
  <c r="O49" i="5"/>
  <c r="R44" i="5" s="1"/>
  <c r="O44" i="5" s="1"/>
  <c r="O9" i="2"/>
  <c r="R8" i="2" s="1"/>
  <c r="O8" i="2" s="1"/>
  <c r="O35" i="6"/>
  <c r="R34" i="6" s="1"/>
  <c r="O34" i="6" s="1"/>
  <c r="O64" i="4"/>
  <c r="R59" i="4" s="1"/>
  <c r="O59" i="4" s="1"/>
  <c r="Q53" i="5"/>
  <c r="I53" i="5" s="1"/>
  <c r="Q74" i="6"/>
  <c r="I74" i="6" s="1"/>
  <c r="R91" i="6"/>
  <c r="O91" i="6" s="1"/>
  <c r="O26" i="6"/>
  <c r="R25" i="6" s="1"/>
  <c r="O25" i="6" s="1"/>
  <c r="Q83" i="2"/>
  <c r="I83" i="2" s="1"/>
  <c r="I3" i="2" s="1"/>
  <c r="C10" i="1" s="1"/>
  <c r="Q91" i="5"/>
  <c r="I91" i="5" s="1"/>
  <c r="O84" i="2"/>
  <c r="R83" i="2" s="1"/>
  <c r="O83" i="2" s="1"/>
  <c r="O13" i="5"/>
  <c r="R8" i="5" s="1"/>
  <c r="O8" i="5" s="1"/>
  <c r="O92" i="5"/>
  <c r="R91" i="5" s="1"/>
  <c r="O91" i="5" s="1"/>
  <c r="R8" i="6"/>
  <c r="O8" i="6" s="1"/>
  <c r="O82" i="4"/>
  <c r="R81" i="4" s="1"/>
  <c r="O81" i="4" s="1"/>
  <c r="Q79" i="3"/>
  <c r="I79" i="3" s="1"/>
  <c r="Q8" i="4"/>
  <c r="I8" i="4" s="1"/>
  <c r="R25" i="4"/>
  <c r="O25" i="4" s="1"/>
  <c r="Q90" i="4"/>
  <c r="I90" i="4" s="1"/>
  <c r="R107" i="4"/>
  <c r="O107" i="4" s="1"/>
  <c r="Q25" i="5"/>
  <c r="I25" i="5" s="1"/>
  <c r="O40" i="5"/>
  <c r="R39" i="5" s="1"/>
  <c r="O39" i="5" s="1"/>
  <c r="O58" i="5"/>
  <c r="R53" i="5" s="1"/>
  <c r="O53" i="5" s="1"/>
  <c r="R39" i="6"/>
  <c r="O39" i="6" s="1"/>
  <c r="Q91" i="6"/>
  <c r="I91" i="6" s="1"/>
  <c r="Q145" i="3"/>
  <c r="I145" i="3" s="1"/>
  <c r="Q25" i="4"/>
  <c r="I25" i="4" s="1"/>
  <c r="R90" i="4"/>
  <c r="O90" i="4" s="1"/>
  <c r="R53" i="6"/>
  <c r="O53" i="6" s="1"/>
  <c r="O2" i="3" l="1"/>
  <c r="D11" i="1" s="1"/>
  <c r="I3" i="3"/>
  <c r="C11" i="1" s="1"/>
  <c r="I3" i="5"/>
  <c r="C13" i="1" s="1"/>
  <c r="O2" i="4"/>
  <c r="D12" i="1" s="1"/>
  <c r="E11" i="1"/>
  <c r="O2" i="5"/>
  <c r="D13" i="1" s="1"/>
  <c r="E13" i="1" s="1"/>
  <c r="I3" i="4"/>
  <c r="C12" i="1" s="1"/>
  <c r="I3" i="6"/>
  <c r="C14" i="1" s="1"/>
  <c r="E14" i="1" s="1"/>
  <c r="O2" i="2"/>
  <c r="D10" i="1" s="1"/>
  <c r="E10" i="1" s="1"/>
  <c r="O2" i="6"/>
  <c r="D14" i="1" s="1"/>
  <c r="C6" i="1" l="1"/>
  <c r="E12" i="1"/>
  <c r="C7" i="1" s="1"/>
</calcChain>
</file>

<file path=xl/sharedStrings.xml><?xml version="1.0" encoding="utf-8"?>
<sst xmlns="http://schemas.openxmlformats.org/spreadsheetml/2006/main" count="2996" uniqueCount="571">
  <si>
    <t>Rekapitulace ceny</t>
  </si>
  <si>
    <t>Stavba: 3164 - Silnice II-479 - oprava mostů ev. č. 4793-2..1 a 4793-2..2 na ul. 28. října v Ostravě</t>
  </si>
  <si>
    <t>Varianta: ZŘ - Základní řešení</t>
  </si>
  <si>
    <t>Celková cena bez DPH:</t>
  </si>
  <si>
    <t>Celková cena s DPH:</t>
  </si>
  <si>
    <t>Objekt</t>
  </si>
  <si>
    <t>Popis</t>
  </si>
  <si>
    <t>Cena bez DPH</t>
  </si>
  <si>
    <t>DPH</t>
  </si>
  <si>
    <t>Cena s DPH</t>
  </si>
  <si>
    <t>ASPE10</t>
  </si>
  <si>
    <t>S</t>
  </si>
  <si>
    <t>Soupis prací objektu</t>
  </si>
  <si>
    <t xml:space="preserve">Stavba: </t>
  </si>
  <si>
    <t>3164</t>
  </si>
  <si>
    <t>Silnice II-479 - oprava mostů ev. č. 4793-2..1 a 4793-2..2 na ul. 28. října v Ostravě</t>
  </si>
  <si>
    <t>O</t>
  </si>
  <si>
    <t>Rozpočet:</t>
  </si>
  <si>
    <t>0,00</t>
  </si>
  <si>
    <t>15,00</t>
  </si>
  <si>
    <t>21,00</t>
  </si>
  <si>
    <t>3</t>
  </si>
  <si>
    <t>2</t>
  </si>
  <si>
    <t>SO 101</t>
  </si>
  <si>
    <t>Ul. Vítkovická</t>
  </si>
  <si>
    <t>Typ</t>
  </si>
  <si>
    <t>0</t>
  </si>
  <si>
    <t>Poř. číslo</t>
  </si>
  <si>
    <t>1</t>
  </si>
  <si>
    <t>Kód položky</t>
  </si>
  <si>
    <t>Varianta</t>
  </si>
  <si>
    <t>Název položky</t>
  </si>
  <si>
    <t>4</t>
  </si>
  <si>
    <t>MJ</t>
  </si>
  <si>
    <t>5</t>
  </si>
  <si>
    <t>Množství</t>
  </si>
  <si>
    <t>6</t>
  </si>
  <si>
    <t>Jednotková cena</t>
  </si>
  <si>
    <t>Jednotková</t>
  </si>
  <si>
    <t>9</t>
  </si>
  <si>
    <t>Celkem</t>
  </si>
  <si>
    <t>10</t>
  </si>
  <si>
    <t>Cenová soustava</t>
  </si>
  <si>
    <t>11</t>
  </si>
  <si>
    <t>SD</t>
  </si>
  <si>
    <t>Všeobecné konstrukce a práce</t>
  </si>
  <si>
    <t>P</t>
  </si>
  <si>
    <t>014102</t>
  </si>
  <si>
    <t>a</t>
  </si>
  <si>
    <t>POPLATKY ZA SKLÁDKU</t>
  </si>
  <si>
    <t>T</t>
  </si>
  <si>
    <t>2024_OTSKP</t>
  </si>
  <si>
    <t>PP</t>
  </si>
  <si>
    <t>vybourané obruby bez dalšího použití včetně betonového lože a jiné zbytky betonů</t>
  </si>
  <si>
    <t>VV</t>
  </si>
  <si>
    <t>11358 - vybouraný podkladní beton pod LA   2,40 * 9,20 =22,080 [A] 
11352A - vybourané betonové obruby   0,205 t/m * 48,0 =9,840 [B] 
11353A - vybourané kamenné obruby   0,205 t/m * 158,0 =32,390 [C] 
Celkem: A+B+C=64,310 [D]</t>
  </si>
  <si>
    <t>TS</t>
  </si>
  <si>
    <t>zahrnuje veškeré poplatky provozovateli skládky související s uložením odpadu na skládce.</t>
  </si>
  <si>
    <t>c</t>
  </si>
  <si>
    <t>vybouraná živičná vozovka</t>
  </si>
  <si>
    <t>113138 -  odstranění živičných konstrukcí a LA   2,40 * 1,840 =4,416 [A] 
Celkem: A=4,416 [B]</t>
  </si>
  <si>
    <t>d</t>
  </si>
  <si>
    <t>kamenivo, nestmelené konstrukce vozovky, suť z čištění krajnic</t>
  </si>
  <si>
    <t>113328 - odstranění nestmelených podkl.vrstev  2,0 t/m3 * 34,660 m3 =69,320 [A] 
93808 - metení vozovek  0,015 t/m2 * 7844,0 =117,660 [B] 
Celkem: A+B=186,980 [C]</t>
  </si>
  <si>
    <t>Zemní práce</t>
  </si>
  <si>
    <t>113138</t>
  </si>
  <si>
    <t/>
  </si>
  <si>
    <t>ODSTRANĚNÍ KRYTU ZPEVNĚNÝCH PLOCH S ASFALT POJIVEM, ODVOZ DO 20KM</t>
  </si>
  <si>
    <t>M3</t>
  </si>
  <si>
    <t>Odstranění chodníku s povrchem z LA  0,040 * 46,0 =1,840 [A] 
Celkem: A=1,840 [B]</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</si>
  <si>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</si>
  <si>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113158</t>
  </si>
  <si>
    <t>ODSTRANĚNÍ KRYTU ZPEVNĚNÝCH PLOCH Z BETONU, ODVOZ DO 20KM</t>
  </si>
  <si>
    <t>Odstranění chodníku s povrchem z LA 
odstranění podkladního betonu v tl. 20 cm (předpoklad)  0,20 * 46,0 =9,200 [A] 
Celkem: A=9,200 [B]</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</si>
  <si>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 jednotkové ceny bourání – tento fakt musí být uveden v doplňujícím textu k položce).</t>
  </si>
  <si>
    <t>113328</t>
  </si>
  <si>
    <t>ODSTRANĚNÍ PODKLADŮ ZPEVNĚNÝCH PLOCH Z KAMENIVA NESTMEL, ODVOZ DO 20KM</t>
  </si>
  <si>
    <t>Odstranění ložné a podkladní vrstvy vč. likvidace   
celkt. tl. 0,35m  0,350 * 78,0 =27,300 [A] 
Odstranění chodníku s povrchem z LA - podkladní vrstva 0,160 * 46,0 =7,360 [B] 
Celkem: A+B=34,660 [C]</t>
  </si>
  <si>
    <t>7</t>
  </si>
  <si>
    <t>11352A</t>
  </si>
  <si>
    <t>ODSTRANĚNÍ CHODNÍKOVÝCH A SILNIČNÍCH OBRUBNÍKŮ BETONOVÝCH - BEZ DOPRAVY</t>
  </si>
  <si>
    <t>M</t>
  </si>
  <si>
    <t>Odstranění obrubníku B10/25 vč. lože na vnější straně chodníku  
vč. likvidace příp předání správci (MěOb)  48,0 =48,000 [A] 
Celkem: A=48,000 [B]</t>
  </si>
  <si>
    <t>Položka zahrnuje:  
- veškerou manipulaci s vybouranou sutí a s vybouranými hmotami, kromě vodorovné dopravy, vč. uložení na skládku.   
Položka nezahrnuje:  
- vodorovnou dopravu  
-  poplatek za skládku, který se vykazuje v položce 0141** (s výjimkou malého množství bouraného materiálu, kde je možné poplatek zahrnout do jednotkové ceny bourání – tento fakt musí být uveden v doplňujícím textu k položce).</t>
  </si>
  <si>
    <t>8</t>
  </si>
  <si>
    <t>11352B</t>
  </si>
  <si>
    <t>ODSTRANĚNÍ CHODNÍKOVÝCH A SILNIČNÍCH OBRUBNÍKŮ BETONOVÝCH - DOPRAVA</t>
  </si>
  <si>
    <t>tkm</t>
  </si>
  <si>
    <t>odvoz vybouraných betonových obrubníků (0,205 t/m)  0,205*48*20 =196,800 [A] 
Celkem: A=196,800 [B]</t>
  </si>
  <si>
    <t>Položka zahrnuje:  
- samostatnou dopravu suti a vybouraných hmot.  
Položka nezahrnuje:  
- x  
Způsob měření:  
- množství se určí jako součin hmotnosti [t] a požadované vzdálenosti [km].</t>
  </si>
  <si>
    <t>11353A</t>
  </si>
  <si>
    <t>ODSTRANĚNÍ CHODNÍKOVÝCH KAMENNÝCH OBRUBNÍKŮ - BEZ DOPRAVY</t>
  </si>
  <si>
    <t>Odstranění stávajících kamenných obrubníků vč. lože (podél chodníku a na směrovacím ostrůvku) 
vč. likvidace příp předání správci (MěOb)  158,0 =158,000 [A] 
Celkem: A=158,000 [B]</t>
  </si>
  <si>
    <t>11353B</t>
  </si>
  <si>
    <t>ODSTRANĚNÍ CHODNÍKOVÝCH KAMENNÝCH OBRUBNÍKŮ - DOPRAVA</t>
  </si>
  <si>
    <t>odvoz vybouraných kamenných obrubníků (0,205 t/m)  0,205*158*20 =647,800 [A] 
Celkem: A=647,800 [B]</t>
  </si>
  <si>
    <t>11372</t>
  </si>
  <si>
    <t>FRÉZOVÁNÍ ZPEVNĚNÝCH PLOCH ASFALTOVÝCH</t>
  </si>
  <si>
    <t>zhotovitel vzniklý recyklát odkupuje a na své náklady odváží 
Frézování AB vozovky tl. 0,100m, celoplošná oprava vozovky  0,100 * 740,0 =74,000 [A] 
Frézování AB vozovky tl. 0,050m, lokální vysprávky - 30% plochy  0,050 * 222,0 =11,100 [B] 
Celkem: A+B=85,100 [C]</t>
  </si>
  <si>
    <t>12</t>
  </si>
  <si>
    <t>113764</t>
  </si>
  <si>
    <t>FRÉZOVÁNÍ DRÁŽKY PRŮŘEZU DO 400MM2 V ASFALTOVÉ VOZOVCE</t>
  </si>
  <si>
    <t>Zařezání + zálivka po pokládce obrusné vrstvy - vytvoření drážky rozměru 15 x 25 mm 
v místech vpustí a poklopů 
vpustě  1,80 * 7 =12,600 [A] 
poklopy  1,90 * 1 =1,900 [B] 
hydranty, šoupáky  0,90 * 1 =0,900 [C] 
Celkem: A+B+C=15,400 [D] 
v místech napojení, studená podélná pracovní spára  257,5 =257,500 [E] 
Celkem: D+E=272,900 [F]</t>
  </si>
  <si>
    <t>Položka zahrnuje:  
- veškerou manipulaci s vybouranou sutí a s vybouranými hmotami vč. uložení na skládku.  
Položka nezahrnuje:  
- x</t>
  </si>
  <si>
    <t>13</t>
  </si>
  <si>
    <t>113775</t>
  </si>
  <si>
    <t>FRÉZOVÁNÍ DRÁŽKY PRŮŘEZU DO 600MM2 V BETONOVÉ VOZOVCE</t>
  </si>
  <si>
    <t>Zařezání + zálivka po pokládce obrusné vrstvy i ložné vrstvy - vytvoření drážky rozměru 15 x 30 mm 
na rozhranní s CB krytem  2 * (27,0 + 3,0) =60,000 [A] 
Celkem: A=60,000 [B]</t>
  </si>
  <si>
    <t>14</t>
  </si>
  <si>
    <t>18120</t>
  </si>
  <si>
    <t>ÚPRAVA PLÁNĚ SE ZHUTNĚNÍM V HORNINĚ TŘ. II</t>
  </si>
  <si>
    <t>M2</t>
  </si>
  <si>
    <t>Vyrovnání a zhutnění zemní pláně E def2 min. 30 Mpa  88,0 =88,000 [A] 
Celkem: A=88,000 [B]</t>
  </si>
  <si>
    <t>Položka zahrnuje:  
- úpravu pláně včetně vyrovnání výškových rozdílů. Míru zhutnění určuje projekt.  
Položka nezahrnuje:  
- x</t>
  </si>
  <si>
    <t>15</t>
  </si>
  <si>
    <t>18214</t>
  </si>
  <si>
    <t>ÚPRAVA POVRCHŮ SROVNÁNÍM ÚZEMÍ V TL DO 0,25M</t>
  </si>
  <si>
    <t>Reprofilace terénu - stavbou dotčené plochy (odhad - bude čerpáno dle skutečnosti)  100,0 =100,000 [A] 
Celkem: A=100,000 [B]</t>
  </si>
  <si>
    <t>Položka zahrnuje:  
-  úpravu pláně včetně vyrovnání výškových rozdílů  
Položka nezahrnuje:  
- x</t>
  </si>
  <si>
    <t>16</t>
  </si>
  <si>
    <t>18231</t>
  </si>
  <si>
    <t>A</t>
  </si>
  <si>
    <t>ROZPROSTŘENÍ ORNICE V ROVINĚ V TL DO 0,10M</t>
  </si>
  <si>
    <t>včetně naložení a dovozu humozní vrstvy 
Obnova trávníku - stavbou dotčené plochy (odhad - bude čerpáno dle skutečnosti)  100,0  =100,000 [A] 
Celkem: A=100,000 [B]</t>
  </si>
  <si>
    <t>Položka zahrnuje:  
- nutné přemístění ornice z dočasných skládek vzdálených do 50m  
- rozprostření ornice v předepsané tloušťce v rovině a ve svahu do 1:5  
Položka nezahrnuje:  
- x</t>
  </si>
  <si>
    <t>17</t>
  </si>
  <si>
    <t>18241</t>
  </si>
  <si>
    <t>ZALOŽENÍ TRÁVNÍKU RUČNÍM VÝSEVEM</t>
  </si>
  <si>
    <t>Obnova trávníku - stavbou dotčené plochy (odhad - bude čerpáno dle skutečnosti)  100,0  =100,000 [A] 
Celkem: A=100,000 [B]</t>
  </si>
  <si>
    <t>Položka zahrnuje:  
- dodání předepsané travní směsi, její výsev na ornici, zalévání, první pokosení, to vše bez ohledu na sklon terénu  
Položka nezahrnuje:  
- x</t>
  </si>
  <si>
    <t>Základy</t>
  </si>
  <si>
    <t>18</t>
  </si>
  <si>
    <t>289971</t>
  </si>
  <si>
    <t>OPLÁŠTĚNÍ (ZPEVNĚNÍ) Z GEOTEXTILIE</t>
  </si>
  <si>
    <t>pokládky separační geotextilie min. 500g/m2   88,0 =88,000 [A] 
Celkem: A=88,000 [B]</t>
  </si>
  <si>
    <t>Položka zahrnuje:  
- dodávku předepsané geotextilie  
- úpravu, očištění a ochranu podkladu  
- přichycení k podkladu, případně zatížení  
- úpravy spojů a zajištění okrajů  
- úpravy pro odvodnění  
- nutné přesahy  
- mimostaveništní a vnitrostaveništní dopravu  
Položka nezahrnuje:  
- x   
Způsob měření:  
- přesahy se nezapočítávají do výměry</t>
  </si>
  <si>
    <t>Komunikace</t>
  </si>
  <si>
    <t>19</t>
  </si>
  <si>
    <t>56335</t>
  </si>
  <si>
    <t>VOZOVKOVÉ VRSTVY ZE ŠTĚRKODRTI TL. DO 250MM</t>
  </si>
  <si>
    <t>Podkladní vrstva ze ŠD 0/32 tl. 0,25m  155,0 =155,000 [A] 
Celkem: A=155,000 [B]</t>
  </si>
  <si>
    <t>Položka zahrnuje:  
- dodání kameniva předepsané kvality a zrnitosti  
- rozprostření a zhutnění vrstvy v předepsané tloušťce  
- zřízení vrstvy bez rozlišení šířky, pokládání vrstvy po etapách  
Položka nezahrnuje:  
- postřiky, nátěry</t>
  </si>
  <si>
    <t>20</t>
  </si>
  <si>
    <t>572133</t>
  </si>
  <si>
    <t>INFILTRAČNÍ POSTŘIK Z EMULZE DO 1,5KG/M2</t>
  </si>
  <si>
    <t>PS A - spojovací postřik 1,5kg/m2  s podrcením 
celoplošná oprava vozovky  740,0 =740,000 [A] 
Celkem: A=740,000 [B]</t>
  </si>
  <si>
    <t>Položka zahrnuje:  
- dodání všech předepsaných materiálů pro postřiky v předepsaném množství  
- provedení dle předepsaného technologického předpisu  
- zřízení vrstvy bez rozlišení šířky, pokládání vrstvy po etapách  
- úpravu napojení, ukončení  
Položka nezahrnuje:  
- x</t>
  </si>
  <si>
    <t>21</t>
  </si>
  <si>
    <t>572213</t>
  </si>
  <si>
    <t>SPOJOVACÍ POSTŘIK Z EMULZE DO 0,5KG/M2</t>
  </si>
  <si>
    <t>PS A - spojovací postřik 0,40kg/m2 s podrcením 
celoplošná oprava vozovky   740,0 =740,000 [A] 
Celkem: A=740,000 [B]</t>
  </si>
  <si>
    <t>22</t>
  </si>
  <si>
    <t>572224</t>
  </si>
  <si>
    <t>SPOJOVACÍ POSTŘIK Z MODIFIK EMULZE DO 1,0KG/M2</t>
  </si>
  <si>
    <t>PS A - spojovací postřik 0,6kg/m2  s podrcením 
lokální vysprávky - 30% plochy  222,0 =222,000 [A] 
Celkem: A=222,000 [B]</t>
  </si>
  <si>
    <t>23</t>
  </si>
  <si>
    <t>574C56</t>
  </si>
  <si>
    <t>ASFALTOVÝ BETON PRO LOŽNÍ VRSTVY ACL 16+, 16S TL. 60MM</t>
  </si>
  <si>
    <t>ACL 16+ tl. 0,060m - modifikované pojivo - ložní vrstva, zvýšená odolnost proti tvorbě trvalých deformací 
celoplošná oprava vozovky  740,0 =740,000 [A] 
Celkem: A=740,000 [B]</t>
  </si>
  <si>
    <t>Položka zahrnuje:  
-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Položka nezahrnuje:  
- postřiky, nátěry  
- těsnění podél obrubníků, dilatačních zařízení, odvodňovacích proužků, odvodňovačů, vpustí, šachet a pod.</t>
  </si>
  <si>
    <t>24</t>
  </si>
  <si>
    <t>574F46</t>
  </si>
  <si>
    <t>ASFALTOVÝ BETON PRO PODKLADNÍ VRSTVY MODIFIK ACP 16+, 16S TL. 50MM</t>
  </si>
  <si>
    <t>ACP 16+ tl. 0,050m - modifikované pojivo - podkladní vrstva, zvýšená odolnost proti tvorbě trvalých deformací 
lokální vysprávky - 30% plochy  222,0 =222,000 [A] 
Celkem: A=222,000 [B]</t>
  </si>
  <si>
    <t>25</t>
  </si>
  <si>
    <t>574I53</t>
  </si>
  <si>
    <t>ASFALTOVÝ KOBEREC MASTIXOVÝ SMA 11 TL. 40MM</t>
  </si>
  <si>
    <t>SMA 11+ tl. 0,040m - modifikované pojivo, obrusná vrstva, zvýšená odolnost proti tvorbě trvalých deformací 
celoplošná oprava vozovky  740,0 =740,000 [A] 
Celkem: A=740,000 [B]</t>
  </si>
  <si>
    <t>26</t>
  </si>
  <si>
    <t>57621</t>
  </si>
  <si>
    <t>POSYP KAMENIVEM DRCENÝM 5KG/M2</t>
  </si>
  <si>
    <t>posyp spojovacího postřiku 0,40 kg/m2 pod obrusnou vrstvou (celoplošná oprava vozovky)  740,0 =740,000 [A] 
posyp spojovacího postřiku 1,50 kg/m2 pod ložní vrstvou (celoplošná oprava vozovky)  740,0 =740,000 [B] 
posyp spojovacího postřiku 0,60 kg/m2 pod podkladní vrstvou (lokální vysprávky - 30% plochy)  222,0 =222,000 [C] 
Celkem: A+B+C=1 702,000 [D]</t>
  </si>
  <si>
    <t>Položka zahrnuje:  
- dodání kameniva předepsané kvality a zrnitosti  
- posyp předepsaným množstvím  
Položka nezahrnuje:  
- x</t>
  </si>
  <si>
    <t>27</t>
  </si>
  <si>
    <t>581343</t>
  </si>
  <si>
    <t>CEMENTOBETONOVÝ KRYT JEDNOVRSTVÝ VYZTUŽENÝ TŘ.II TL. DO 200MM</t>
  </si>
  <si>
    <t>Nový povrch chodníku z ŽB (CB kryt) tl. 0,20m 
vč. výztuže KARI sítí 100/100/8 při horním i spodní okraji  46,0 =46,000 [A] 
Celkem: A=46,000 [B]</t>
  </si>
  <si>
    <t>Položka zahrnuje:  
- dodání směsi v požadované kvalitě a výztuže v předepsaném množství  
- očištění podkladu  
- uložení směsi a výztuže dle předepsaného technologického předpisu a zhutnění vrstvy v předepsané tloušťce  
- zřízení vrstvy bez rozlišení šířky, pokládání vrstvy po etapách, včetně pracovních spar a spojů  
- úpravu napojení, ukončení  
- úpravu dilatačních spar včetně předepsané výztuže  
- úpravu povrchu krytu uvedenou v kapitole 7.10 ČSN 73 6123-1  
- navrtání otvorů a osazení kotev a kluzných trnů v napojovacích spárách  
Položka nezahrnuje:  
- postřiky, nátěry</t>
  </si>
  <si>
    <t>28</t>
  </si>
  <si>
    <t>582601</t>
  </si>
  <si>
    <t>KRYTY Z BETON DLAŽDIC SE ZÁMKEM ŠEDÝCH TL 60MM BEZ LOŽE</t>
  </si>
  <si>
    <t>Zpětná pokládka bet. dlažby chodníku 20% rezerva / dokoupení materiálu  0,20 * 92,0 =18,400 [A] 
Celkem: A=18,400 [B]</t>
  </si>
  <si>
    <t>Položka zahrnuje:  
- dodání dlažebního materiálu v požadované kvalitě, dodání materiálu pro předepsanou výplň spar  
- očištění podkladu  
- uložení dlažby dle předepsaného technologického předpisu včetně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</si>
  <si>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29</t>
  </si>
  <si>
    <t>587206</t>
  </si>
  <si>
    <t>PŘEDLÁŽDĚNÍ KRYTU Z BETONOVÝCH DLAŽDIC SE ZÁMKEM</t>
  </si>
  <si>
    <t>Rozebrání chodníku z bet. dlažby vč. očištění a uskladnění během stavby 
Zpětná pokládka bet. dlažby chodníku 
chodník vlevo vč. napojení a podél obrubníku  92,0 =92,000 [A] 
Celkem: A=92,000 [B]</t>
  </si>
  <si>
    <t>Položka zahrnuje:  
- pod pojmem *předláždění* se rozumí rozebrání stávající dlažby a pokládka dlažby ze stávajícího dlažebního materiálu (bez dodávky nového)  
- nezbytnou manipulaci s tímto materiálem (nakládání, doprava, složení, očištění)  
- dodání a rozprostření materiálu pro lože a jeho tloušťku předepsanou dokumentací a pro předepsanou výplň spar  
Položka nezahrnuje:  
- doplnění plochy s použitím nového materiálu (vykazuje se v položce č.582)</t>
  </si>
  <si>
    <t>Potrubí</t>
  </si>
  <si>
    <t>30</t>
  </si>
  <si>
    <t>87434</t>
  </si>
  <si>
    <t>POTRUBÍ Z TRUB PLASTOVÝCH ODPADNÍCH DN DO 200MM SN 10</t>
  </si>
  <si>
    <t>včetně zemních prací - výkopu, podsypu, obsypu a zásypu v souladu s TZ a obnovou konstrukce vozovky do úrovně vyfrézované vozovky (pod ložnou vrstvu)</t>
  </si>
  <si>
    <t>přípojky pro nové uliční vpusti (délka do 2 m, bude čerpáno dle skutečnosti) 
UV pod obrubníkem   5 * 2,0 =10,000 [A] 
nová přípojka - UV pod obrubníkem   2*10,0 =20,000 [B] 
Celkem: A+B=30,000 [C]</t>
  </si>
  <si>
    <t>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nezahrnuje zkoušky vodotěsnosti a televizní prohlídku</t>
  </si>
  <si>
    <t>31</t>
  </si>
  <si>
    <t>89712</t>
  </si>
  <si>
    <t>VPUSŤ KANALIZAČNÍ ULIČNÍ KOMPLETNÍ Z BETONOVÝCH DÍLCŮ</t>
  </si>
  <si>
    <t>KUS</t>
  </si>
  <si>
    <t>2021_OTSKP</t>
  </si>
  <si>
    <t>prefabrikované betonové uliční vpusti DN 500, s košem pro těžké naplaveniny a usazovacím prostorem, polyplastovou vtokovou mříží 500 x 500 dle EN 124 včetně rámu, pro zatížení D 400 
Nová uliční vpust vč. výkopu a zásypu 2 =2,000 [A] 
Kompletní obnova či přesunutí uliční vpusti vč. zemních prací   5 =5,000 [B] 
Celkem: A+B=7,000 [C]</t>
  </si>
  <si>
    <t>položka zahrnuje: 
- dodávku a osazení předepsaných dílů včetně mříže 
- výplň, těsnění  a tmelení spar a spojů, 
- opatření  povrchů  betonu  izolací  proti zemní vlhkosti v částech, kde přijdou do styku se zeminou nebo kamenivem, 
- předepsané podkladní konstrukce 
- obsyp a zásyp kolem nově zřízených UV</t>
  </si>
  <si>
    <t>32</t>
  </si>
  <si>
    <t>89911G</t>
  </si>
  <si>
    <t>LITINOVÝ POKLOP D400</t>
  </si>
  <si>
    <t>Položka zahrnuje POUZE dodávku předepsaného poklopu včetně rámu - jeho osazení do nové polohy je zahrnuto v položce 89921 Výšková úprava poklopů 
Výměna poklopů revizních šachet - kruhová 
dodávka nových těžkých poklopů tř. D400 s gumovou těsnící vložkou EPDM s odvětráním  1 =1,000 [A] 
Celkem: A=1,000 [B]</t>
  </si>
  <si>
    <t>Položka zahrnuje:  
- dodávku a osazení předepsané mříže včetně rámu  
Položka nezahrnuje:  
- x</t>
  </si>
  <si>
    <t>33</t>
  </si>
  <si>
    <t>89913</t>
  </si>
  <si>
    <t>KRYCÍ HRNCE SAMOSTATNÉ</t>
  </si>
  <si>
    <t>šoupátkový poklop pro použití v dopravně zatížených i pochůzích komunikacích tř. D 400 s nápisem  
v místě zálivu AZ   1 =1,000 [A] 
Celkem: A=1,000 [B]</t>
  </si>
  <si>
    <t>Položka zahrnuje:  
- dodávku a osazení předepsané hrnce mříže včetně rámu  
Položka nezahrnuje:  
- x</t>
  </si>
  <si>
    <t>34</t>
  </si>
  <si>
    <t>89921</t>
  </si>
  <si>
    <t>VÝŠKOVÁ ÚPRAVA POKLOPŮ</t>
  </si>
  <si>
    <t>v rámci výškové úpravy poklopů bude provedena i výměna poklopu (dodávka poklopu je součástí položky 89911G 
výšková úprava revizních šachtic ve vozovce vč. vyspravení šachtice   1 =1,000 [A] 
Celkem: A=1,000 [B]</t>
  </si>
  <si>
    <t>Položka zahrnuje:  
- všechny nutné práce a materiály pro zvýšení nebo snížení zařízení (včetně nutné úpravy stávajícího povrchu vozovky nebo chodníku)  
Položka nezahrnuje:  
- x</t>
  </si>
  <si>
    <t>35</t>
  </si>
  <si>
    <t>89923</t>
  </si>
  <si>
    <t>VÝŠKOVÁ ÚPRAVA KRYCÍCH HRNCŮ</t>
  </si>
  <si>
    <t>v rámci výškové úpravy poklopů bude provedena i výměna poklopu (dodávka poklopu je součástí položky 89913 
Výměna + výšková úprava poklopů uzávěrů-šoupátek - v místě zálivu AZ  1 =1,000 [A] 
Celkem: A=1,000 [B]</t>
  </si>
  <si>
    <t>Ostatní konstrukce a práce</t>
  </si>
  <si>
    <t>36</t>
  </si>
  <si>
    <t>914123</t>
  </si>
  <si>
    <t>DOPRAVNÍ ZNAČKY ZÁKLADNÍ VELIKOSTI OCELOVÉ FÓLIE TŘ 1 - DEMONTÁŽ</t>
  </si>
  <si>
    <t>2023_OTSKP</t>
  </si>
  <si>
    <t>Obnova SDZ - bude čerpáno dle potřeby během stavby 
demontáž stávajících značek ze sloupků (standartní velikosti)  5 =5,000 [A] 
demontáž stávajících značek ze sloupů trakčnívedení/VO  4 =4,000 [B] 
Celkem: A+B=9,000 [C]</t>
  </si>
  <si>
    <t>Položka zahrnuje odstranění, demontáž a odklizení materiálu s odvozem na předepsané místo</t>
  </si>
  <si>
    <t>37</t>
  </si>
  <si>
    <t>914131</t>
  </si>
  <si>
    <t>DOPRAVNÍ ZNAČKY ZÁKLADNÍ VELIKOSTI OCELOVÉ FÓLIE TŘ 2 - DODÁVKA A MONTÁŽ</t>
  </si>
  <si>
    <t>Obnova SDZ - bude čerpáno dle potřeby během stavby 
dodávka a montáž značek standartní velikosti  5 =5,000 [A] 
dodávka a montáž značek na sloupy trakčního vedení/VO  4 =4,000 [B] 
Celkem: A+B=9,000 [C]</t>
  </si>
  <si>
    <t>položka zahrnuje: 
- dodávku a montáž značek v požadovaném provedení</t>
  </si>
  <si>
    <t>38</t>
  </si>
  <si>
    <t>914513</t>
  </si>
  <si>
    <t>DOPRAV ZNAČ VELKOPLOŠ OCEL LAMELY FÓLIE TŘ 1 - DEMONTÁŽ</t>
  </si>
  <si>
    <t>demontáž stávajících značek z příhradových sloupků  3,50 * 3,0 =10,500 [A] 
Celkem: A=10,500 [B]</t>
  </si>
  <si>
    <t>39</t>
  </si>
  <si>
    <t>914521</t>
  </si>
  <si>
    <t>DOPRAV ZNAČ VELKOPLOŠ OCEL LAMELY FÓLIE TŘ 2 - DOD A MONT</t>
  </si>
  <si>
    <t>montáž na příhradové konstrukce  3,5 * 3,0 =10,500 [A] 
Celkem: A=10,500 [B]</t>
  </si>
  <si>
    <t>40</t>
  </si>
  <si>
    <t>914913</t>
  </si>
  <si>
    <t>SLOUPKY A STOJKY DZ Z OCEL TRUBEK ZABETON DEMONTÁŽ</t>
  </si>
  <si>
    <t>Demontáž sloupků v rámci obnovy SDZ - bude čerpáno dle potřeby během stavby 
demontáž sloupků stávajících SDZ  5 =5,000 [A] 
Celkem: A=5,000 [B]</t>
  </si>
  <si>
    <t>41</t>
  </si>
  <si>
    <t>914921</t>
  </si>
  <si>
    <t>SLOUPKY A STOJKY DOPRAVNÍCH ZNAČEK Z OCEL TRUBEK DO PATKY - DODÁVKA A MONTÁŽ</t>
  </si>
  <si>
    <t>Osazení sloupků s patkou v rámci obnovy SDZ - bude čerpáno dle potřeby během stavby 
dodávka a montáž sloupků stávajících SDZ  5 =5,000 [A] 
Celkem: A=5,000 [B]</t>
  </si>
  <si>
    <t>položka zahrnuje: 
- sloupky a upevňovací zařízení včetně jejich osazení (betonová patka, zemní práce)</t>
  </si>
  <si>
    <t>42</t>
  </si>
  <si>
    <t>915111</t>
  </si>
  <si>
    <t>VODOROVNÉ DOPRAVNÍ ZNAČENÍ BARVOU HLADKÉ - DODÁVKA A POKLÁDKA</t>
  </si>
  <si>
    <t>VDZ vč. předznačení barvou a provedení nejprve VDZ v barvě - 1. fáze 
VDZ - V4 š. 0,25m  0,25 * 141,0 =35,250 [A] 
VDZ - V4 š. 0,125m  0,125 * 116,0 =14,500 [B] 
VDZ - V2b š. 0,125m  0,125 * 38,0 =4,750 [C] 
VDZ - V13a  0,50 * 98,0 =49,000 [D] 
Celkem: A+B+C+D=103,500 [E]</t>
  </si>
  <si>
    <t>Položka zahrnuje:  
- dodání a pokládku nátěrového materiálu  
- předznačení a reflexní úpravu  
Položka nezahrnuje:  
- x  
Způsob měření:  
- měří se pouze natíraná plocha</t>
  </si>
  <si>
    <t>43</t>
  </si>
  <si>
    <t>915211</t>
  </si>
  <si>
    <t>VODOROVNÉ DOPRAVNÍ ZNAČENÍ PLASTEM HLADKÉ - DODÁVKA A POKLÁDKA</t>
  </si>
  <si>
    <t>VDZ po vyzrání asf. krytu bude provedeno finální VDZ v plastu - 2. fáze 
VDZ - V4 š. 0,25m  0,25 * 141,0 =35,250 [A] 
VDZ - V4 š. 0,125m  0,125 * 116,0 =14,500 [B] 
VDZ - V2b š. 0,125m  0,125 * 38,0 =4,750 [C] 
VDZ - V13a  0,50 * 98,0 =49,000 [D] 
Celkem: A+B+C+D=103,500 [E]</t>
  </si>
  <si>
    <t>44</t>
  </si>
  <si>
    <t>917224</t>
  </si>
  <si>
    <t>SILNIČNÍ A CHODNÍKOVÉ OBRUBY Z BETONOVÝCH OBRUBNÍKŮ ŠÍŘ 150MM</t>
  </si>
  <si>
    <t>Nový obrubník B10/25 vč. bet. lože C20/25 nXF2 odolné proti soli  48,0 =48,000 [A] 
Celkem: A=48,000 [B]</t>
  </si>
  <si>
    <t>Položka zahrnuje:  
- dodání a pokládku betonových obrubníků o rozměrech předepsaných zadávací dokumentací  
- betonové lože i boční betonovou opěrku  
Položka nezahrnuje:  
- x</t>
  </si>
  <si>
    <t>45</t>
  </si>
  <si>
    <t>917425</t>
  </si>
  <si>
    <t>CHODNÍKOVÉ OBRUBY Z KAMENNÝCH OBRUBNÍKŮ ŠÍŘ 200MM</t>
  </si>
  <si>
    <t>Nový obrubník OP6 vč. bet. lože C20/25 - nXF2 odolné proti soli  
vč. 10% obloukových dílů (poloměry dle realizační dokumentace)  121,0 =121,000 [A] 
Celkem: A=121,000 [B]</t>
  </si>
  <si>
    <t>Položka zahrnuje: 
- dodání a pokládku kamenných obrubníků o rozměrech předepsaných zadávací dokumentací 
- betonové lože i boční betonovou opěrku 
Položka nezahrnuje: 
- x</t>
  </si>
  <si>
    <t>46</t>
  </si>
  <si>
    <t>919112</t>
  </si>
  <si>
    <t>ŘEZÁNÍ ASFALTOVÉHO KRYTU VOZOVEK TL DO 100MM</t>
  </si>
  <si>
    <t>Zařezání vozovky hl. 0,100m   
v místech napojení na s.s. - stupňovitý zápich  75,0 =75,000 [A] 
v místech napojení na s.s.  72,50 =72,500 [B] 
Celkem: A+B=147,500 [C]</t>
  </si>
  <si>
    <t>Položka zahrnuje:  
- řezání vozovkové vrstvy v předepsané tloušťce  
- spotřeba vody  
Položka nezahrnuje:  
- x</t>
  </si>
  <si>
    <t>47</t>
  </si>
  <si>
    <t>931324</t>
  </si>
  <si>
    <t>TĚSNĚNÍ DILATAČ SPAR ASF ZÁLIVKOU MODIFIK PRŮŘ DO 400MM2</t>
  </si>
  <si>
    <t>Zařezání + zálivka po pokládce obrusné vrstvy - zalití drážky rozměru 15 x 25 mm 
v místech vpustí a poklopů 
vpustě  1,80 * 7 =12,600 [A] 
poklopy  1,90 * 1 =1,900 [B] 
hydranty, šoupáky  0,90 * 1 =0,900 [C] 
Celkem: A+B+C=15,400 [D] 
v místech napojení, studená podélná pracovní spára  257,50 =257,500 [E] 
Celkem: D+E=272,900 [F]</t>
  </si>
  <si>
    <t>Položka zahrnuje:  
- dodávku a osazení předepsaného materiálu  
- očištění ploch spáry před úpravou  
- očištění okolí spáry po úpravě  
Položka nezahrnuje:  
- těsnící profil</t>
  </si>
  <si>
    <t>48</t>
  </si>
  <si>
    <t>931325</t>
  </si>
  <si>
    <t>TĚSNĚNÍ DILATAČ SPAR ASF ZÁLIVKOU MODIFIK PRŮŘ DO 600MM2</t>
  </si>
  <si>
    <t>Zařezání + zálivka po pokládce obrusné vrstvy i ložné vrstvy - zalití drážky rozměru 15 x 30 mm 
na rozhranní s CB krytem  2 * (27,0 + 3,0) =60,000 [A] 
Celkem: A=60,000 [B]</t>
  </si>
  <si>
    <t>49</t>
  </si>
  <si>
    <t>93808</t>
  </si>
  <si>
    <t>OČIŠTĚNÍ VOZOVEK ZAMETENÍM</t>
  </si>
  <si>
    <t>Zametení vozovky po frézování 
lokální vysprávky - 30% plochy - po frézování a před pokládkou  2 * 222,0 =444,000 [A] 
průběžně během stavby a před pokládkou nových vrstev - 10x  10 * 740,0 =7 400,000 [B] 
Celkem: A+B=7 844,000 [C]</t>
  </si>
  <si>
    <t>Položka zahrnuje:  
- očištění předepsaným způsobem  
- odklizení vzniklého odpadu  
Položka nezahrnuje:  
- x</t>
  </si>
  <si>
    <t>SO 102</t>
  </si>
  <si>
    <t>Ul. 28. října</t>
  </si>
  <si>
    <t>11358 - vybouraný podkladní beton pod LA   2,40 * 90,0 =216,000 [A] 
11352A - vybourané betonové obruby   0,205 t/m * 47,0 =9,635 [B] 
11353A - vybourané kamenné obruby   0,205 t/m * 580,0 =118,900 [C] 
Celkem: A+B+C=344,535 [D]</t>
  </si>
  <si>
    <t>113138 -  odstranění živičných konstrukcí a LA   2,40 * 18,0 =43,200 [A] 
Celkem: A=43,200 [B]</t>
  </si>
  <si>
    <t>113328 - odstranění nestmelených podkl.vrstev  2,0 t/m3 * 72,0 m3 =144,000 [A] 
93808 - metení vozovek  0,015 t/m2 * 36570,0 =548,550 [B] 
Celkem: A+B=692,550 [C]</t>
  </si>
  <si>
    <t>Odstranění chodníku s povrchem z LA  0,040 * 450,0 =18,000 [A] 
Celkem: A=18,000 [B]</t>
  </si>
  <si>
    <t>Odstranění chodníku s povrchem z LA 
odstranění podkladního betonu v tl. 20 cm (předpoklad)  0,20 * 450,0 =90,000 [A] 
Celkem: A=90,000 [B]</t>
  </si>
  <si>
    <t>Odstranění ložné a podkladní vrstvy vč. likvidace   
Odstranění chodníku s povrchem z LA - podkladní vrstva 0,160 * 450,0 =72,000 [A] 
Celkem: A=72,000 [B]</t>
  </si>
  <si>
    <t>Odstranění obrubníku B10/25 vč. lože na vnější straně chodníku  
vč. likvidace příp předání správci (MěOb)  47,0 =47,000 [A] 
Celkem: A=47,000 [B]</t>
  </si>
  <si>
    <t>odvoz vybouraných betonových obrubníků (0,205 t/m)  0,205*47*20 =192,700 [A] 
Celkem: A=192,700 [B]</t>
  </si>
  <si>
    <t>Odstranění stávajících kamenných obrubníků vč. lože (podél chodníku a na směrovacím ostrůvku) 
vč. likvidace příp předání správci (MěOb)  580,0 =580,000 [A] 
Celkem: A=580,000 [B]</t>
  </si>
  <si>
    <t>odvoz vybouraných kamenných obrubníků (0,205 t/m)  0,205*580*20 =2 378,000 [A] 
Celkem: A=2 378,000 [B]</t>
  </si>
  <si>
    <t>zhotovitel vzniklý recyklát odkupuje a na své náklady odváží 
Frézování AB vozovky tl. 0,100m, celoplošná oprava vozovky  0,100 * 3450,0 =345,000 [A] 
Frézování AB vozovky tl. 0,050m, lokální vysprávky - 30% plochy  0,050 * 1035,0 =51,750 [B] 
Celkem: A+B=396,750 [C]</t>
  </si>
  <si>
    <t>Zařezání + zálivka po pokládce obrusné vrstvy - vytvoření drážky rozměru 15 x 25 mm 
v místech vpustí a poklopů 
vpustě  1,80 * 12 =21,600 [A] 
poklopy  1,90 * 12 =22,800 [B] 
hydranty, šoupáky  0,90 * 1 =0,900 [C] 
Celkem: A+B+C=45,300 [D] 
v místech napojení, studená podélná pracovní spára 300 =300,000 [E] 
Celkem: D+E=345,300 [F]</t>
  </si>
  <si>
    <t>Vyrovnání a zhutnění zemní pláně E def2 min. 30 Mpa  186,0 =186,000 [A] 
Celkem: A=186,000 [B]</t>
  </si>
  <si>
    <t>Reprofilace terénu - stavbou dotčené plochy (odhad - bude čerpáno dle skutečnosti)  50,0 =50,000 [A] 
Celkem: A=50,000 [B]</t>
  </si>
  <si>
    <t>včetně naložení a dovozu humozní vrstvy 
Obnova trávníku - stavbou dotčené plochy (odhad - bude čerpáno dle skutečnosti)  50,0  =50,000 [A] 
Celkem: A=50,000 [B]</t>
  </si>
  <si>
    <t>Obnova trávníku - stavbou dotčené plochy (odhad - bude čerpáno dle skutečnosti)  50,0  =50,000 [A] 
Celkem: A=50,000 [B]</t>
  </si>
  <si>
    <t>pokládky separační geotextilie min. 500g/m2   186,0 =186,000 [A] 
Celkem: A=186,000 [B]</t>
  </si>
  <si>
    <t>56331</t>
  </si>
  <si>
    <t>VOZOVKOVÉ VRSTVY ZE ŠTĚRKODRTI TL. DO 50MM</t>
  </si>
  <si>
    <t>Vyrovnávací ložná vrstva z kameniva fr. 2/5 tl. 0,05m  450,0 =450,000 [A] 
Celkem: A=450,000 [B]</t>
  </si>
  <si>
    <t>56333</t>
  </si>
  <si>
    <t>VOZOVKOVÉ VRSTVY ZE ŠTĚRKODRTI TL. DO 150MM</t>
  </si>
  <si>
    <t>Podkladní vrstva ze ŠD 0/32 tl. 0,15m  88,0 =88,000 [A] 
Celkem: A=88,000 [B]</t>
  </si>
  <si>
    <t>PS A - spojovací postřik 1,5kg/m2  s podrcením 
celoplošná oprava vozovky  3450,0 =3 450,000 [A] 
Celkem: A=3 450,000 [B]</t>
  </si>
  <si>
    <t>PS A - spojovací postřik 0,40kg/m2 s podrcením 
celoplošná oprava vozovky   3450,0 =3 450,000 [A] 
Celkem: A=3 450,000 [B]</t>
  </si>
  <si>
    <t>PS A - spojovací postřik 0,6kg/m2  s podrcením 
lokální vysprávky - 30% plochy  1035,0 =1 035,000 [A] 
Celkem: A=1 035,000 [B]</t>
  </si>
  <si>
    <t>ACL 16+ tl. 0,060m - modifikované pojivo - ložní vrstva, zvýšená odolnost proti tvorbě trvalých deformací 
celoplošná oprava vozovky  3450,0 =3 450,000 [A] 
Celkem: A=3 450,000 [B]</t>
  </si>
  <si>
    <t>ACP 16+ tl. 0,050m - modifikované pojivo - podkladní vrstva, zvýšená odolnost proti tvorbě trvalých deformací 
lokální vysprávky - 30% plochy  1035,0 =1 035,000 [A] 
Celkem: A=1 035,000 [B]</t>
  </si>
  <si>
    <t>SMA 11+ tl. 0,040m - modifikované pojivo, obrusná vrstva, zvýšená odolnost proti tvorbě trvalých deformací 
celoplošná oprava vozovky  3450,0 =3 450,000 [A] 
Celkem: A=3 450,000 [B]</t>
  </si>
  <si>
    <t>posyp spojovacího postřiku 0,40 kg/m2 pod obrusnou vrstvou (celoplošná oprava vozovky)  3450,0 =3 450,000 [A] 
posyp spojovacího postřiku 1,50 kg/m2 pod ložní vrstvou (celoplošná oprava vozovky)  3450,0 =3 450,000 [B] 
posyp spojovacího postřiku 0,60 kg/m2 pod podkladní vrstvou (lokální vysprávky - 30% plochy)  1035,0 =1 035,000 [C] 
Celkem: A+B+C=7 935,000 [D]</t>
  </si>
  <si>
    <t>Nový povrch chodníku z ŽB (CB kryt) tl. 0,20m 
vč. výztuže KARI sítí 100/100/8 při horním i spodní okraji  450,0 =450,000 [A] 
Celkem: A=450,000 [B]</t>
  </si>
  <si>
    <t>přípojky pro nové uliční vpusti (délka do 2 m, bude čerpáno dle skutečnosti) 
UV pod obrubníkem   13 * 2,0 =26,000 [A] 
nová přípojka - UV pod obrubníkem   1*10,0 =10,000 [B] 
obnova obrubníkových vpustí  3 * 5,0 =15,000 [C] 
Celkem: A+B+C=51,000 [D]</t>
  </si>
  <si>
    <t>prefabrikované betonové uliční vpusti DN 500, s košem pro těžké naplaveniny a usazovacím prostorem, polyplastovou vtokovou mříží 500 x 500 dle EN 124 včetně rámu, pro zatížení D 400 
Nová uliční vpust vč. zemních prací  1 =1,000 [A] 
Kompletní obnova či přesunutí uliční vpusti vč.zemních prací  13 =13,000 [B] 
Celkem: A+B=14,000 [C]</t>
  </si>
  <si>
    <t>B</t>
  </si>
  <si>
    <t>prefabrikované betonové uliční vpusti DN 500, s košem pro těžké naplaveniny a usazovacím prostorem, OBRUBNÍKOVÁ vpust 
Komletní obnova či přesunutí uliční vpusti včetně zemnách prací  3 =3,000 [A] 
Celkem: A=3,000 [B]</t>
  </si>
  <si>
    <t>Položka zahrnuje POUZE dodávku předepsaného poklopu včetně rámu - jeho osazení do nové polohy je zahrnuto v položce 89921 Výšková úprava poklopů 
Výměna poklopů revizních šachet - kruhová 
dodávka nových těžkých poklopů tř. D400 s gumovou těsnící vložkou EPDM s odvětráním  12 =12,000 [A] 
Celkem: A=12,000 [B]</t>
  </si>
  <si>
    <t>v rámci výškové úpravy poklopů bude provedena i výměna poklopu (dodávka poklopu je součástí položky 89911G 
výšková úprava revizních šachtic ve vozovce vč. vyspravení šachtice   12 =12,000 [A] 
Celkem: A=12,000 [B]</t>
  </si>
  <si>
    <t>Obnova SDZ - bude čerpáno dle potřeby během stavby 
demontáž stávajících značek ze sloupků (standartní velikosti)  6 =6,000 [A] 
demontáž stávajících značek ze sloupků 6 =6,000 [B] 
Celkem: A+B=12,000 [C]</t>
  </si>
  <si>
    <t>Obnova SDZ - bude čerpáno dle potřeby během stavby 
dodávka a montáž značek standartní velikosti  6 =6,000 [A] 
dodávka a montáž značek   6 =6,000 [B] 
Celkem: A+B=12,000 [C]</t>
  </si>
  <si>
    <t>914413</t>
  </si>
  <si>
    <t>DOPRAVNÍ ZNAČKY 100X150CM OCELOVÉ - DEMONTÁŽ</t>
  </si>
  <si>
    <t>SDZ - výměna velkoplošné značky na dvou sloupcích  7 =7,000 [A] 
Celkem: A=7,000 [B]</t>
  </si>
  <si>
    <t>Položka zahrnuje:  
- odstranění, demontáž a odklizení materiálu s odvozem na předepsané místo  
Položka nezahrnuje:  
- x</t>
  </si>
  <si>
    <t>914431</t>
  </si>
  <si>
    <t>DOPRAVNÍ ZNAČKY 100X150CM OCELOVÉ FÓLIE TŘ 2 - DODÁVKA A MONTÁŽ</t>
  </si>
  <si>
    <t>Položka zahrnuje:  
- dodávku a montáž značek v požadovaném provedení  
Položka nezahrnuje:  
- x</t>
  </si>
  <si>
    <t>Demontáž sloupků v rámci obnovy SDZ - bude čerpáno dle potřeby během stavby 
demontáž sloupků stávajících SDZ  6 =6,000 [A] 
Celkem: A=6,000 [B]</t>
  </si>
  <si>
    <t>Osazení sloupků s patkou v rámci obnovy SDZ - bude čerpáno dle potřeby během stavby 
dodávka a montáž sloupků stávajících SDZ  6 =6,000 [A] 
Celkem: A=6,000 [B]</t>
  </si>
  <si>
    <t>VDZ vč. předznačení barvou a provedení nejprve VDZ v barvě - 1. fáze 
VDZ - V4 š. 0,25m  0,25 * 717,0 =179,250 [A] 
VDZ - V2b š. 0,25m   0,25 * 167,0 =41,750 [B] 
VDZ - V2b š. 0,125m  0,125 * 167,0 =20,875 [C] 
VDZ - V2a š. 0,125m  0,125 * 243,0 =30,375 [D] 
VDZ - V13a  0,5 * 365,0 =182,500 [E] 
VDZ - V9a   2,50 * 16 =40,000 [F] 
VDZ - V9c   2,5 * 4 =10,000 [G] 
VDZ - V15 "symbol jízdního kola"  1,0 * 21,0 =21,000 [H] 
Celkem: A+B+C+D+E+F+G+H=525,750 [I]</t>
  </si>
  <si>
    <t>VDZ po vyzrání asf. krytu bude provedeno finální VDZ v plastu - 2. fáze 
VDZ - V4 š. 0,25m  0,25 * 717,0 =179,250 [A] 
VDZ - V2b š. 0,25m   0,25 * 167,0 =41,750 [B] 
VDZ - V2b š. 0,125m  0,125 * 167,0 =20,875 [C] 
VDZ - V2a š. 0,125m  0,125 * 243,0 =30,375 [D] 
VDZ - V13a  0,5 * 365,0 =182,500 [E] 
VDZ - V9a   2,50 * 16 =40,000 [F] 
VDZ - V9c   2,5 * 4 =10,000 [G] 
VDZ - V15 "symbol jízdního kola"  1,0 * 21,0 =21,000 [H] 
Celkem: A+B+C+D+E+F+G+H=525,750 [I]</t>
  </si>
  <si>
    <t>R</t>
  </si>
  <si>
    <t>VDZ - plné červené podbarvení jízdního pruhu pro cyklisty  400 =400,000 [A] 
Celkem: A=400,000 [B]</t>
  </si>
  <si>
    <t>91695</t>
  </si>
  <si>
    <t>Obnova indukčních smyček</t>
  </si>
  <si>
    <t>KPL</t>
  </si>
  <si>
    <t>Obnova indukčních smyček představuje vyřezání nové drážky kotoučovou pilou do ložné živičné vrstvy (příp. přispojkováním k recyklovanému podkladu pod ACL) a to do takové hloubky, aby po následné pokládce obrusné vrstvy byla nově položená indukční smyčka uložena v hloubce 12cm. Případná drážka bude následně zalita asfaltovou zálivkou v úrovni ložné vrtvy - nikoli v obrusné vrstvě. Nově položená smyčka bude zapojena do stávajících šachet indukčních smyček situovaných mimo profil komunikace. Po zapojení bude vypracována revizní zpráva vč. geodetického zaměření. 
Koordinace při vypínání se správcem ESS. 
Koordinace s městem pro případné zajištění dodání nových dílů (šachtiček, kabeláže) dle potřeby.</t>
  </si>
  <si>
    <t>Obnova indukční smyčky - směr Poruba  1 =1,000 [A] 
Celkem: A=1,000 [B]</t>
  </si>
  <si>
    <t>Nový obrubník B10/25 vč. bet. lože C20/25 nXF2 odolné proti soli  47,0 =47,000 [A] 
Celkem: A=47,000 [B]</t>
  </si>
  <si>
    <t>Nový obrubník OP6 vč. bet. lože C20/25 - nXF2 odolné proti soli  
vč. 10% obloukových dílů (poloměry dle realizační dokumentace)  325,0 =325,000 [A] 
Celkem: A=325,000 [B]</t>
  </si>
  <si>
    <t>Zařezání vozovky hl. 0,100m   
v místech napojení na s.s. - stupňovitý zápich  86,50 =86,500 [A] 
v místech napojení na s.s.  5,0 =5,000 [B] 
Celkem: A+B=91,500 [C]</t>
  </si>
  <si>
    <t>50</t>
  </si>
  <si>
    <t>Zametení vozovky po frézování 
lokální vysprávky - 30% plochy - po frézování a před pokládkou  2 * 1035,0 =2 070,000 [A] 
průběžně během stavby a před pokládkou nových vrstev - 10x  10 * 3450,0 =34 500,000 [B] 
Celkem: A+B=36 570,000 [C]</t>
  </si>
  <si>
    <t>SO 103</t>
  </si>
  <si>
    <t>Opěrné zdi na ul. 28. října</t>
  </si>
  <si>
    <t>11358 - vybouraný podkladní beton pod LA   2,40 * 106,50 =255,600 [A] 
97816 - odsekaný beton  2,40 * 80,0 =192,000 [B] 
Celkem: A+B=447,600 [C]</t>
  </si>
  <si>
    <t>b</t>
  </si>
  <si>
    <t>zemína z výkopu</t>
  </si>
  <si>
    <t>136738 - zemina z odkopů  1,80 * 155,250 =279,450 [A] 
Celkem: A=279,450 [B]</t>
  </si>
  <si>
    <t>113138 -  odstranění živičných konstrukcí a LA   2,40 * 20,20 =48,480 [A] 
Celkem: A=48,480 [B]</t>
  </si>
  <si>
    <t>e</t>
  </si>
  <si>
    <t>vybourané železobeton</t>
  </si>
  <si>
    <t>966168 - vybouraný železobeton  2,40 * 58,950 =141,480 [A] 
Celkem: A=141,480 [B]</t>
  </si>
  <si>
    <t>Odstranění chodníku s povrchem z LA  0,040 * 505,0 =20,200 [A] 
Celkem: A=20,200 [B]</t>
  </si>
  <si>
    <t>Odstranění chodníku s povrchem z LA 
odstranění podkladního betonu v tl. 20 cm (předpoklad)  0,21 * 505,0 =106,050 [A] 
Celkem: A=106,050 [B]</t>
  </si>
  <si>
    <t>136738</t>
  </si>
  <si>
    <t>VYKOP V UZAVŘ PROSTORÁCH A POD ZÁKLADY TŘ. I ODVOZ DO 20KM</t>
  </si>
  <si>
    <t>Odkopávky pro odhalení rubu opěrné zdi vč. likvidace 
š. 1,0m a hl. min. 0,75m  1,0 * 0,75 * 207,0 =155,250 [A] 
Celkem: A=155,250 [B]</t>
  </si>
  <si>
    <t>Položka zahrnuje:  
-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vodorovnou dopravu  
- uložení zeminy (na skládku, do násypu) ani poplatky za skládku, vykazují se v položce č.0141**</t>
  </si>
  <si>
    <t>Vyrovnání a zhutnění zemní pláně E def2 min. 30 Mpa  505,0 =505,000 [A] 
Celkem: A=505,000 [B]</t>
  </si>
  <si>
    <t>285392</t>
  </si>
  <si>
    <t>DODATEČNÉ KOTVENÍ VLEPENÍM BETONÁŘSKÉ VÝZTUŽE D DO 16MM DO VRTŮ</t>
  </si>
  <si>
    <t>Vývrty pro kotvící trny R16 hl. 0,10m  4 ks/m2 
Kotevní trny R 12 dl. 0,12m vč. vlepení do vývrtu chem. kotvou 4 ks/m2   4 * 953,0 =3 812,000 [A] 
Vývrty pro kotvící trny R16 hl. 0,10m  á 0,25 m 
Kotevní trny R 12 dl. 0,30m vč. vlepení do vývrtu chem. kotvou  828,0 =828,000 [B] 
Celkem: A+B=4 640,000 [C]</t>
  </si>
  <si>
    <t>Položka zahrnuje:  
- dodání výztuže předepsaného profilu a předepsané délky (do 600mm)  
- provedení vrtu předepsaného profilu a předepsané délky (do 300mm)  
- vsunutí výztuže do vyvrtaného profilu a její zalepení předepsaným pojivem  
- případně nutné lešení  
Položka nezahrnuje:  
- x</t>
  </si>
  <si>
    <t>289324</t>
  </si>
  <si>
    <t>STŘÍKANÝ ŽELEZOBETON DO C25/30</t>
  </si>
  <si>
    <t>Stříkaný beton min. tl. 0,05m (předpoklad 0,05m - 0,10m) SB 20/25 II J1 XC4/XF1   0,075 * 953,0 =71,475 [A] 
Celkem: A=71,475 [B]</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</si>
  <si>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dodání a osazení výztuže</t>
  </si>
  <si>
    <t>289366</t>
  </si>
  <si>
    <t>VÝZTUŽ STŘÍKANÉHO BETONU Z KARI SITÍ</t>
  </si>
  <si>
    <t>Výztuž stříkaného betonu vč. navaření na kotvící trny 
KARI 100/100/6, s přesahem min. na 1 oko (4,44 kg/m2)  (4,44 * 953,3 * 1,15) / 1000 =4,868 [A] 
Celkem: A=4,868 [B]</t>
  </si>
  <si>
    <t>Položka zahrnuje:  
-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(provedení vrtu, dodání a vsunutí kotvičky, její zalepení předepsaným pojivem),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</si>
  <si>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pokládky separační geotextilie min. 500g/m2   505,0 =505,000 [A] 
Celkem: A=505,000 [B]</t>
  </si>
  <si>
    <t>Svislé konstrukce</t>
  </si>
  <si>
    <t>317325</t>
  </si>
  <si>
    <t>ŘÍMSY ZE ŽELEZOBETONU DO C30/37 (B37)</t>
  </si>
  <si>
    <t>Nová ŽB římsa  
chodník viz. také SO 102 - š. 0,50m (celk. š. vč. chodníku 1,6 - 3,5m) a v. 0,20m   0,20 * 0,50 * 103,50 =10,350 [A] 
Celkem: A=10,350 [B]</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</si>
  <si>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dodání a osazení výztuže</t>
  </si>
  <si>
    <t>317365</t>
  </si>
  <si>
    <t>VÝZTUŽ ŘÍMS Z OCELI 10505, B500B</t>
  </si>
  <si>
    <t>0,180 * 10,350 =1,863 [A] 
Celkem: A=1,863 [B]</t>
  </si>
  <si>
    <t>Položka zahrnuje:  
-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</si>
  <si>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327325</t>
  </si>
  <si>
    <t>ZDI OPĚRNÉ, ZÁRUBNÍ, NÁBŘEŽNÍ ZE ŽELEZOVÉHO BETONU DO C30/37 (B37)</t>
  </si>
  <si>
    <t>Nový ŽB dřík na stávající opěrné zdi, š. 0,5m a v. 0,30m  0,50 * 0,30 * 207,0 =31,050 [A] 
Celkem: A=31,050 [B]</t>
  </si>
  <si>
    <t>327365</t>
  </si>
  <si>
    <t>VÝZTUŽ ZDÍ OPĚRNÝCH, ZÁRUBNÍCH, NÁBŘEŽNÍCH Z OCELI 10505</t>
  </si>
  <si>
    <t>0,150 * 31,05 =4,658 [A] 
Celkem: A=4,658 [B]</t>
  </si>
  <si>
    <t>Vodorovné konstrukce</t>
  </si>
  <si>
    <t>45852</t>
  </si>
  <si>
    <t>VÝPLŇ ZA OPĚRAMI A ZDMI Z KAMENIVA DRCENÉHO</t>
  </si>
  <si>
    <t>Zásyp rubu opěrné zdi ŠD fr. 0/32 vč. hutnění tl. 0,75m  155,30 =155,300 [A] 
Celkem: A=155,300 [B]</t>
  </si>
  <si>
    <t>Položka zahrnuje:  
- dodávku předepsaného kameniva  
- mimostaveništní a vnitrostaveništní dopravu a jeho uložení  
- není-li v zadávací dokumentaci uvedeno jinak, jedná se o nakupovaný materiál  
Položka nezahrnuje:  
- x</t>
  </si>
  <si>
    <t>Podkladní vrstva ze ŠD 0/32 tl. 0,12m  505,0 =505,000 [A] 
Celkem: A=505,000 [B]</t>
  </si>
  <si>
    <t>582612</t>
  </si>
  <si>
    <t>KRYTY Z BETON DLAŽDIC SE ZÁMKEM ŠEDÝCH TL 80MM DO LOŽE Z KAM</t>
  </si>
  <si>
    <t>Bet. dlažba tl. 0,80m vč. pokládky a spárování křemičitým pískem (barva šedá standardní) 
ve stávajícím podélném spádu ramp  505,0 =505,000 [A] 
Celkem: A=505,000 [B]</t>
  </si>
  <si>
    <t>Položka zahrnuje:  
-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</si>
  <si>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Úpravy povrchů, podlahy, výplně otvorů</t>
  </si>
  <si>
    <t>626122</t>
  </si>
  <si>
    <t>REPROFILACE PODHLEDŮ, SVISLÝCH PLOCH SANAČNÍ MALTOU DVOUVRST TL 50MM</t>
  </si>
  <si>
    <t>Lokální vysprávky římsy pod zábradlím na vnějších rampách 
vyrovnávací stěrka sanační maltou tl. 0,05m  80*0,50 =40,000 [A] 
Celkem: A=40,000 [B]</t>
  </si>
  <si>
    <t>Položka zahrnuje:  
- dodávku veškerého materiálu potřebného pro předepsanou úpravu v předepsané kvalitě  
- nutné vyspravení podkladu, případně zatření spar zdiva  
- položení vrstvy v předepsané tloušťce  
- potřebná lešení a podpěrné konstrukce  
Položka nezahrnuje:  
- x</t>
  </si>
  <si>
    <t>62631</t>
  </si>
  <si>
    <t>SPOJOVACÍ MŮSTEK MEZI STARÝM A NOVÝM BETONEM</t>
  </si>
  <si>
    <t>Nástřik kontaktního můstku 
svislé i vodorovné části opěrných zdí  953,0 =953,000 [A] 
Celkem: A=953,000 [B]</t>
  </si>
  <si>
    <t>62641</t>
  </si>
  <si>
    <t>SJEDNOCUJÍCÍ STĚRKA JEMNOU MALTOU TL CCA 2MM</t>
  </si>
  <si>
    <t>Vyrovnání povrchu (zahlazení) bet. stěrkou pro finální úpravu povrchu 
svislé i vodorovné části opěrných zdí  953,0 =953,000 [A] 
Celkem: A=953,000 [B]</t>
  </si>
  <si>
    <t>62652</t>
  </si>
  <si>
    <t>OCHRANA VÝZTUŽE PŘI NEDOSTATEČNÉM KRYTÍ</t>
  </si>
  <si>
    <t>pasivační nátěr obnažené výztuže 
svislé i vodorovné části opěrných zdí  238,30 =238,300 [A] 
Provedení pasivačního nátěru odhalené výztuže  25,90 =25,900 [B] 
Celkem: A+B=264,200 [C]</t>
  </si>
  <si>
    <t>Položka zahrnuje:  
- dodávku veškerého materiálu potřebného pro předepsanou úpravu v předepsané kvalitě  
- položení vrstvy v předepsané tloušťce  
- potřebná lešení a podpěrné konstrukce  
Položka nezahrnuje:  
- x</t>
  </si>
  <si>
    <t>Přidružená stavební výroba</t>
  </si>
  <si>
    <t>711112</t>
  </si>
  <si>
    <t>IZOLACE BĚŽNÝCH KONSTRUKCÍ PROTI ZEMNÍ VLHKOSTI ASFALTOVÝMI PÁSY</t>
  </si>
  <si>
    <t>Svislá hydroizolace rubu dříku asf. pásem na penetrační nátěr  207,0 =207,000 [A] 
Celkem: A=207,000 [B]</t>
  </si>
  <si>
    <t>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Položka nezahrnuje:  
- ochranné vrstvy, např. geotextilii</t>
  </si>
  <si>
    <t>711117</t>
  </si>
  <si>
    <t>IZOLACE BĚŽNÝCH KONSTRUKCÍ PROTI ZEMNÍ VLHKOSTI Z PE FÓLIÍ</t>
  </si>
  <si>
    <t>ochrana svislé hydroizolace nopovou folií  207,0 =207,000 [A] 
Celkem: A=207,000 [B]</t>
  </si>
  <si>
    <t>87633</t>
  </si>
  <si>
    <t>CHRÁNIČKY Z TRUB PLASTOVÝCH DN DO 150MM</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</si>
  <si>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včetně případně předepsaného utěsnění konců chrániček  
- položky platí pro práce prováděné v prostoru zapaženém i nezapaženém a i v kolektorech, chráničkách  
Položka nezahrnuje:  
- x</t>
  </si>
  <si>
    <t>9111A1</t>
  </si>
  <si>
    <t>ZÁBRADLÍ S VODOR MADLY - DODÁVKA A MONTÁŽ</t>
  </si>
  <si>
    <t>Nové madlo na opěrných zdech ve výšce 0,9m nad povrchem chodníku 
vč. kotvení min. á 2,0m  193,0 =193,000 [A] 
Celkem: A=193,000 [B]</t>
  </si>
  <si>
    <t>Položka zahrnuje:  
- dodání zábradlí včetně předepsané povrchové úpravy  
- osazení sloupků zaberaněním nebo osazením do betonových bloků (včetně betonových bloků a nutných zemních prací)  
- případné bednění ( trubku) betonové patky v gabionové zdi  
Položka nezahrnuje:  
- x</t>
  </si>
  <si>
    <t>9111A3</t>
  </si>
  <si>
    <t>ZÁBRADLÍ SILNIČNÍ S VODOR MADLY - DEMONTÁŽ S PŘESUNEM</t>
  </si>
  <si>
    <t>Odstranění stávajícího ocelového jednoduchého madla na rampách vč.odvozu  193,0 =193,000 [A] 
Celkem: A=193,000 [B]</t>
  </si>
  <si>
    <t>Položka zahrnuje:  
- demontáž a odstranění zařízení  
- jeho odvoz na předepsané místo  
Položka nezahrnuje:  
- x</t>
  </si>
  <si>
    <t>9112B1</t>
  </si>
  <si>
    <t>ZÁBRADLÍ MOSTNÍ SE SVISLOU VÝPLNÍ - DODÁVKA A MONTÁŽ</t>
  </si>
  <si>
    <t>Nové ocelové mostní zábradlí se svislou výplní (z kruhových profilů) 
vč. kotvení (sloupky max. á 2,0m)  290,0 =290,000 [A] 
Celkem: A=290,000 [B]</t>
  </si>
  <si>
    <t>Položka zahrnuje:  
- kompletní dodávku všech dílů zábradlí včetně předepsané povrchové úpravy  
- montáž a osazení zábradlí včetně kotvení dle zadávací dokumentace, t.j. kotevní desky, případné nivelační hmoty pod kotevní desky, kotvy a spojovací materiál, vrty a zálivku  
Položka nezahrnuje:  
- x</t>
  </si>
  <si>
    <t>9112B3</t>
  </si>
  <si>
    <t>ZÁBRADLÍ MOSTNÍ SE SVISLOU VÝPLNÍ - DEMONTÁŽ S PŘESUNEM</t>
  </si>
  <si>
    <t>Odstranění stávajícího mostního zábradlí se svislou výplní vč.odvozu 
podél revizního chodníku a na rampách  218,0 =218,000 [A] 
Celkem: A=218,000 [B]</t>
  </si>
  <si>
    <t>938544</t>
  </si>
  <si>
    <t>OČIŠTĚNÍ BETON KONSTR OTRYSKÁNÍM TLAK VODOU PŘES 1000 BARŮ</t>
  </si>
  <si>
    <t>Otryskání povrchu opěrných zdí tlakovou vodou 
svislé i vodorovné části opěrných zdí  953,0 =953,000 [A] 
Otryskání povrchu tlakovou vodou, po ubourání  103,50 =103,500 [B] 
Celkem: A+B=1 056,500 [C]</t>
  </si>
  <si>
    <t>966168</t>
  </si>
  <si>
    <t>BOURÁNÍ KONSTRUKCÍ ZE ŽELEZOBETONU S ODVOZEM DO 20KM</t>
  </si>
  <si>
    <t>Vybourání ŽB zábradlí š. 0,10m a v. 1,0m  0,10 * 1,0 * 72,0 =7,200 [A] 
Ubourání degradované stávající ŽB římsy  
horního okraje opěrné zdi pod zábradlími (předpoklad 0,5m x 0,5m)  0,50 * 0,50 * 207,0 =51,750 [B] 
Celkem: A+B=58,950 [C]</t>
  </si>
  <si>
    <t>Položka zahrnuje:  
- rozbourání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</si>
  <si>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97816</t>
  </si>
  <si>
    <t>ODSEKÁNÍ VRSTVY VYROVNÁVACÍHO BETONU NA MOSTECH</t>
  </si>
  <si>
    <t>Lokální vybourání a vysprávky římsy pod zábradlím na vnějších rampách/odsekání  80,0 =80,000 [A] 
Celkem: A=80,000 [B]</t>
  </si>
  <si>
    <t>Položka zahrnuje:  
- veškeré práce plynoucí z technologického předpisu a z platných předpisů  
- veškerou manipulaci s vybouranou sutí a hmotami včetně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</si>
  <si>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SO 201</t>
  </si>
  <si>
    <t>Oprava mostu 4793-1 na ul. Vítkovická</t>
  </si>
  <si>
    <t>POPLATKY ZA SKLÁDKU ZA ULOŽENÍ ODPADU NA RECYKLAČNÍ SKLÁDCE</t>
  </si>
  <si>
    <t>prostý beton, kamenné konstrukce, obrubníky včetně lože 
odstraněná betonová vrstva kapes a hrobečků</t>
  </si>
  <si>
    <t>POPLATKY ZA SKLÁDKU ZA ULOŽENÍ ODPADU - NEBEZPEČNÝ ODPAD</t>
  </si>
  <si>
    <t>odstraněná hydroizolace</t>
  </si>
  <si>
    <t>Položka zahrnuje:  
- veškeré poplatky provozovateli skládky související s uložením odpadu na skládce.  
Položka nezahrnuje:  
- x</t>
  </si>
  <si>
    <t>kamenivo, nestmelené konstrukce vozovky 
odstraněná vrstva podkladu pod chodníkem</t>
  </si>
  <si>
    <t>02750</t>
  </si>
  <si>
    <t>POMOC PRÁCE ZŘÍZ NEBO ZAJIŠŤ LEŠENÍ</t>
  </si>
  <si>
    <t>zřízení, odstranění vč. provizorní konstrukce pro zavěšení zaplachtování 
provizorní zaplachtování při tryskání  2 * 10,0 * 6,50 =130,000 [A] 
Celkem: A=130,000 [B]</t>
  </si>
  <si>
    <t>zahrnuje veškeré náklady spojené s objednatelem požadovanými zařízeními</t>
  </si>
  <si>
    <t>odstranění kontrukce chodníku (podkladních vrstev)</t>
  </si>
  <si>
    <t>113728</t>
  </si>
  <si>
    <t>FRÉZOVÁNÍ ZPEVNĚNÝCH PLOCH ASFALTOVÝCH, ODVOZ DO 20KM</t>
  </si>
  <si>
    <t>Odstranění živičných vrstev vozovky na NK</t>
  </si>
  <si>
    <t>vlepený trn do NK a SS pro hrobeček / kapsu DZ</t>
  </si>
  <si>
    <t>45734</t>
  </si>
  <si>
    <t>VYROVNÁVACÍ A SPÁD BETON ZVLÁŠTNÍ (PLASTBETON)</t>
  </si>
  <si>
    <t>drenážní plastbeton v úžlabí</t>
  </si>
  <si>
    <t>Položka zahrnuje:  
- dodání zvláštního betonu (plastbetonu) předepsané kvality  
- jeho rozprostření v předepsané tloušťce a v předepsaném tvaru  
Položka nezahrnuje:  
- x</t>
  </si>
  <si>
    <t>56330</t>
  </si>
  <si>
    <t>VOZOVKOVÉ VRSTVY ZE ŠTĚRKODRTI</t>
  </si>
  <si>
    <t>kontruční vrstva ze ŠD - chodník + vozovka</t>
  </si>
  <si>
    <t>574D08</t>
  </si>
  <si>
    <t>ASFALTOVÝ BETON PRO LOŽNÍ VRSTVY MODIFIK ACL 22+, 22S</t>
  </si>
  <si>
    <t>ložní vrstva vozovky na NK</t>
  </si>
  <si>
    <t>626111</t>
  </si>
  <si>
    <t>REPROFILACE PODHLEDŮ, SVISLÝCH PLOCH SANAČNÍ MALTOU JEDNOVRST TL 10MM</t>
  </si>
  <si>
    <t>celoplošná sanace betonových ploch tl. 10mm - NK na podhledu</t>
  </si>
  <si>
    <t>626212</t>
  </si>
  <si>
    <t>REPROFILACE VODOROVNÝCH PLOCH SHORA SANAČNÍ MALTOU JEDNOVRST TL 20MM</t>
  </si>
  <si>
    <t>spojovací můstek mezi starým betonem a sanací</t>
  </si>
  <si>
    <t>pasivační nátěr obnažené výztuže 
celoplošně v sanované ploše  2 * 9,0 * 2,0 =36,000 [A] 
Celkem: A=36,000 [B]</t>
  </si>
  <si>
    <t>631384</t>
  </si>
  <si>
    <t>MAZANINA ZE ŽELEZOBETONU DO C25/30 VČET VÝZTUŽE</t>
  </si>
  <si>
    <t>ochranná betonová vrstva C25/30 tl. 50mm s výztužnou kari sítí pr.4-100x100</t>
  </si>
  <si>
    <t>Položka zahrnuje:  
- dodání čerstvého betonu (betonové  směsi) požadované kvality  
- uložení do požadovaného tvaru při jakékoliv hustotě výztuže, konzistenci čerstvého betonu a způsobu hutnění  
- ošetření a ochranu betonu  
- dodání a uložení předepsané výztuže v předepsaném množství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</si>
  <si>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711442</t>
  </si>
  <si>
    <t>IZOLACE MOSTOVEK CELOPLOŠNÁ ASFALTOVÝMI PÁSY S PEČETÍCÍ VRSTVOU</t>
  </si>
  <si>
    <t>hydroizolace z NAIP na penetrační nátěr vč. všech vrstev</t>
  </si>
  <si>
    <t>Položka zahrnuje:  
- izolace rámových konstrukcí (mosty, propusty, kolektory)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Položka nezahrnuje:  
- ochranné vrstvy, např. litý asfalt, asfaltový beton</t>
  </si>
  <si>
    <t>711507</t>
  </si>
  <si>
    <t>OCHRANA IZOLACE NA POVRCHU Z PE FÓLIE</t>
  </si>
  <si>
    <t>ochrana izolace separační PE folií</t>
  </si>
  <si>
    <t>Položka zahrnuje:  
- dodání předepsaného ochranného materiálu  
- zřízení ochrany izolace  
Položka nezahrnuje:  
- x</t>
  </si>
  <si>
    <t>711509</t>
  </si>
  <si>
    <t>OCHRANA IZOLACE NA POVRCHU TEXTILIÍ</t>
  </si>
  <si>
    <t>ochrana izolace separační geotextilí</t>
  </si>
  <si>
    <t>783221</t>
  </si>
  <si>
    <t>PROTIKOR OCHR DOPLŇK OK NÁT VÍCEVRST SE ZÁKL S VYS OBSAH ZN</t>
  </si>
  <si>
    <t>nová PKO ocelových pásnic 
ocelové profily na podhledu</t>
  </si>
  <si>
    <t>Položka zahrnuje:  
- kompletní povlaky (i různobarevné)  
- úpravy podkladu (odmaštění, odrezivění, odstranění starých nátěrů a nečistot) a jeho vyspravení  
- provedení nátěru předepsaným postupem a splnění všech požadavků daných technologickým předpisem  
Položka nezahrnuje:  
- x</t>
  </si>
  <si>
    <t>931182</t>
  </si>
  <si>
    <t>VÝPLŇ DILATAČNÍCH SPAR Z POLYSTYRENU TL 20MM</t>
  </si>
  <si>
    <t>doplnění dilatační spáry pěnovýcm polystyrénem tl.20mm</t>
  </si>
  <si>
    <t>Položka zahrnuje:  
- dodávku a osazení předepsaného materiálu  
- očištění ploch spáry před úpravou  
- očištění okolí spáry po úpravě  
Položka nezahrnuje:  
- x</t>
  </si>
  <si>
    <t>93140</t>
  </si>
  <si>
    <t>MOSTNÍ ZÁVĚRY PODPOVRCHOVÉ</t>
  </si>
  <si>
    <t>nový podpovrchový DZ</t>
  </si>
  <si>
    <t>Položka zahrnuje:  
- výrobní dokumentace (vč. technologického předpisu)  
- dodání kompletního dil. zařízení vč. všech přepravních a montážních úprav a zařízení  
- řezání a sváření na staveništi a eventuelní nutnou opravu nátěrů po těchto úkonech  
- bednění a dodatečné zabetonování dilatačního zařízení  
- pro kovové součásti je nutné užít ustanovení pro TMCH.94  
- dodání spojovacího, kotevního a těsnícího materiálu  
- úprava a příprava prostoru, včetně kotevních prvků, jejich ošetření a očištění  
- zřízení kompletního mostního závěru podle příslušného technolog. předpisu, včetně předepsaného nastavení  
- zřízení mostního závěru po etapách, včetně pracovních spar a spojů  
- úprava most. závěru ve styku s ostatními konstrukcemi a zařízeními (u obrubníků a podél vozovek, na chodnících, na římsách, napojení izolací a pod.)  
- ochrana mostního závěru proti bludným proudům a vývody pro jejich měření  
- ochrana mostního závěru do doby provedení definitivního stavu, veškeré provizorní úpravy a opatření  
- konečné úpravy most. závěru jako povrchové  povlaky, zálivky, které nejsou součástí jiných konstrukcí, vyčištění, osaz. krytek šroubů, tmelení, těsnění, výplň spar a pod.  
- úprava, očištění a ošetření prostoru kolem mostního závěru  
- opatření mostního závěru znakem výrobce a typovým číslem  
- provedení odborné prohlídky, je-li požadována  
Položka nezahrnuje:  
- x</t>
  </si>
  <si>
    <t>93638B</t>
  </si>
  <si>
    <t>DROBNÉ DOPLŇK KONSTR BETON MONOLIT DO C30/37 S VÝZTUŽÍ</t>
  </si>
  <si>
    <t>dobetonování spádové vrstvy / hrobečku u dilatace betonem C30/37 včetně výztuže</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</si>
  <si>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dodání betonářské výztuže v požadované kvalitě, stříhání, řezání, ohýbání a spojování do všech požadovaných tvarů (vč. armakošů) a uložení s požadovaným zajištěním polohy a krytí výztuže betonem,  
- veškeré svary nebo jiné spoje výztuže,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</si>
  <si>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936502</t>
  </si>
  <si>
    <t>DROBNÉ DOPLŇK KONSTR KOVOVÉ POZINK</t>
  </si>
  <si>
    <t>obnova ocelového pororoštového podhledu 
vč. provizorní demontáže a doplnění v místě sanací</t>
  </si>
  <si>
    <t>Položka zahrnuje:  
- dílenská dokumentace, včetně technologického předpisu spojování  
- dodání  materiálu  v požadované kvalitě a výroba konstrukce i dílenská (včetně  pomůcek,  přípravků a prostředků pro výrobu) bez ohledu na náročnost a její hmotnost, dílenská montáž  
- dodání spojovacího materiálu  
- zřízení  montážních  a  dilatačních  spojů,  spar, včetně potřebných úprav, vložek, opracování, očištění a ošetření  
- podpěr. konstr. a lešení všech druhů pro montáž konstrukcí i doplňkových, včetně požadovaných otvorů, ochranných a bezpečnostních opatření a základů pro tyto konstrukce a lešení  
- jakákoliv doprava a manipulace dílců  a  montážních  sestav,  včetně  dopravy konstrukce z výrobny na stavbu  
- montáž konstrukce na staveništi, včetně montážních prostředků a pomůcek a zednických výpomocí  
- výplň, těsnění a tmelení spar a spojů  
- čištění konstrukce a odstranění všech vrubů (vrypy, otlačeniny a pod.)  
- všechny druhy ocelového kotvení  
- dílenskou přejímku a montážní prohlídku, včetně požadovaných dokladů  
- zřízení kotevních otvorů nebo jam, nejsou-li částí jiné konstrukce, jejich úpravy, očištění a ošetření  
- osazení kotvení nebo přímo částí konstrukce do podpůrné konstrukce nebo do zeminy  
- výplň kotevních otvorů  (příp.  podlití  patních  desek)  maltou,  betonem  nebo  jinou speciální hmotou, vyplnění jam zeminou  
- předepsanou protikorozní ochranu a nátěry konstrukcí  
- osazení měřících zařízení a úpravy pro ně  
- ochranná opatření před účinky bludných proudů  
Položka nezahrnuje:  
- x</t>
  </si>
  <si>
    <t>936541</t>
  </si>
  <si>
    <t>MOSTNÍ ODVODŇOVACÍ TRUBKA (POVRCHŮ IZOLACE) Z NEREZ OCELI</t>
  </si>
  <si>
    <t>Položka zahrnuje:  
- výrobní dokumentaci (včetně technologického předpisu)  
- dodání kompletní odvodňovací soupravy z předepsaného materiálu, včetně všech montážních a přepravních úprav a zařízení  
- dodání spojovacího, kotevního a těsnícího materiálu  
- úprava a příprava úložného prostoru, včetně kotevních prvků, jejich očištění a ošetření  
- zřízení kompletní odvodňovací soupravy, dle příslušného technologického předpisu, včetně všech výškových a směrových úprav  
- zřízení odvodňovací soupravy po etapách, včetně pracovních spar a spojů  
- prodloužení  odpadní trouby pod spodní líc nosné konstr. nebo zaústěním odvodňovače do dalšího odvodňovacího zařízení  
- úprava odvod. soupravy na styku s ostatními konstrukcemi a zařízeními (u obrubníku, podél vozovek, napojení izolací a pod.)  
- ochrana odvodňovací soupravy do doby provedení definitivního stavu, veškeré provizorní úpravy a opatření  
- konečné  úpravy odvodňovací soupravy jako povrchové povlaky, zálivky, které  nejsou součástí jiných konstr., vyčištění, tmelení, těsnění, výplň spar a pod.  
- úprava, očištění a ošetření prostoru kolem odvodňovací soupravy  
- opatření odvodňovače znakem výrobce a typovým číslem  
- provedení odborné prohlídky, je-li požadována  
Položka nezahrnuje:  
- x</t>
  </si>
  <si>
    <t>otryskání betonových ploch tlakovou vodou před sanací a betonováním</t>
  </si>
  <si>
    <t>938652</t>
  </si>
  <si>
    <t>OČIŠTĚNÍ OCEL KONSTR OTRYSKÁNÍM NA SUCHO KŘEMIČ PÍSKEM</t>
  </si>
  <si>
    <t>otryskání ocelových ploch před novou PKO 
ocelové profily na podhledu vlevo  9,0 * 0,40 =3,600 [A] 
Celkem: A=3,600 [B]</t>
  </si>
  <si>
    <t>96785</t>
  </si>
  <si>
    <t>VYBOURÁNÍ MOSTNÍCH DILATAČNÍCH ZÁVĚRŮ</t>
  </si>
  <si>
    <t>vybourání povrchového DZ</t>
  </si>
  <si>
    <t>Položka zahrnuje: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</si>
  <si>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967851</t>
  </si>
  <si>
    <t>VYBOURÁNÍ MOSTNÍCH DILATAČNÍCH ZÁVĚRŮ PODPOVRCHOVÝCH</t>
  </si>
  <si>
    <t>vybourání podpovrchového DZ</t>
  </si>
  <si>
    <t>Položka zahrnuje:  
- veškerou manipulaci s vybouranou sutí a hmotami včetně roztřídění na jednotlivé části a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</si>
  <si>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96815</t>
  </si>
  <si>
    <t>VYSEKÁNÍ OTVORŮ, KAPES, RÝH V ŽELEZOBETONOVÉ KONSTRUKCI</t>
  </si>
  <si>
    <t>vybourání kapes a hrobečků pro DZ</t>
  </si>
  <si>
    <t>97817</t>
  </si>
  <si>
    <t>ODSTRANĚNÍ MOSTNÍ IZOLACE</t>
  </si>
  <si>
    <t>odstranění hydroizolace</t>
  </si>
  <si>
    <t>SO 202</t>
  </si>
  <si>
    <t>Oprava mostu 4793-2 na ul. 28.října</t>
  </si>
  <si>
    <t>zřízení, odstranění vč. provizorní konstrukce pro zavěšení zaplachtování 
provizorní zaplachtování při tryskání  3 * 10,0 * 6,50 =195,000 [A] 
Celkem: A=195,000 [B]</t>
  </si>
  <si>
    <t>45831</t>
  </si>
  <si>
    <t>VÝPLŇ ZA OPĚRAMI A ZDMI Z PROSTÉHO BETONU</t>
  </si>
  <si>
    <t>výplň výkopu hubeným betonem</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</si>
  <si>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</si>
  <si>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574B04</t>
  </si>
  <si>
    <t>ASFALTOVÝ BETON PRO OBRUSNÉ VRSTVY MODIFIK ACO 11+</t>
  </si>
  <si>
    <t>celoplošná sanace betonových ploch tl. 10mm 
NK na podhledu  67,50 =67,500 [A] 
Celkem: A=67,500 [B]</t>
  </si>
  <si>
    <t>626211</t>
  </si>
  <si>
    <t>REPROFILACE VODOROVNÝCH PLOCH SHORA SANAČNÍ MALTOU JEDNOVRST TL 10MM</t>
  </si>
  <si>
    <t>sanace - vyspravení podkladu pod izolací</t>
  </si>
  <si>
    <t>pasivační nátěr obnažené výztuže 
celoplošně v sanované ploše  3 * 9,0 * 2,50 =67,500 [A] 
Celkem: A=67,500 [B]</t>
  </si>
  <si>
    <t>ochranná betonová vrstva C25/30 tl. 50mm s výztužnou kari sítí pr.4-100x100 v místě zeleného pásu</t>
  </si>
  <si>
    <t>nová PKO ocelových pásnic 
ocelové profily na podhledu  2 * 9,0 * 0,60 =10,800 [A] 
Celkem: A=10,800 [B]</t>
  </si>
  <si>
    <t>doplnění dilatační spáry pěnovým polystyrénem tl.20mm  9,0 * 0,50 =4,500 [A] 
Celkem: A=4,500 [B]</t>
  </si>
  <si>
    <t>93151</t>
  </si>
  <si>
    <t>MOSTNÍ ZÁVĚRY POVRCHOVÉ POSUN DO 60MM</t>
  </si>
  <si>
    <t>nový povrchový DZ</t>
  </si>
  <si>
    <t>DROBNÉ DOPLŇK KONSTR BETON MONOLIT DO C20/25 S VÝZTUŽÍ</t>
  </si>
  <si>
    <t>otryskání ocelových ploch před novou PKO 
ocelové profily na podhledu vlevo  2 * 9,0 * 0,60 =10,800 [A] 
Celkem: A=10,800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</si>
</sst>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č&quot;_-;\-* #,##0\ &quot;Kč&quot;_-;_-* &quot;-&quot;\ &quot;Kč&quot;_-;_-@_-"/>
    <numFmt numFmtId="41" formatCode="_-* #,##0_-;\-* #,##0_-;_-* &quot;-&quot;_-;_-@_-"/>
    <numFmt numFmtId="44" formatCode="_-* #,##0.00\ &quot;Kč&quot;_-;\-* #,##0.00\ &quot;Kč&quot;_-;_-* &quot;-&quot;??\ &quot;Kč&quot;_-;_-@_-"/>
    <numFmt numFmtId="43" formatCode="_-* #,##0.00_-;\-* #,##0.00_-;_-* &quot;-&quot;??_-;_-@_-"/>
    <numFmt numFmtId="164" formatCode="#,##0.000"/>
  </numFmts>
  <fonts count="11" x14ac:knownFonts="1">
    <font>
      <sz val="10"/>
      <name val="Arial"/>
    </font>
    <font>
      <b/>
      <sz val="16"/>
      <color rgb="FF000000"/>
      <name val="Arial"/>
    </font>
    <font>
      <b/>
      <sz val="10"/>
      <name val="Arial"/>
    </font>
    <font>
      <sz val="10"/>
      <color rgb="FFFFFFFF"/>
      <name val="Arial"/>
    </font>
    <font>
      <b/>
      <sz val="11"/>
      <name val="Arial"/>
    </font>
    <font>
      <i/>
      <sz val="10"/>
      <name val="Arial"/>
    </font>
    <font>
      <sz val="10"/>
      <name val="Arial"/>
    </font>
    <font>
      <b/>
      <sz val="15"/>
      <name val="Arial"/>
      <family val="2"/>
      <charset val="238"/>
    </font>
    <font>
      <sz val="15"/>
      <name val="Arial"/>
      <family val="2"/>
      <charset val="238"/>
    </font>
    <font>
      <sz val="10"/>
      <color rgb="FFFFFFFF"/>
      <name val="Arial"/>
      <family val="2"/>
      <charset val="238"/>
    </font>
    <font>
      <sz val="8"/>
      <name val="Arial"/>
      <family val="2"/>
      <charset val="238"/>
    </font>
  </fonts>
  <fills count="5">
    <fill>
      <patternFill patternType="none"/>
    </fill>
    <fill>
      <patternFill patternType="gray125"/>
    </fill>
    <fill>
      <patternFill patternType="solid">
        <fgColor rgb="FFD9D9D9"/>
        <bgColor indexed="64"/>
      </patternFill>
    </fill>
    <fill>
      <patternFill patternType="solid">
        <fgColor rgb="FFCB441A"/>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top style="thin">
        <color auto="1"/>
      </top>
      <bottom style="thin">
        <color auto="1"/>
      </bottom>
      <diagonal/>
    </border>
  </borders>
  <cellStyleXfs count="7">
    <xf numFmtId="0" fontId="0" fillId="0" borderId="0"/>
    <xf numFmtId="9"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6" fillId="0" borderId="0"/>
  </cellStyleXfs>
  <cellXfs count="55">
    <xf numFmtId="0" fontId="0" fillId="0" borderId="0" xfId="0"/>
    <xf numFmtId="0" fontId="3" fillId="3" borderId="1" xfId="6" applyFont="1" applyFill="1" applyBorder="1" applyAlignment="1">
      <alignment horizontal="center" vertical="center" wrapText="1"/>
    </xf>
    <xf numFmtId="0" fontId="0" fillId="2" borderId="2" xfId="6" applyFont="1" applyFill="1" applyBorder="1"/>
    <xf numFmtId="0" fontId="4" fillId="2" borderId="2" xfId="6" applyFont="1" applyFill="1" applyBorder="1" applyAlignment="1">
      <alignment horizontal="right"/>
    </xf>
    <xf numFmtId="0" fontId="4" fillId="2" borderId="0" xfId="6" applyFont="1" applyFill="1" applyAlignment="1">
      <alignment horizontal="right"/>
    </xf>
    <xf numFmtId="0" fontId="1" fillId="2" borderId="0" xfId="6" applyFont="1" applyFill="1" applyAlignment="1">
      <alignment horizontal="center" vertical="center"/>
    </xf>
    <xf numFmtId="0" fontId="0" fillId="2" borderId="0" xfId="6" applyFont="1" applyFill="1"/>
    <xf numFmtId="0" fontId="0" fillId="2" borderId="0" xfId="6" applyFont="1" applyFill="1"/>
    <xf numFmtId="0" fontId="1" fillId="2" borderId="0" xfId="6" applyFont="1" applyFill="1" applyAlignment="1">
      <alignment horizontal="center" vertical="center"/>
    </xf>
    <xf numFmtId="0" fontId="2" fillId="2" borderId="0" xfId="6" applyFont="1" applyFill="1" applyAlignment="1">
      <alignment horizontal="right"/>
    </xf>
    <xf numFmtId="0" fontId="3" fillId="3" borderId="1" xfId="6" applyFont="1" applyFill="1" applyBorder="1" applyAlignment="1">
      <alignment horizontal="center"/>
    </xf>
    <xf numFmtId="0" fontId="0" fillId="2" borderId="2" xfId="6" applyFont="1" applyFill="1" applyBorder="1"/>
    <xf numFmtId="4" fontId="2" fillId="2" borderId="0" xfId="6" applyNumberFormat="1" applyFont="1" applyFill="1" applyAlignment="1">
      <alignment horizontal="right"/>
    </xf>
    <xf numFmtId="0" fontId="0" fillId="2" borderId="1" xfId="6" applyFont="1" applyFill="1" applyBorder="1" applyAlignment="1">
      <alignment horizontal="center"/>
    </xf>
    <xf numFmtId="0" fontId="0" fillId="2" borderId="3" xfId="6" applyFont="1" applyFill="1" applyBorder="1"/>
    <xf numFmtId="0" fontId="4" fillId="2" borderId="0" xfId="6" applyFont="1" applyFill="1"/>
    <xf numFmtId="0" fontId="4" fillId="2" borderId="0" xfId="6" applyFont="1" applyFill="1" applyAlignment="1">
      <alignment horizontal="left"/>
    </xf>
    <xf numFmtId="0" fontId="3" fillId="3" borderId="1" xfId="6" applyFont="1" applyFill="1" applyBorder="1" applyAlignment="1">
      <alignment horizontal="center" vertical="center" wrapText="1"/>
    </xf>
    <xf numFmtId="0" fontId="4" fillId="2" borderId="2" xfId="6" applyFont="1" applyFill="1" applyBorder="1"/>
    <xf numFmtId="0" fontId="4" fillId="2" borderId="2" xfId="6" applyFont="1" applyFill="1" applyBorder="1" applyAlignment="1">
      <alignment horizontal="left"/>
    </xf>
    <xf numFmtId="0" fontId="0" fillId="2" borderId="6" xfId="6" applyFont="1" applyFill="1" applyBorder="1"/>
    <xf numFmtId="0" fontId="2" fillId="0" borderId="1" xfId="6" applyFont="1" applyBorder="1" applyAlignment="1">
      <alignment horizontal="left"/>
    </xf>
    <xf numFmtId="4" fontId="2" fillId="0" borderId="1" xfId="6" applyNumberFormat="1" applyFont="1" applyBorder="1" applyAlignment="1">
      <alignment horizontal="right"/>
    </xf>
    <xf numFmtId="0" fontId="0" fillId="0" borderId="1" xfId="6" applyFont="1" applyBorder="1"/>
    <xf numFmtId="0" fontId="2" fillId="2" borderId="6" xfId="6" applyFont="1" applyFill="1" applyBorder="1" applyAlignment="1">
      <alignment horizontal="right"/>
    </xf>
    <xf numFmtId="0" fontId="2" fillId="2" borderId="6" xfId="6" applyFont="1" applyFill="1" applyBorder="1" applyAlignment="1">
      <alignment wrapText="1"/>
    </xf>
    <xf numFmtId="4" fontId="2" fillId="2" borderId="6" xfId="6" applyNumberFormat="1" applyFont="1" applyFill="1" applyBorder="1" applyAlignment="1">
      <alignment horizontal="center"/>
    </xf>
    <xf numFmtId="0" fontId="0" fillId="0" borderId="1" xfId="6" applyFont="1" applyBorder="1" applyAlignment="1">
      <alignment horizontal="right"/>
    </xf>
    <xf numFmtId="0" fontId="0" fillId="0" borderId="1" xfId="6" applyFont="1" applyBorder="1" applyAlignment="1">
      <alignment wrapText="1"/>
    </xf>
    <xf numFmtId="0" fontId="0" fillId="0" borderId="1" xfId="6" applyFont="1" applyBorder="1" applyAlignment="1">
      <alignment horizontal="center"/>
    </xf>
    <xf numFmtId="164" fontId="0" fillId="0" borderId="1" xfId="6" applyNumberFormat="1" applyFont="1" applyBorder="1" applyAlignment="1">
      <alignment horizontal="center"/>
    </xf>
    <xf numFmtId="4" fontId="0" fillId="0" borderId="1" xfId="6" applyNumberFormat="1" applyFont="1" applyBorder="1" applyAlignment="1">
      <alignment horizontal="center"/>
    </xf>
    <xf numFmtId="0" fontId="0" fillId="0" borderId="5" xfId="6" applyFont="1" applyBorder="1" applyAlignment="1">
      <alignment vertical="top"/>
    </xf>
    <xf numFmtId="0" fontId="0" fillId="0" borderId="1" xfId="6" applyFont="1" applyBorder="1" applyAlignment="1">
      <alignment horizontal="left" vertical="center" wrapText="1"/>
    </xf>
    <xf numFmtId="0" fontId="0" fillId="0" borderId="0" xfId="6" applyFont="1" applyAlignment="1">
      <alignment vertical="top"/>
    </xf>
    <xf numFmtId="0" fontId="5" fillId="0" borderId="1" xfId="6" applyFont="1" applyBorder="1" applyAlignment="1">
      <alignment horizontal="left" vertical="center" wrapText="1"/>
    </xf>
    <xf numFmtId="0" fontId="2" fillId="2" borderId="2" xfId="6" applyFont="1" applyFill="1" applyBorder="1" applyAlignment="1">
      <alignment horizontal="right"/>
    </xf>
    <xf numFmtId="4" fontId="2" fillId="2" borderId="2" xfId="6" applyNumberFormat="1" applyFont="1" applyFill="1" applyBorder="1" applyAlignment="1">
      <alignment horizontal="center"/>
    </xf>
    <xf numFmtId="4" fontId="0" fillId="2" borderId="1" xfId="6" applyNumberFormat="1" applyFont="1" applyFill="1" applyBorder="1" applyAlignment="1">
      <alignment horizontal="center"/>
    </xf>
    <xf numFmtId="0" fontId="8" fillId="2" borderId="0" xfId="6" applyFont="1" applyFill="1"/>
    <xf numFmtId="0" fontId="7" fillId="2" borderId="0" xfId="6" applyFont="1" applyFill="1" applyAlignment="1"/>
    <xf numFmtId="0" fontId="8" fillId="2" borderId="0" xfId="6" applyFont="1" applyFill="1" applyAlignment="1"/>
    <xf numFmtId="0" fontId="9" fillId="3" borderId="1" xfId="6" applyFont="1" applyFill="1" applyBorder="1" applyAlignment="1">
      <alignment horizontal="center"/>
    </xf>
    <xf numFmtId="0" fontId="6" fillId="4" borderId="1" xfId="6" applyFill="1" applyBorder="1" applyAlignment="1">
      <alignment horizontal="center"/>
    </xf>
    <xf numFmtId="0" fontId="10" fillId="2" borderId="0" xfId="6" applyFont="1" applyFill="1"/>
    <xf numFmtId="0" fontId="10" fillId="2" borderId="4" xfId="6" applyFont="1" applyFill="1" applyBorder="1"/>
    <xf numFmtId="0" fontId="10" fillId="2" borderId="2" xfId="6" applyFont="1" applyFill="1" applyBorder="1"/>
    <xf numFmtId="0" fontId="10" fillId="2" borderId="6" xfId="6" applyFont="1" applyFill="1" applyBorder="1"/>
    <xf numFmtId="0" fontId="10" fillId="0" borderId="1" xfId="6" applyFont="1" applyBorder="1" applyAlignment="1">
      <alignment horizontal="center"/>
    </xf>
    <xf numFmtId="0" fontId="10" fillId="0" borderId="0" xfId="0" applyFont="1"/>
    <xf numFmtId="0" fontId="9" fillId="3" borderId="1" xfId="6" applyFont="1" applyFill="1" applyBorder="1" applyAlignment="1">
      <alignment horizontal="center" vertical="center" wrapText="1"/>
    </xf>
    <xf numFmtId="0" fontId="9" fillId="3" borderId="1" xfId="6" applyFont="1" applyFill="1" applyBorder="1" applyAlignment="1">
      <alignment horizontal="center" vertical="center" wrapText="1"/>
    </xf>
    <xf numFmtId="4" fontId="0" fillId="0" borderId="1" xfId="6" applyNumberFormat="1" applyFont="1" applyBorder="1" applyAlignment="1" applyProtection="1">
      <alignment horizontal="center"/>
      <protection locked="0"/>
    </xf>
    <xf numFmtId="0" fontId="0" fillId="0" borderId="0" xfId="0" applyProtection="1">
      <protection locked="0"/>
    </xf>
    <xf numFmtId="0" fontId="0" fillId="2" borderId="2" xfId="6" applyFont="1" applyFill="1" applyBorder="1" applyProtection="1">
      <protection locked="0"/>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6" xr:uid="{00000000-0005-0000-0000-000000000000}"/>
    <cellStyle name="Normální" xfId="0" builtinId="0"/>
    <cellStyle name="Percent"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0</xdr:col>
      <xdr:colOff>1390650</xdr:colOff>
      <xdr:row>3</xdr:row>
      <xdr:rowOff>28575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7150" y="28575"/>
          <a:ext cx="1343025" cy="5810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
  <sheetViews>
    <sheetView tabSelected="1" view="pageBreakPreview" zoomScaleNormal="100" zoomScaleSheetLayoutView="100" workbookViewId="0">
      <selection sqref="A1:A3"/>
    </sheetView>
  </sheetViews>
  <sheetFormatPr defaultColWidth="9.109375" defaultRowHeight="12.75" customHeight="1" x14ac:dyDescent="0.25"/>
  <cols>
    <col min="1" max="1" width="18.77734375" customWidth="1"/>
    <col min="2" max="2" width="64.5546875" customWidth="1"/>
    <col min="3" max="5" width="20.6640625" customWidth="1"/>
  </cols>
  <sheetData>
    <row r="1" spans="1:5" ht="12.75" customHeight="1" x14ac:dyDescent="0.25">
      <c r="A1" s="6"/>
      <c r="B1" s="7"/>
      <c r="C1" s="7"/>
      <c r="D1" s="7"/>
      <c r="E1" s="7"/>
    </row>
    <row r="2" spans="1:5" ht="12.75" customHeight="1" x14ac:dyDescent="0.25">
      <c r="A2" s="6"/>
      <c r="B2" s="5" t="s">
        <v>0</v>
      </c>
      <c r="C2" s="7"/>
      <c r="D2" s="7"/>
      <c r="E2" s="7"/>
    </row>
    <row r="3" spans="1:5" ht="19.95" customHeight="1" x14ac:dyDescent="0.25">
      <c r="A3" s="6"/>
      <c r="B3" s="6"/>
      <c r="C3" s="7"/>
      <c r="D3" s="7"/>
      <c r="E3" s="7"/>
    </row>
    <row r="4" spans="1:5" ht="19.95" customHeight="1" x14ac:dyDescent="0.35">
      <c r="A4" s="7"/>
      <c r="B4" s="40" t="s">
        <v>1</v>
      </c>
      <c r="C4" s="41"/>
      <c r="D4" s="41"/>
      <c r="E4" s="39"/>
    </row>
    <row r="5" spans="1:5" ht="12.75" customHeight="1" x14ac:dyDescent="0.25">
      <c r="A5" s="7"/>
      <c r="B5" s="6" t="s">
        <v>2</v>
      </c>
      <c r="C5" s="6"/>
      <c r="D5" s="6"/>
      <c r="E5" s="7"/>
    </row>
    <row r="6" spans="1:5" ht="12.75" customHeight="1" x14ac:dyDescent="0.25">
      <c r="A6" s="7"/>
      <c r="B6" s="9" t="s">
        <v>3</v>
      </c>
      <c r="C6" s="12">
        <f>SUM(C10:C14)</f>
        <v>0</v>
      </c>
      <c r="D6" s="7"/>
      <c r="E6" s="42" t="s">
        <v>42</v>
      </c>
    </row>
    <row r="7" spans="1:5" ht="12.75" customHeight="1" x14ac:dyDescent="0.25">
      <c r="A7" s="7"/>
      <c r="B7" s="9" t="s">
        <v>4</v>
      </c>
      <c r="C7" s="12">
        <f>SUM(E10:E14)</f>
        <v>0</v>
      </c>
      <c r="D7" s="7"/>
      <c r="E7" s="43" t="s">
        <v>51</v>
      </c>
    </row>
    <row r="8" spans="1:5" ht="12.75" customHeight="1" x14ac:dyDescent="0.25">
      <c r="A8" s="11"/>
      <c r="B8" s="11"/>
      <c r="C8" s="11"/>
      <c r="D8" s="11"/>
      <c r="E8" s="11"/>
    </row>
    <row r="9" spans="1:5" ht="12.75" customHeight="1" x14ac:dyDescent="0.25">
      <c r="A9" s="10" t="s">
        <v>5</v>
      </c>
      <c r="B9" s="10" t="s">
        <v>6</v>
      </c>
      <c r="C9" s="10" t="s">
        <v>7</v>
      </c>
      <c r="D9" s="10" t="s">
        <v>8</v>
      </c>
      <c r="E9" s="10" t="s">
        <v>9</v>
      </c>
    </row>
    <row r="10" spans="1:5" ht="12.75" customHeight="1" x14ac:dyDescent="0.25">
      <c r="A10" s="21" t="s">
        <v>23</v>
      </c>
      <c r="B10" s="21" t="s">
        <v>24</v>
      </c>
      <c r="C10" s="22">
        <f>'SO 101'!I3</f>
        <v>0</v>
      </c>
      <c r="D10" s="22">
        <f>'SO 101'!O2</f>
        <v>0</v>
      </c>
      <c r="E10" s="22">
        <f>C10+D10</f>
        <v>0</v>
      </c>
    </row>
    <row r="11" spans="1:5" ht="12.75" customHeight="1" x14ac:dyDescent="0.25">
      <c r="A11" s="21" t="s">
        <v>288</v>
      </c>
      <c r="B11" s="21" t="s">
        <v>289</v>
      </c>
      <c r="C11" s="22">
        <f>'SO 102'!I3</f>
        <v>0</v>
      </c>
      <c r="D11" s="22">
        <f>'SO 102'!O2</f>
        <v>0</v>
      </c>
      <c r="E11" s="22">
        <f>C11+D11</f>
        <v>0</v>
      </c>
    </row>
    <row r="12" spans="1:5" ht="12.75" customHeight="1" x14ac:dyDescent="0.25">
      <c r="A12" s="21" t="s">
        <v>352</v>
      </c>
      <c r="B12" s="21" t="s">
        <v>353</v>
      </c>
      <c r="C12" s="22">
        <f>'SO 103'!I3</f>
        <v>0</v>
      </c>
      <c r="D12" s="22">
        <f>'SO 103'!O2</f>
        <v>0</v>
      </c>
      <c r="E12" s="22">
        <f>C12+D12</f>
        <v>0</v>
      </c>
    </row>
    <row r="13" spans="1:5" ht="12.75" customHeight="1" x14ac:dyDescent="0.25">
      <c r="A13" s="21" t="s">
        <v>459</v>
      </c>
      <c r="B13" s="21" t="s">
        <v>460</v>
      </c>
      <c r="C13" s="22">
        <f>'SO 201'!I3</f>
        <v>0</v>
      </c>
      <c r="D13" s="22">
        <f>'SO 201'!O2</f>
        <v>0</v>
      </c>
      <c r="E13" s="22">
        <f>C13+D13</f>
        <v>0</v>
      </c>
    </row>
    <row r="14" spans="1:5" ht="12.75" customHeight="1" x14ac:dyDescent="0.25">
      <c r="A14" s="21" t="s">
        <v>549</v>
      </c>
      <c r="B14" s="21" t="s">
        <v>550</v>
      </c>
      <c r="C14" s="22">
        <f>'SO 202'!I3</f>
        <v>0</v>
      </c>
      <c r="D14" s="22">
        <f>'SO 202'!O2</f>
        <v>0</v>
      </c>
      <c r="E14" s="22">
        <f>C14+D14</f>
        <v>0</v>
      </c>
    </row>
  </sheetData>
  <sheetProtection algorithmName="SHA-512" hashValue="JB5N2EW16cS4ACFiAbzPDpUDvYI5FbA57EYXqCxJkupoPByLkIdu/mnRCcdOvD0VLmVR2zum5jgKMSbq6hflzw==" saltValue="LTTkXMVaq5kGdPfr6On6ag==" spinCount="100000" sheet="1" objects="1" scenarios="1"/>
  <mergeCells count="3">
    <mergeCell ref="A1:A3"/>
    <mergeCell ref="B2:B3"/>
    <mergeCell ref="B5:D5"/>
  </mergeCells>
  <printOptions horizontalCentered="1"/>
  <pageMargins left="0.39370078740157483" right="0.39370078740157483" top="0.39370078740157483" bottom="0.51181102362204722" header="0.39370078740157483" footer="0.31496062992125984"/>
  <pageSetup paperSize="9" scale="97" fitToHeight="0" orientation="landscape" horizontalDpi="300" verticalDpi="300" r:id="rId1"/>
  <headerFooter>
    <oddFooter>&amp;R&amp;8Strana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209"/>
  <sheetViews>
    <sheetView view="pageBreakPreview" zoomScaleNormal="100" zoomScaleSheetLayoutView="100" workbookViewId="0">
      <pane ySplit="7" topLeftCell="A8" activePane="bottomLeft" state="frozen"/>
      <selection sqref="A1:A3"/>
      <selection pane="bottomLeft" activeCell="B8" sqref="B8"/>
    </sheetView>
  </sheetViews>
  <sheetFormatPr defaultColWidth="9.109375" defaultRowHeight="13.2" x14ac:dyDescent="0.25"/>
  <cols>
    <col min="1" max="1" width="9.109375" hidden="1" customWidth="1"/>
    <col min="2" max="2" width="7.77734375" customWidth="1"/>
    <col min="3" max="3" width="9.77734375" customWidth="1"/>
    <col min="4" max="4" width="7.77734375" customWidth="1"/>
    <col min="5" max="5" width="122.77734375" customWidth="1"/>
    <col min="6" max="6" width="7.77734375" customWidth="1"/>
    <col min="7" max="8" width="12.77734375" customWidth="1"/>
    <col min="9" max="9" width="14.77734375" customWidth="1"/>
    <col min="10" max="10" width="9.77734375" style="49" customWidth="1"/>
    <col min="15" max="18" width="9.109375" hidden="1" customWidth="1"/>
  </cols>
  <sheetData>
    <row r="1" spans="1:18" x14ac:dyDescent="0.25">
      <c r="A1" t="s">
        <v>10</v>
      </c>
      <c r="B1" s="7"/>
      <c r="C1" s="7"/>
      <c r="D1" s="7"/>
      <c r="E1" s="7"/>
      <c r="F1" s="7"/>
      <c r="G1" s="7"/>
      <c r="H1" s="7"/>
      <c r="I1" s="7"/>
      <c r="J1" s="44"/>
      <c r="P1" t="s">
        <v>21</v>
      </c>
    </row>
    <row r="2" spans="1:18" ht="21" x14ac:dyDescent="0.25">
      <c r="B2" s="7"/>
      <c r="C2" s="7"/>
      <c r="D2" s="7"/>
      <c r="E2" s="8" t="s">
        <v>12</v>
      </c>
      <c r="F2" s="7"/>
      <c r="G2" s="7"/>
      <c r="H2" s="11"/>
      <c r="I2" s="11"/>
      <c r="J2" s="44"/>
      <c r="O2">
        <f>0+O8+O21+O78+O83+O128+O153</f>
        <v>0</v>
      </c>
      <c r="P2" t="s">
        <v>21</v>
      </c>
    </row>
    <row r="3" spans="1:18" ht="13.8" x14ac:dyDescent="0.25">
      <c r="A3" t="s">
        <v>11</v>
      </c>
      <c r="B3" s="15" t="s">
        <v>13</v>
      </c>
      <c r="C3" s="4" t="s">
        <v>14</v>
      </c>
      <c r="D3" s="6"/>
      <c r="E3" s="16" t="s">
        <v>15</v>
      </c>
      <c r="F3" s="7"/>
      <c r="G3" s="14"/>
      <c r="H3" s="13" t="s">
        <v>23</v>
      </c>
      <c r="I3" s="38">
        <f>0+I8+I21+I78+I83+I128+I153</f>
        <v>0</v>
      </c>
      <c r="J3" s="45"/>
      <c r="O3" t="s">
        <v>18</v>
      </c>
      <c r="P3" t="s">
        <v>22</v>
      </c>
    </row>
    <row r="4" spans="1:18" ht="13.8" x14ac:dyDescent="0.25">
      <c r="A4" t="s">
        <v>16</v>
      </c>
      <c r="B4" s="18" t="s">
        <v>17</v>
      </c>
      <c r="C4" s="3" t="s">
        <v>23</v>
      </c>
      <c r="D4" s="2"/>
      <c r="E4" s="19" t="s">
        <v>24</v>
      </c>
      <c r="F4" s="11"/>
      <c r="G4" s="11"/>
      <c r="H4" s="20"/>
      <c r="I4" s="20"/>
      <c r="J4" s="46"/>
      <c r="O4" t="s">
        <v>19</v>
      </c>
      <c r="P4" t="s">
        <v>22</v>
      </c>
    </row>
    <row r="5" spans="1:18" x14ac:dyDescent="0.25">
      <c r="A5" s="1" t="s">
        <v>25</v>
      </c>
      <c r="B5" s="1" t="s">
        <v>27</v>
      </c>
      <c r="C5" s="1" t="s">
        <v>29</v>
      </c>
      <c r="D5" s="1" t="s">
        <v>30</v>
      </c>
      <c r="E5" s="1" t="s">
        <v>31</v>
      </c>
      <c r="F5" s="1" t="s">
        <v>33</v>
      </c>
      <c r="G5" s="1" t="s">
        <v>35</v>
      </c>
      <c r="H5" s="1" t="s">
        <v>37</v>
      </c>
      <c r="I5" s="1"/>
      <c r="J5" s="50" t="s">
        <v>42</v>
      </c>
      <c r="O5" t="s">
        <v>20</v>
      </c>
      <c r="P5" t="s">
        <v>22</v>
      </c>
    </row>
    <row r="6" spans="1:18" x14ac:dyDescent="0.25">
      <c r="A6" s="1"/>
      <c r="B6" s="1"/>
      <c r="C6" s="1"/>
      <c r="D6" s="1"/>
      <c r="E6" s="1"/>
      <c r="F6" s="1"/>
      <c r="G6" s="1"/>
      <c r="H6" s="17" t="s">
        <v>38</v>
      </c>
      <c r="I6" s="17" t="s">
        <v>40</v>
      </c>
      <c r="J6" s="50"/>
    </row>
    <row r="7" spans="1:18" x14ac:dyDescent="0.25">
      <c r="A7" s="17" t="s">
        <v>26</v>
      </c>
      <c r="B7" s="17" t="s">
        <v>28</v>
      </c>
      <c r="C7" s="17" t="s">
        <v>22</v>
      </c>
      <c r="D7" s="17" t="s">
        <v>21</v>
      </c>
      <c r="E7" s="17" t="s">
        <v>32</v>
      </c>
      <c r="F7" s="17" t="s">
        <v>34</v>
      </c>
      <c r="G7" s="17" t="s">
        <v>36</v>
      </c>
      <c r="H7" s="17" t="s">
        <v>39</v>
      </c>
      <c r="I7" s="17" t="s">
        <v>41</v>
      </c>
      <c r="J7" s="51" t="s">
        <v>43</v>
      </c>
    </row>
    <row r="8" spans="1:18" x14ac:dyDescent="0.25">
      <c r="A8" s="20" t="s">
        <v>44</v>
      </c>
      <c r="B8" s="20"/>
      <c r="C8" s="24" t="s">
        <v>26</v>
      </c>
      <c r="D8" s="20"/>
      <c r="E8" s="25" t="s">
        <v>45</v>
      </c>
      <c r="F8" s="20"/>
      <c r="G8" s="20"/>
      <c r="H8" s="20"/>
      <c r="I8" s="26">
        <f>0+Q8</f>
        <v>0</v>
      </c>
      <c r="J8" s="47"/>
      <c r="O8">
        <f>0+R8</f>
        <v>0</v>
      </c>
      <c r="Q8">
        <f>0+I9+I13+I17</f>
        <v>0</v>
      </c>
      <c r="R8">
        <f>0+O9+O13+O17</f>
        <v>0</v>
      </c>
    </row>
    <row r="9" spans="1:18" x14ac:dyDescent="0.25">
      <c r="A9" s="23" t="s">
        <v>46</v>
      </c>
      <c r="B9" s="27" t="s">
        <v>28</v>
      </c>
      <c r="C9" s="27" t="s">
        <v>47</v>
      </c>
      <c r="D9" s="23" t="s">
        <v>48</v>
      </c>
      <c r="E9" s="28" t="s">
        <v>49</v>
      </c>
      <c r="F9" s="29" t="s">
        <v>50</v>
      </c>
      <c r="G9" s="30">
        <v>64.31</v>
      </c>
      <c r="H9" s="52"/>
      <c r="I9" s="31">
        <f>ROUND(ROUND(H9,2)*ROUND(G9,3),2)</f>
        <v>0</v>
      </c>
      <c r="J9" s="48" t="s">
        <v>51</v>
      </c>
      <c r="O9">
        <f>(I9*21)/100</f>
        <v>0</v>
      </c>
      <c r="P9" t="s">
        <v>22</v>
      </c>
    </row>
    <row r="10" spans="1:18" x14ac:dyDescent="0.25">
      <c r="A10" s="32" t="s">
        <v>52</v>
      </c>
      <c r="E10" s="33" t="s">
        <v>53</v>
      </c>
      <c r="H10" s="53"/>
    </row>
    <row r="11" spans="1:18" ht="52.8" x14ac:dyDescent="0.25">
      <c r="A11" s="34" t="s">
        <v>54</v>
      </c>
      <c r="E11" s="35" t="s">
        <v>55</v>
      </c>
      <c r="H11" s="53"/>
    </row>
    <row r="12" spans="1:18" x14ac:dyDescent="0.25">
      <c r="A12" t="s">
        <v>56</v>
      </c>
      <c r="E12" s="33" t="s">
        <v>57</v>
      </c>
      <c r="H12" s="53"/>
    </row>
    <row r="13" spans="1:18" x14ac:dyDescent="0.25">
      <c r="A13" s="23" t="s">
        <v>46</v>
      </c>
      <c r="B13" s="27" t="s">
        <v>22</v>
      </c>
      <c r="C13" s="27" t="s">
        <v>47</v>
      </c>
      <c r="D13" s="23" t="s">
        <v>58</v>
      </c>
      <c r="E13" s="28" t="s">
        <v>49</v>
      </c>
      <c r="F13" s="29" t="s">
        <v>50</v>
      </c>
      <c r="G13" s="30">
        <v>4.4160000000000004</v>
      </c>
      <c r="H13" s="52"/>
      <c r="I13" s="31">
        <f>ROUND(ROUND(H13,2)*ROUND(G13,3),2)</f>
        <v>0</v>
      </c>
      <c r="J13" s="48" t="s">
        <v>51</v>
      </c>
      <c r="O13">
        <f>(I13*21)/100</f>
        <v>0</v>
      </c>
      <c r="P13" t="s">
        <v>22</v>
      </c>
    </row>
    <row r="14" spans="1:18" x14ac:dyDescent="0.25">
      <c r="A14" s="32" t="s">
        <v>52</v>
      </c>
      <c r="E14" s="33" t="s">
        <v>59</v>
      </c>
      <c r="H14" s="53"/>
    </row>
    <row r="15" spans="1:18" ht="26.4" x14ac:dyDescent="0.25">
      <c r="A15" s="34" t="s">
        <v>54</v>
      </c>
      <c r="E15" s="35" t="s">
        <v>60</v>
      </c>
      <c r="H15" s="53"/>
    </row>
    <row r="16" spans="1:18" x14ac:dyDescent="0.25">
      <c r="A16" t="s">
        <v>56</v>
      </c>
      <c r="E16" s="33" t="s">
        <v>57</v>
      </c>
      <c r="H16" s="53"/>
    </row>
    <row r="17" spans="1:18" x14ac:dyDescent="0.25">
      <c r="A17" s="23" t="s">
        <v>46</v>
      </c>
      <c r="B17" s="27" t="s">
        <v>21</v>
      </c>
      <c r="C17" s="27" t="s">
        <v>47</v>
      </c>
      <c r="D17" s="23" t="s">
        <v>61</v>
      </c>
      <c r="E17" s="28" t="s">
        <v>49</v>
      </c>
      <c r="F17" s="29" t="s">
        <v>50</v>
      </c>
      <c r="G17" s="30">
        <v>186.98</v>
      </c>
      <c r="H17" s="52"/>
      <c r="I17" s="31">
        <f>ROUND(ROUND(H17,2)*ROUND(G17,3),2)</f>
        <v>0</v>
      </c>
      <c r="J17" s="48" t="s">
        <v>51</v>
      </c>
      <c r="O17">
        <f>(I17*21)/100</f>
        <v>0</v>
      </c>
      <c r="P17" t="s">
        <v>22</v>
      </c>
    </row>
    <row r="18" spans="1:18" x14ac:dyDescent="0.25">
      <c r="A18" s="32" t="s">
        <v>52</v>
      </c>
      <c r="E18" s="33" t="s">
        <v>62</v>
      </c>
      <c r="H18" s="53"/>
    </row>
    <row r="19" spans="1:18" ht="39.6" x14ac:dyDescent="0.25">
      <c r="A19" s="34" t="s">
        <v>54</v>
      </c>
      <c r="E19" s="35" t="s">
        <v>63</v>
      </c>
      <c r="H19" s="53"/>
    </row>
    <row r="20" spans="1:18" x14ac:dyDescent="0.25">
      <c r="A20" t="s">
        <v>56</v>
      </c>
      <c r="E20" s="33" t="s">
        <v>57</v>
      </c>
      <c r="H20" s="53"/>
    </row>
    <row r="21" spans="1:18" x14ac:dyDescent="0.25">
      <c r="A21" s="11" t="s">
        <v>44</v>
      </c>
      <c r="B21" s="11"/>
      <c r="C21" s="36" t="s">
        <v>28</v>
      </c>
      <c r="D21" s="11"/>
      <c r="E21" s="25" t="s">
        <v>64</v>
      </c>
      <c r="F21" s="11"/>
      <c r="G21" s="11"/>
      <c r="H21" s="54"/>
      <c r="I21" s="37">
        <f>0+Q21</f>
        <v>0</v>
      </c>
      <c r="J21" s="46"/>
      <c r="O21">
        <f>0+R21</f>
        <v>0</v>
      </c>
      <c r="Q21">
        <f>0+I22+I26+I30+I34+I38+I42+I46+I50+I54+I58+I62+I66+I70+I74</f>
        <v>0</v>
      </c>
      <c r="R21">
        <f>0+O22+O26+O30+O34+O38+O42+O46+O50+O54+O58+O62+O66+O70+O74</f>
        <v>0</v>
      </c>
    </row>
    <row r="22" spans="1:18" x14ac:dyDescent="0.25">
      <c r="A22" s="23" t="s">
        <v>46</v>
      </c>
      <c r="B22" s="27" t="s">
        <v>32</v>
      </c>
      <c r="C22" s="27" t="s">
        <v>65</v>
      </c>
      <c r="D22" s="23" t="s">
        <v>66</v>
      </c>
      <c r="E22" s="28" t="s">
        <v>67</v>
      </c>
      <c r="F22" s="29" t="s">
        <v>68</v>
      </c>
      <c r="G22" s="30">
        <v>1.84</v>
      </c>
      <c r="H22" s="52"/>
      <c r="I22" s="31">
        <f>ROUND(ROUND(H22,2)*ROUND(G22,3),2)</f>
        <v>0</v>
      </c>
      <c r="J22" s="48" t="s">
        <v>51</v>
      </c>
      <c r="O22">
        <f>(I22*21)/100</f>
        <v>0</v>
      </c>
      <c r="P22" t="s">
        <v>22</v>
      </c>
    </row>
    <row r="23" spans="1:18" x14ac:dyDescent="0.25">
      <c r="A23" s="32" t="s">
        <v>52</v>
      </c>
      <c r="E23" s="33" t="s">
        <v>66</v>
      </c>
      <c r="H23" s="53"/>
    </row>
    <row r="24" spans="1:18" ht="26.4" x14ac:dyDescent="0.25">
      <c r="A24" s="34" t="s">
        <v>54</v>
      </c>
      <c r="E24" s="35" t="s">
        <v>69</v>
      </c>
      <c r="H24" s="53"/>
    </row>
    <row r="25" spans="1:18" ht="66" x14ac:dyDescent="0.25">
      <c r="A25" t="s">
        <v>56</v>
      </c>
      <c r="E25" s="33" t="s">
        <v>70</v>
      </c>
      <c r="H25" s="53"/>
    </row>
    <row r="26" spans="1:18" x14ac:dyDescent="0.25">
      <c r="A26" s="23" t="s">
        <v>46</v>
      </c>
      <c r="B26" s="27" t="s">
        <v>34</v>
      </c>
      <c r="C26" s="27" t="s">
        <v>71</v>
      </c>
      <c r="D26" s="23" t="s">
        <v>66</v>
      </c>
      <c r="E26" s="28" t="s">
        <v>72</v>
      </c>
      <c r="F26" s="29" t="s">
        <v>68</v>
      </c>
      <c r="G26" s="30">
        <v>9.1999999999999993</v>
      </c>
      <c r="H26" s="52"/>
      <c r="I26" s="31">
        <f>ROUND(ROUND(H26,2)*ROUND(G26,3),2)</f>
        <v>0</v>
      </c>
      <c r="J26" s="48" t="s">
        <v>51</v>
      </c>
      <c r="O26">
        <f>(I26*21)/100</f>
        <v>0</v>
      </c>
      <c r="P26" t="s">
        <v>22</v>
      </c>
    </row>
    <row r="27" spans="1:18" x14ac:dyDescent="0.25">
      <c r="A27" s="32" t="s">
        <v>52</v>
      </c>
      <c r="E27" s="33" t="s">
        <v>66</v>
      </c>
      <c r="H27" s="53"/>
    </row>
    <row r="28" spans="1:18" ht="39.6" x14ac:dyDescent="0.25">
      <c r="A28" s="34" t="s">
        <v>54</v>
      </c>
      <c r="E28" s="35" t="s">
        <v>73</v>
      </c>
      <c r="H28" s="53"/>
    </row>
    <row r="29" spans="1:18" ht="79.2" x14ac:dyDescent="0.25">
      <c r="A29" t="s">
        <v>56</v>
      </c>
      <c r="E29" s="33" t="s">
        <v>74</v>
      </c>
      <c r="H29" s="53"/>
    </row>
    <row r="30" spans="1:18" x14ac:dyDescent="0.25">
      <c r="A30" s="23" t="s">
        <v>46</v>
      </c>
      <c r="B30" s="27" t="s">
        <v>36</v>
      </c>
      <c r="C30" s="27" t="s">
        <v>75</v>
      </c>
      <c r="D30" s="23" t="s">
        <v>66</v>
      </c>
      <c r="E30" s="28" t="s">
        <v>76</v>
      </c>
      <c r="F30" s="29" t="s">
        <v>68</v>
      </c>
      <c r="G30" s="30">
        <v>34.659999999999997</v>
      </c>
      <c r="H30" s="52"/>
      <c r="I30" s="31">
        <f>ROUND(ROUND(H30,2)*ROUND(G30,3),2)</f>
        <v>0</v>
      </c>
      <c r="J30" s="48" t="s">
        <v>51</v>
      </c>
      <c r="O30">
        <f>(I30*21)/100</f>
        <v>0</v>
      </c>
      <c r="P30" t="s">
        <v>22</v>
      </c>
    </row>
    <row r="31" spans="1:18" x14ac:dyDescent="0.25">
      <c r="A31" s="32" t="s">
        <v>52</v>
      </c>
      <c r="E31" s="33" t="s">
        <v>66</v>
      </c>
      <c r="H31" s="53"/>
    </row>
    <row r="32" spans="1:18" ht="52.8" x14ac:dyDescent="0.25">
      <c r="A32" s="34" t="s">
        <v>54</v>
      </c>
      <c r="E32" s="35" t="s">
        <v>77</v>
      </c>
      <c r="H32" s="53"/>
    </row>
    <row r="33" spans="1:16" ht="66" x14ac:dyDescent="0.25">
      <c r="A33" t="s">
        <v>56</v>
      </c>
      <c r="E33" s="33" t="s">
        <v>70</v>
      </c>
      <c r="H33" s="53"/>
    </row>
    <row r="34" spans="1:16" x14ac:dyDescent="0.25">
      <c r="A34" s="23" t="s">
        <v>46</v>
      </c>
      <c r="B34" s="27" t="s">
        <v>78</v>
      </c>
      <c r="C34" s="27" t="s">
        <v>79</v>
      </c>
      <c r="D34" s="23" t="s">
        <v>66</v>
      </c>
      <c r="E34" s="28" t="s">
        <v>80</v>
      </c>
      <c r="F34" s="29" t="s">
        <v>81</v>
      </c>
      <c r="G34" s="30">
        <v>48</v>
      </c>
      <c r="H34" s="52"/>
      <c r="I34" s="31">
        <f>ROUND(ROUND(H34,2)*ROUND(G34,3),2)</f>
        <v>0</v>
      </c>
      <c r="J34" s="48" t="s">
        <v>51</v>
      </c>
      <c r="O34">
        <f>(I34*21)/100</f>
        <v>0</v>
      </c>
      <c r="P34" t="s">
        <v>22</v>
      </c>
    </row>
    <row r="35" spans="1:16" x14ac:dyDescent="0.25">
      <c r="A35" s="32" t="s">
        <v>52</v>
      </c>
      <c r="E35" s="33" t="s">
        <v>66</v>
      </c>
      <c r="H35" s="53"/>
    </row>
    <row r="36" spans="1:16" ht="39.6" x14ac:dyDescent="0.25">
      <c r="A36" s="34" t="s">
        <v>54</v>
      </c>
      <c r="E36" s="35" t="s">
        <v>82</v>
      </c>
      <c r="H36" s="53"/>
    </row>
    <row r="37" spans="1:16" ht="79.2" x14ac:dyDescent="0.25">
      <c r="A37" t="s">
        <v>56</v>
      </c>
      <c r="E37" s="33" t="s">
        <v>83</v>
      </c>
      <c r="H37" s="53"/>
    </row>
    <row r="38" spans="1:16" x14ac:dyDescent="0.25">
      <c r="A38" s="23" t="s">
        <v>46</v>
      </c>
      <c r="B38" s="27" t="s">
        <v>84</v>
      </c>
      <c r="C38" s="27" t="s">
        <v>85</v>
      </c>
      <c r="D38" s="23" t="s">
        <v>66</v>
      </c>
      <c r="E38" s="28" t="s">
        <v>86</v>
      </c>
      <c r="F38" s="29" t="s">
        <v>87</v>
      </c>
      <c r="G38" s="30">
        <v>196.8</v>
      </c>
      <c r="H38" s="52"/>
      <c r="I38" s="31">
        <f>ROUND(ROUND(H38,2)*ROUND(G38,3),2)</f>
        <v>0</v>
      </c>
      <c r="J38" s="48" t="s">
        <v>51</v>
      </c>
      <c r="O38">
        <f>(I38*21)/100</f>
        <v>0</v>
      </c>
      <c r="P38" t="s">
        <v>22</v>
      </c>
    </row>
    <row r="39" spans="1:16" x14ac:dyDescent="0.25">
      <c r="A39" s="32" t="s">
        <v>52</v>
      </c>
      <c r="E39" s="33" t="s">
        <v>66</v>
      </c>
      <c r="H39" s="53"/>
    </row>
    <row r="40" spans="1:16" ht="26.4" x14ac:dyDescent="0.25">
      <c r="A40" s="34" t="s">
        <v>54</v>
      </c>
      <c r="E40" s="35" t="s">
        <v>88</v>
      </c>
      <c r="H40" s="53"/>
    </row>
    <row r="41" spans="1:16" ht="79.2" x14ac:dyDescent="0.25">
      <c r="A41" t="s">
        <v>56</v>
      </c>
      <c r="E41" s="33" t="s">
        <v>89</v>
      </c>
      <c r="H41" s="53"/>
    </row>
    <row r="42" spans="1:16" x14ac:dyDescent="0.25">
      <c r="A42" s="23" t="s">
        <v>46</v>
      </c>
      <c r="B42" s="27" t="s">
        <v>39</v>
      </c>
      <c r="C42" s="27" t="s">
        <v>90</v>
      </c>
      <c r="D42" s="23" t="s">
        <v>66</v>
      </c>
      <c r="E42" s="28" t="s">
        <v>91</v>
      </c>
      <c r="F42" s="29" t="s">
        <v>81</v>
      </c>
      <c r="G42" s="30">
        <v>158</v>
      </c>
      <c r="H42" s="52"/>
      <c r="I42" s="31">
        <f>ROUND(ROUND(H42,2)*ROUND(G42,3),2)</f>
        <v>0</v>
      </c>
      <c r="J42" s="48" t="s">
        <v>51</v>
      </c>
      <c r="O42">
        <f>(I42*21)/100</f>
        <v>0</v>
      </c>
      <c r="P42" t="s">
        <v>22</v>
      </c>
    </row>
    <row r="43" spans="1:16" x14ac:dyDescent="0.25">
      <c r="A43" s="32" t="s">
        <v>52</v>
      </c>
      <c r="E43" s="33" t="s">
        <v>66</v>
      </c>
      <c r="H43" s="53"/>
    </row>
    <row r="44" spans="1:16" ht="39.6" x14ac:dyDescent="0.25">
      <c r="A44" s="34" t="s">
        <v>54</v>
      </c>
      <c r="E44" s="35" t="s">
        <v>92</v>
      </c>
      <c r="H44" s="53"/>
    </row>
    <row r="45" spans="1:16" ht="79.2" x14ac:dyDescent="0.25">
      <c r="A45" t="s">
        <v>56</v>
      </c>
      <c r="E45" s="33" t="s">
        <v>83</v>
      </c>
      <c r="H45" s="53"/>
    </row>
    <row r="46" spans="1:16" x14ac:dyDescent="0.25">
      <c r="A46" s="23" t="s">
        <v>46</v>
      </c>
      <c r="B46" s="27" t="s">
        <v>41</v>
      </c>
      <c r="C46" s="27" t="s">
        <v>93</v>
      </c>
      <c r="D46" s="23" t="s">
        <v>66</v>
      </c>
      <c r="E46" s="28" t="s">
        <v>94</v>
      </c>
      <c r="F46" s="29" t="s">
        <v>87</v>
      </c>
      <c r="G46" s="30">
        <v>647.79999999999995</v>
      </c>
      <c r="H46" s="52"/>
      <c r="I46" s="31">
        <f>ROUND(ROUND(H46,2)*ROUND(G46,3),2)</f>
        <v>0</v>
      </c>
      <c r="J46" s="48" t="s">
        <v>51</v>
      </c>
      <c r="O46">
        <f>(I46*21)/100</f>
        <v>0</v>
      </c>
      <c r="P46" t="s">
        <v>22</v>
      </c>
    </row>
    <row r="47" spans="1:16" x14ac:dyDescent="0.25">
      <c r="A47" s="32" t="s">
        <v>52</v>
      </c>
      <c r="E47" s="33" t="s">
        <v>66</v>
      </c>
      <c r="H47" s="53"/>
    </row>
    <row r="48" spans="1:16" ht="26.4" x14ac:dyDescent="0.25">
      <c r="A48" s="34" t="s">
        <v>54</v>
      </c>
      <c r="E48" s="35" t="s">
        <v>95</v>
      </c>
      <c r="H48" s="53"/>
    </row>
    <row r="49" spans="1:16" ht="79.2" x14ac:dyDescent="0.25">
      <c r="A49" t="s">
        <v>56</v>
      </c>
      <c r="E49" s="33" t="s">
        <v>89</v>
      </c>
      <c r="H49" s="53"/>
    </row>
    <row r="50" spans="1:16" x14ac:dyDescent="0.25">
      <c r="A50" s="23" t="s">
        <v>46</v>
      </c>
      <c r="B50" s="27" t="s">
        <v>43</v>
      </c>
      <c r="C50" s="27" t="s">
        <v>96</v>
      </c>
      <c r="D50" s="23" t="s">
        <v>66</v>
      </c>
      <c r="E50" s="28" t="s">
        <v>97</v>
      </c>
      <c r="F50" s="29" t="s">
        <v>68</v>
      </c>
      <c r="G50" s="30">
        <v>85.1</v>
      </c>
      <c r="H50" s="52"/>
      <c r="I50" s="31">
        <f>ROUND(ROUND(H50,2)*ROUND(G50,3),2)</f>
        <v>0</v>
      </c>
      <c r="J50" s="48" t="s">
        <v>51</v>
      </c>
      <c r="O50">
        <f>(I50*21)/100</f>
        <v>0</v>
      </c>
      <c r="P50" t="s">
        <v>22</v>
      </c>
    </row>
    <row r="51" spans="1:16" x14ac:dyDescent="0.25">
      <c r="A51" s="32" t="s">
        <v>52</v>
      </c>
      <c r="E51" s="33" t="s">
        <v>66</v>
      </c>
      <c r="H51" s="53"/>
    </row>
    <row r="52" spans="1:16" ht="52.8" x14ac:dyDescent="0.25">
      <c r="A52" s="34" t="s">
        <v>54</v>
      </c>
      <c r="E52" s="35" t="s">
        <v>98</v>
      </c>
      <c r="H52" s="53"/>
    </row>
    <row r="53" spans="1:16" ht="66" x14ac:dyDescent="0.25">
      <c r="A53" t="s">
        <v>56</v>
      </c>
      <c r="E53" s="33" t="s">
        <v>70</v>
      </c>
      <c r="H53" s="53"/>
    </row>
    <row r="54" spans="1:16" x14ac:dyDescent="0.25">
      <c r="A54" s="23" t="s">
        <v>46</v>
      </c>
      <c r="B54" s="27" t="s">
        <v>99</v>
      </c>
      <c r="C54" s="27" t="s">
        <v>100</v>
      </c>
      <c r="D54" s="23" t="s">
        <v>66</v>
      </c>
      <c r="E54" s="28" t="s">
        <v>101</v>
      </c>
      <c r="F54" s="29" t="s">
        <v>81</v>
      </c>
      <c r="G54" s="30">
        <v>272.89999999999998</v>
      </c>
      <c r="H54" s="52"/>
      <c r="I54" s="31">
        <f>ROUND(ROUND(H54,2)*ROUND(G54,3),2)</f>
        <v>0</v>
      </c>
      <c r="J54" s="48" t="s">
        <v>51</v>
      </c>
      <c r="O54">
        <f>(I54*21)/100</f>
        <v>0</v>
      </c>
      <c r="P54" t="s">
        <v>22</v>
      </c>
    </row>
    <row r="55" spans="1:16" x14ac:dyDescent="0.25">
      <c r="A55" s="32" t="s">
        <v>52</v>
      </c>
      <c r="E55" s="33" t="s">
        <v>66</v>
      </c>
      <c r="H55" s="53"/>
    </row>
    <row r="56" spans="1:16" ht="105.6" x14ac:dyDescent="0.25">
      <c r="A56" s="34" t="s">
        <v>54</v>
      </c>
      <c r="E56" s="35" t="s">
        <v>102</v>
      </c>
      <c r="H56" s="53"/>
    </row>
    <row r="57" spans="1:16" ht="52.8" x14ac:dyDescent="0.25">
      <c r="A57" t="s">
        <v>56</v>
      </c>
      <c r="E57" s="33" t="s">
        <v>103</v>
      </c>
      <c r="H57" s="53"/>
    </row>
    <row r="58" spans="1:16" x14ac:dyDescent="0.25">
      <c r="A58" s="23" t="s">
        <v>46</v>
      </c>
      <c r="B58" s="27" t="s">
        <v>104</v>
      </c>
      <c r="C58" s="27" t="s">
        <v>105</v>
      </c>
      <c r="D58" s="23" t="s">
        <v>66</v>
      </c>
      <c r="E58" s="28" t="s">
        <v>106</v>
      </c>
      <c r="F58" s="29" t="s">
        <v>81</v>
      </c>
      <c r="G58" s="30">
        <v>60</v>
      </c>
      <c r="H58" s="52"/>
      <c r="I58" s="31">
        <f>ROUND(ROUND(H58,2)*ROUND(G58,3),2)</f>
        <v>0</v>
      </c>
      <c r="J58" s="48" t="s">
        <v>51</v>
      </c>
      <c r="O58">
        <f>(I58*21)/100</f>
        <v>0</v>
      </c>
      <c r="P58" t="s">
        <v>22</v>
      </c>
    </row>
    <row r="59" spans="1:16" x14ac:dyDescent="0.25">
      <c r="A59" s="32" t="s">
        <v>52</v>
      </c>
      <c r="E59" s="33" t="s">
        <v>66</v>
      </c>
      <c r="H59" s="53"/>
    </row>
    <row r="60" spans="1:16" ht="39.6" x14ac:dyDescent="0.25">
      <c r="A60" s="34" t="s">
        <v>54</v>
      </c>
      <c r="E60" s="35" t="s">
        <v>107</v>
      </c>
      <c r="H60" s="53"/>
    </row>
    <row r="61" spans="1:16" ht="52.8" x14ac:dyDescent="0.25">
      <c r="A61" t="s">
        <v>56</v>
      </c>
      <c r="E61" s="33" t="s">
        <v>103</v>
      </c>
      <c r="H61" s="53"/>
    </row>
    <row r="62" spans="1:16" x14ac:dyDescent="0.25">
      <c r="A62" s="23" t="s">
        <v>46</v>
      </c>
      <c r="B62" s="27" t="s">
        <v>108</v>
      </c>
      <c r="C62" s="27" t="s">
        <v>109</v>
      </c>
      <c r="D62" s="23" t="s">
        <v>66</v>
      </c>
      <c r="E62" s="28" t="s">
        <v>110</v>
      </c>
      <c r="F62" s="29" t="s">
        <v>111</v>
      </c>
      <c r="G62" s="30">
        <v>88</v>
      </c>
      <c r="H62" s="52"/>
      <c r="I62" s="31">
        <f>ROUND(ROUND(H62,2)*ROUND(G62,3),2)</f>
        <v>0</v>
      </c>
      <c r="J62" s="48" t="s">
        <v>51</v>
      </c>
      <c r="O62">
        <f>(I62*21)/100</f>
        <v>0</v>
      </c>
      <c r="P62" t="s">
        <v>22</v>
      </c>
    </row>
    <row r="63" spans="1:16" x14ac:dyDescent="0.25">
      <c r="A63" s="32" t="s">
        <v>52</v>
      </c>
      <c r="E63" s="33" t="s">
        <v>66</v>
      </c>
      <c r="H63" s="53"/>
    </row>
    <row r="64" spans="1:16" ht="26.4" x14ac:dyDescent="0.25">
      <c r="A64" s="34" t="s">
        <v>54</v>
      </c>
      <c r="E64" s="35" t="s">
        <v>112</v>
      </c>
      <c r="H64" s="53"/>
    </row>
    <row r="65" spans="1:18" ht="52.8" x14ac:dyDescent="0.25">
      <c r="A65" t="s">
        <v>56</v>
      </c>
      <c r="E65" s="33" t="s">
        <v>113</v>
      </c>
      <c r="H65" s="53"/>
    </row>
    <row r="66" spans="1:18" x14ac:dyDescent="0.25">
      <c r="A66" s="23" t="s">
        <v>46</v>
      </c>
      <c r="B66" s="27" t="s">
        <v>114</v>
      </c>
      <c r="C66" s="27" t="s">
        <v>115</v>
      </c>
      <c r="D66" s="23" t="s">
        <v>66</v>
      </c>
      <c r="E66" s="28" t="s">
        <v>116</v>
      </c>
      <c r="F66" s="29" t="s">
        <v>111</v>
      </c>
      <c r="G66" s="30">
        <v>100</v>
      </c>
      <c r="H66" s="52"/>
      <c r="I66" s="31">
        <f>ROUND(ROUND(H66,2)*ROUND(G66,3),2)</f>
        <v>0</v>
      </c>
      <c r="J66" s="48" t="s">
        <v>51</v>
      </c>
      <c r="O66">
        <f>(I66*21)/100</f>
        <v>0</v>
      </c>
      <c r="P66" t="s">
        <v>22</v>
      </c>
    </row>
    <row r="67" spans="1:18" x14ac:dyDescent="0.25">
      <c r="A67" s="32" t="s">
        <v>52</v>
      </c>
      <c r="E67" s="33" t="s">
        <v>66</v>
      </c>
      <c r="H67" s="53"/>
    </row>
    <row r="68" spans="1:18" ht="26.4" x14ac:dyDescent="0.25">
      <c r="A68" s="34" t="s">
        <v>54</v>
      </c>
      <c r="E68" s="35" t="s">
        <v>117</v>
      </c>
      <c r="H68" s="53"/>
    </row>
    <row r="69" spans="1:18" ht="52.8" x14ac:dyDescent="0.25">
      <c r="A69" t="s">
        <v>56</v>
      </c>
      <c r="E69" s="33" t="s">
        <v>118</v>
      </c>
      <c r="H69" s="53"/>
    </row>
    <row r="70" spans="1:18" x14ac:dyDescent="0.25">
      <c r="A70" s="23" t="s">
        <v>46</v>
      </c>
      <c r="B70" s="27" t="s">
        <v>119</v>
      </c>
      <c r="C70" s="27" t="s">
        <v>120</v>
      </c>
      <c r="D70" s="23" t="s">
        <v>121</v>
      </c>
      <c r="E70" s="28" t="s">
        <v>122</v>
      </c>
      <c r="F70" s="29" t="s">
        <v>111</v>
      </c>
      <c r="G70" s="30">
        <v>100</v>
      </c>
      <c r="H70" s="52"/>
      <c r="I70" s="31">
        <f>ROUND(ROUND(H70,2)*ROUND(G70,3),2)</f>
        <v>0</v>
      </c>
      <c r="J70" s="48" t="s">
        <v>51</v>
      </c>
      <c r="O70">
        <f>(I70*21)/100</f>
        <v>0</v>
      </c>
      <c r="P70" t="s">
        <v>22</v>
      </c>
    </row>
    <row r="71" spans="1:18" x14ac:dyDescent="0.25">
      <c r="A71" s="32" t="s">
        <v>52</v>
      </c>
      <c r="E71" s="33" t="s">
        <v>66</v>
      </c>
      <c r="H71" s="53"/>
    </row>
    <row r="72" spans="1:18" ht="39.6" x14ac:dyDescent="0.25">
      <c r="A72" s="34" t="s">
        <v>54</v>
      </c>
      <c r="E72" s="35" t="s">
        <v>123</v>
      </c>
      <c r="H72" s="53"/>
    </row>
    <row r="73" spans="1:18" ht="66" x14ac:dyDescent="0.25">
      <c r="A73" t="s">
        <v>56</v>
      </c>
      <c r="E73" s="33" t="s">
        <v>124</v>
      </c>
      <c r="H73" s="53"/>
    </row>
    <row r="74" spans="1:18" x14ac:dyDescent="0.25">
      <c r="A74" s="23" t="s">
        <v>46</v>
      </c>
      <c r="B74" s="27" t="s">
        <v>125</v>
      </c>
      <c r="C74" s="27" t="s">
        <v>126</v>
      </c>
      <c r="D74" s="23" t="s">
        <v>66</v>
      </c>
      <c r="E74" s="28" t="s">
        <v>127</v>
      </c>
      <c r="F74" s="29" t="s">
        <v>111</v>
      </c>
      <c r="G74" s="30">
        <v>100</v>
      </c>
      <c r="H74" s="52"/>
      <c r="I74" s="31">
        <f>ROUND(ROUND(H74,2)*ROUND(G74,3),2)</f>
        <v>0</v>
      </c>
      <c r="J74" s="48" t="s">
        <v>51</v>
      </c>
      <c r="O74">
        <f>(I74*21)/100</f>
        <v>0</v>
      </c>
      <c r="P74" t="s">
        <v>22</v>
      </c>
    </row>
    <row r="75" spans="1:18" x14ac:dyDescent="0.25">
      <c r="A75" s="32" t="s">
        <v>52</v>
      </c>
      <c r="E75" s="33" t="s">
        <v>66</v>
      </c>
      <c r="H75" s="53"/>
    </row>
    <row r="76" spans="1:18" ht="26.4" x14ac:dyDescent="0.25">
      <c r="A76" s="34" t="s">
        <v>54</v>
      </c>
      <c r="E76" s="35" t="s">
        <v>128</v>
      </c>
      <c r="H76" s="53"/>
    </row>
    <row r="77" spans="1:18" ht="52.8" x14ac:dyDescent="0.25">
      <c r="A77" t="s">
        <v>56</v>
      </c>
      <c r="E77" s="33" t="s">
        <v>129</v>
      </c>
      <c r="H77" s="53"/>
    </row>
    <row r="78" spans="1:18" x14ac:dyDescent="0.25">
      <c r="A78" s="11" t="s">
        <v>44</v>
      </c>
      <c r="B78" s="11"/>
      <c r="C78" s="36" t="s">
        <v>22</v>
      </c>
      <c r="D78" s="11"/>
      <c r="E78" s="25" t="s">
        <v>130</v>
      </c>
      <c r="F78" s="11"/>
      <c r="G78" s="11"/>
      <c r="H78" s="54"/>
      <c r="I78" s="37">
        <f>0+Q78</f>
        <v>0</v>
      </c>
      <c r="J78" s="46"/>
      <c r="O78">
        <f>0+R78</f>
        <v>0</v>
      </c>
      <c r="Q78">
        <f>0+I79</f>
        <v>0</v>
      </c>
      <c r="R78">
        <f>0+O79</f>
        <v>0</v>
      </c>
    </row>
    <row r="79" spans="1:18" x14ac:dyDescent="0.25">
      <c r="A79" s="23" t="s">
        <v>46</v>
      </c>
      <c r="B79" s="27" t="s">
        <v>131</v>
      </c>
      <c r="C79" s="27" t="s">
        <v>132</v>
      </c>
      <c r="D79" s="23" t="s">
        <v>66</v>
      </c>
      <c r="E79" s="28" t="s">
        <v>133</v>
      </c>
      <c r="F79" s="29" t="s">
        <v>111</v>
      </c>
      <c r="G79" s="30">
        <v>88</v>
      </c>
      <c r="H79" s="52"/>
      <c r="I79" s="31">
        <f>ROUND(ROUND(H79,2)*ROUND(G79,3),2)</f>
        <v>0</v>
      </c>
      <c r="J79" s="48" t="s">
        <v>51</v>
      </c>
      <c r="O79">
        <f>(I79*21)/100</f>
        <v>0</v>
      </c>
      <c r="P79" t="s">
        <v>22</v>
      </c>
    </row>
    <row r="80" spans="1:18" x14ac:dyDescent="0.25">
      <c r="A80" s="32" t="s">
        <v>52</v>
      </c>
      <c r="E80" s="33" t="s">
        <v>66</v>
      </c>
      <c r="H80" s="53"/>
    </row>
    <row r="81" spans="1:18" ht="26.4" x14ac:dyDescent="0.25">
      <c r="A81" s="34" t="s">
        <v>54</v>
      </c>
      <c r="E81" s="35" t="s">
        <v>134</v>
      </c>
      <c r="H81" s="53"/>
    </row>
    <row r="82" spans="1:18" ht="158.4" x14ac:dyDescent="0.25">
      <c r="A82" t="s">
        <v>56</v>
      </c>
      <c r="E82" s="33" t="s">
        <v>135</v>
      </c>
      <c r="H82" s="53"/>
    </row>
    <row r="83" spans="1:18" x14ac:dyDescent="0.25">
      <c r="A83" s="11" t="s">
        <v>44</v>
      </c>
      <c r="B83" s="11"/>
      <c r="C83" s="36" t="s">
        <v>34</v>
      </c>
      <c r="D83" s="11"/>
      <c r="E83" s="25" t="s">
        <v>136</v>
      </c>
      <c r="F83" s="11"/>
      <c r="G83" s="11"/>
      <c r="H83" s="54"/>
      <c r="I83" s="37">
        <f>0+Q83</f>
        <v>0</v>
      </c>
      <c r="J83" s="46"/>
      <c r="O83">
        <f>0+R83</f>
        <v>0</v>
      </c>
      <c r="Q83">
        <f>0+I84+I88+I92+I96+I100+I104+I108+I112+I116+I120+I124</f>
        <v>0</v>
      </c>
      <c r="R83">
        <f>0+O84+O88+O92+O96+O100+O104+O108+O112+O116+O120+O124</f>
        <v>0</v>
      </c>
    </row>
    <row r="84" spans="1:18" x14ac:dyDescent="0.25">
      <c r="A84" s="23" t="s">
        <v>46</v>
      </c>
      <c r="B84" s="27" t="s">
        <v>137</v>
      </c>
      <c r="C84" s="27" t="s">
        <v>138</v>
      </c>
      <c r="D84" s="23" t="s">
        <v>66</v>
      </c>
      <c r="E84" s="28" t="s">
        <v>139</v>
      </c>
      <c r="F84" s="29" t="s">
        <v>111</v>
      </c>
      <c r="G84" s="30">
        <v>155</v>
      </c>
      <c r="H84" s="52"/>
      <c r="I84" s="31">
        <f>ROUND(ROUND(H84,2)*ROUND(G84,3),2)</f>
        <v>0</v>
      </c>
      <c r="J84" s="48" t="s">
        <v>51</v>
      </c>
      <c r="O84">
        <f>(I84*21)/100</f>
        <v>0</v>
      </c>
      <c r="P84" t="s">
        <v>22</v>
      </c>
    </row>
    <row r="85" spans="1:18" x14ac:dyDescent="0.25">
      <c r="A85" s="32" t="s">
        <v>52</v>
      </c>
      <c r="E85" s="33" t="s">
        <v>66</v>
      </c>
      <c r="H85" s="53"/>
    </row>
    <row r="86" spans="1:18" ht="26.4" x14ac:dyDescent="0.25">
      <c r="A86" s="34" t="s">
        <v>54</v>
      </c>
      <c r="E86" s="35" t="s">
        <v>140</v>
      </c>
      <c r="H86" s="53"/>
    </row>
    <row r="87" spans="1:18" ht="79.2" x14ac:dyDescent="0.25">
      <c r="A87" t="s">
        <v>56</v>
      </c>
      <c r="E87" s="33" t="s">
        <v>141</v>
      </c>
      <c r="H87" s="53"/>
    </row>
    <row r="88" spans="1:18" x14ac:dyDescent="0.25">
      <c r="A88" s="23" t="s">
        <v>46</v>
      </c>
      <c r="B88" s="27" t="s">
        <v>142</v>
      </c>
      <c r="C88" s="27" t="s">
        <v>143</v>
      </c>
      <c r="D88" s="23" t="s">
        <v>66</v>
      </c>
      <c r="E88" s="28" t="s">
        <v>144</v>
      </c>
      <c r="F88" s="29" t="s">
        <v>111</v>
      </c>
      <c r="G88" s="30">
        <v>740</v>
      </c>
      <c r="H88" s="52"/>
      <c r="I88" s="31">
        <f>ROUND(ROUND(H88,2)*ROUND(G88,3),2)</f>
        <v>0</v>
      </c>
      <c r="J88" s="48" t="s">
        <v>51</v>
      </c>
      <c r="O88">
        <f>(I88*21)/100</f>
        <v>0</v>
      </c>
      <c r="P88" t="s">
        <v>22</v>
      </c>
    </row>
    <row r="89" spans="1:18" x14ac:dyDescent="0.25">
      <c r="A89" s="32" t="s">
        <v>52</v>
      </c>
      <c r="E89" s="33" t="s">
        <v>66</v>
      </c>
      <c r="H89" s="53"/>
    </row>
    <row r="90" spans="1:18" ht="39.6" x14ac:dyDescent="0.25">
      <c r="A90" s="34" t="s">
        <v>54</v>
      </c>
      <c r="E90" s="35" t="s">
        <v>145</v>
      </c>
      <c r="H90" s="53"/>
    </row>
    <row r="91" spans="1:18" ht="92.4" x14ac:dyDescent="0.25">
      <c r="A91" t="s">
        <v>56</v>
      </c>
      <c r="E91" s="33" t="s">
        <v>146</v>
      </c>
      <c r="H91" s="53"/>
    </row>
    <row r="92" spans="1:18" x14ac:dyDescent="0.25">
      <c r="A92" s="23" t="s">
        <v>46</v>
      </c>
      <c r="B92" s="27" t="s">
        <v>147</v>
      </c>
      <c r="C92" s="27" t="s">
        <v>148</v>
      </c>
      <c r="D92" s="23" t="s">
        <v>66</v>
      </c>
      <c r="E92" s="28" t="s">
        <v>149</v>
      </c>
      <c r="F92" s="29" t="s">
        <v>111</v>
      </c>
      <c r="G92" s="30">
        <v>740</v>
      </c>
      <c r="H92" s="52"/>
      <c r="I92" s="31">
        <f>ROUND(ROUND(H92,2)*ROUND(G92,3),2)</f>
        <v>0</v>
      </c>
      <c r="J92" s="48" t="s">
        <v>51</v>
      </c>
      <c r="O92">
        <f>(I92*21)/100</f>
        <v>0</v>
      </c>
      <c r="P92" t="s">
        <v>22</v>
      </c>
    </row>
    <row r="93" spans="1:18" x14ac:dyDescent="0.25">
      <c r="A93" s="32" t="s">
        <v>52</v>
      </c>
      <c r="E93" s="33" t="s">
        <v>66</v>
      </c>
      <c r="H93" s="53"/>
    </row>
    <row r="94" spans="1:18" ht="39.6" x14ac:dyDescent="0.25">
      <c r="A94" s="34" t="s">
        <v>54</v>
      </c>
      <c r="E94" s="35" t="s">
        <v>150</v>
      </c>
      <c r="H94" s="53"/>
    </row>
    <row r="95" spans="1:18" ht="92.4" x14ac:dyDescent="0.25">
      <c r="A95" t="s">
        <v>56</v>
      </c>
      <c r="E95" s="33" t="s">
        <v>146</v>
      </c>
      <c r="H95" s="53"/>
    </row>
    <row r="96" spans="1:18" x14ac:dyDescent="0.25">
      <c r="A96" s="23" t="s">
        <v>46</v>
      </c>
      <c r="B96" s="27" t="s">
        <v>151</v>
      </c>
      <c r="C96" s="27" t="s">
        <v>152</v>
      </c>
      <c r="D96" s="23" t="s">
        <v>66</v>
      </c>
      <c r="E96" s="28" t="s">
        <v>153</v>
      </c>
      <c r="F96" s="29" t="s">
        <v>111</v>
      </c>
      <c r="G96" s="30">
        <v>222</v>
      </c>
      <c r="H96" s="52"/>
      <c r="I96" s="31">
        <f>ROUND(ROUND(H96,2)*ROUND(G96,3),2)</f>
        <v>0</v>
      </c>
      <c r="J96" s="48" t="s">
        <v>51</v>
      </c>
      <c r="O96">
        <f>(I96*21)/100</f>
        <v>0</v>
      </c>
      <c r="P96" t="s">
        <v>22</v>
      </c>
    </row>
    <row r="97" spans="1:16" x14ac:dyDescent="0.25">
      <c r="A97" s="32" t="s">
        <v>52</v>
      </c>
      <c r="E97" s="33" t="s">
        <v>66</v>
      </c>
      <c r="H97" s="53"/>
    </row>
    <row r="98" spans="1:16" ht="39.6" x14ac:dyDescent="0.25">
      <c r="A98" s="34" t="s">
        <v>54</v>
      </c>
      <c r="E98" s="35" t="s">
        <v>154</v>
      </c>
      <c r="H98" s="53"/>
    </row>
    <row r="99" spans="1:16" ht="92.4" x14ac:dyDescent="0.25">
      <c r="A99" t="s">
        <v>56</v>
      </c>
      <c r="E99" s="33" t="s">
        <v>146</v>
      </c>
      <c r="H99" s="53"/>
    </row>
    <row r="100" spans="1:16" x14ac:dyDescent="0.25">
      <c r="A100" s="23" t="s">
        <v>46</v>
      </c>
      <c r="B100" s="27" t="s">
        <v>155</v>
      </c>
      <c r="C100" s="27" t="s">
        <v>156</v>
      </c>
      <c r="D100" s="23" t="s">
        <v>66</v>
      </c>
      <c r="E100" s="28" t="s">
        <v>157</v>
      </c>
      <c r="F100" s="29" t="s">
        <v>111</v>
      </c>
      <c r="G100" s="30">
        <v>740</v>
      </c>
      <c r="H100" s="52"/>
      <c r="I100" s="31">
        <f>ROUND(ROUND(H100,2)*ROUND(G100,3),2)</f>
        <v>0</v>
      </c>
      <c r="J100" s="48" t="s">
        <v>51</v>
      </c>
      <c r="O100">
        <f>(I100*21)/100</f>
        <v>0</v>
      </c>
      <c r="P100" t="s">
        <v>22</v>
      </c>
    </row>
    <row r="101" spans="1:16" x14ac:dyDescent="0.25">
      <c r="A101" s="32" t="s">
        <v>52</v>
      </c>
      <c r="E101" s="33" t="s">
        <v>66</v>
      </c>
      <c r="H101" s="53"/>
    </row>
    <row r="102" spans="1:16" ht="39.6" x14ac:dyDescent="0.25">
      <c r="A102" s="34" t="s">
        <v>54</v>
      </c>
      <c r="E102" s="35" t="s">
        <v>158</v>
      </c>
      <c r="H102" s="53"/>
    </row>
    <row r="103" spans="1:16" ht="118.8" x14ac:dyDescent="0.25">
      <c r="A103" t="s">
        <v>56</v>
      </c>
      <c r="E103" s="33" t="s">
        <v>159</v>
      </c>
      <c r="H103" s="53"/>
    </row>
    <row r="104" spans="1:16" x14ac:dyDescent="0.25">
      <c r="A104" s="23" t="s">
        <v>46</v>
      </c>
      <c r="B104" s="27" t="s">
        <v>160</v>
      </c>
      <c r="C104" s="27" t="s">
        <v>161</v>
      </c>
      <c r="D104" s="23" t="s">
        <v>66</v>
      </c>
      <c r="E104" s="28" t="s">
        <v>162</v>
      </c>
      <c r="F104" s="29" t="s">
        <v>111</v>
      </c>
      <c r="G104" s="30">
        <v>222</v>
      </c>
      <c r="H104" s="52"/>
      <c r="I104" s="31">
        <f>ROUND(ROUND(H104,2)*ROUND(G104,3),2)</f>
        <v>0</v>
      </c>
      <c r="J104" s="48" t="s">
        <v>51</v>
      </c>
      <c r="O104">
        <f>(I104*21)/100</f>
        <v>0</v>
      </c>
      <c r="P104" t="s">
        <v>22</v>
      </c>
    </row>
    <row r="105" spans="1:16" x14ac:dyDescent="0.25">
      <c r="A105" s="32" t="s">
        <v>52</v>
      </c>
      <c r="E105" s="33" t="s">
        <v>66</v>
      </c>
      <c r="H105" s="53"/>
    </row>
    <row r="106" spans="1:16" ht="39.6" x14ac:dyDescent="0.25">
      <c r="A106" s="34" t="s">
        <v>54</v>
      </c>
      <c r="E106" s="35" t="s">
        <v>163</v>
      </c>
      <c r="H106" s="53"/>
    </row>
    <row r="107" spans="1:16" ht="118.8" x14ac:dyDescent="0.25">
      <c r="A107" t="s">
        <v>56</v>
      </c>
      <c r="E107" s="33" t="s">
        <v>159</v>
      </c>
      <c r="H107" s="53"/>
    </row>
    <row r="108" spans="1:16" x14ac:dyDescent="0.25">
      <c r="A108" s="23" t="s">
        <v>46</v>
      </c>
      <c r="B108" s="27" t="s">
        <v>164</v>
      </c>
      <c r="C108" s="27" t="s">
        <v>165</v>
      </c>
      <c r="D108" s="23" t="s">
        <v>66</v>
      </c>
      <c r="E108" s="28" t="s">
        <v>166</v>
      </c>
      <c r="F108" s="29" t="s">
        <v>111</v>
      </c>
      <c r="G108" s="30">
        <v>740</v>
      </c>
      <c r="H108" s="52"/>
      <c r="I108" s="31">
        <f>ROUND(ROUND(H108,2)*ROUND(G108,3),2)</f>
        <v>0</v>
      </c>
      <c r="J108" s="48" t="s">
        <v>51</v>
      </c>
      <c r="O108">
        <f>(I108*21)/100</f>
        <v>0</v>
      </c>
      <c r="P108" t="s">
        <v>22</v>
      </c>
    </row>
    <row r="109" spans="1:16" x14ac:dyDescent="0.25">
      <c r="A109" s="32" t="s">
        <v>52</v>
      </c>
      <c r="E109" s="33" t="s">
        <v>66</v>
      </c>
      <c r="H109" s="53"/>
    </row>
    <row r="110" spans="1:16" ht="39.6" x14ac:dyDescent="0.25">
      <c r="A110" s="34" t="s">
        <v>54</v>
      </c>
      <c r="E110" s="35" t="s">
        <v>167</v>
      </c>
      <c r="H110" s="53"/>
    </row>
    <row r="111" spans="1:16" ht="118.8" x14ac:dyDescent="0.25">
      <c r="A111" t="s">
        <v>56</v>
      </c>
      <c r="E111" s="33" t="s">
        <v>159</v>
      </c>
      <c r="H111" s="53"/>
    </row>
    <row r="112" spans="1:16" x14ac:dyDescent="0.25">
      <c r="A112" s="23" t="s">
        <v>46</v>
      </c>
      <c r="B112" s="27" t="s">
        <v>168</v>
      </c>
      <c r="C112" s="27" t="s">
        <v>169</v>
      </c>
      <c r="D112" s="23" t="s">
        <v>66</v>
      </c>
      <c r="E112" s="28" t="s">
        <v>170</v>
      </c>
      <c r="F112" s="29" t="s">
        <v>111</v>
      </c>
      <c r="G112" s="30">
        <v>1702</v>
      </c>
      <c r="H112" s="52"/>
      <c r="I112" s="31">
        <f>ROUND(ROUND(H112,2)*ROUND(G112,3),2)</f>
        <v>0</v>
      </c>
      <c r="J112" s="48" t="s">
        <v>51</v>
      </c>
      <c r="O112">
        <f>(I112*21)/100</f>
        <v>0</v>
      </c>
      <c r="P112" t="s">
        <v>22</v>
      </c>
    </row>
    <row r="113" spans="1:18" x14ac:dyDescent="0.25">
      <c r="A113" s="32" t="s">
        <v>52</v>
      </c>
      <c r="E113" s="33" t="s">
        <v>66</v>
      </c>
      <c r="H113" s="53"/>
    </row>
    <row r="114" spans="1:18" ht="52.8" x14ac:dyDescent="0.25">
      <c r="A114" s="34" t="s">
        <v>54</v>
      </c>
      <c r="E114" s="35" t="s">
        <v>171</v>
      </c>
      <c r="H114" s="53"/>
    </row>
    <row r="115" spans="1:18" ht="66" x14ac:dyDescent="0.25">
      <c r="A115" t="s">
        <v>56</v>
      </c>
      <c r="E115" s="33" t="s">
        <v>172</v>
      </c>
      <c r="H115" s="53"/>
    </row>
    <row r="116" spans="1:18" x14ac:dyDescent="0.25">
      <c r="A116" s="23" t="s">
        <v>46</v>
      </c>
      <c r="B116" s="27" t="s">
        <v>173</v>
      </c>
      <c r="C116" s="27" t="s">
        <v>174</v>
      </c>
      <c r="D116" s="23" t="s">
        <v>66</v>
      </c>
      <c r="E116" s="28" t="s">
        <v>175</v>
      </c>
      <c r="F116" s="29" t="s">
        <v>111</v>
      </c>
      <c r="G116" s="30">
        <v>46</v>
      </c>
      <c r="H116" s="52"/>
      <c r="I116" s="31">
        <f>ROUND(ROUND(H116,2)*ROUND(G116,3),2)</f>
        <v>0</v>
      </c>
      <c r="J116" s="48" t="s">
        <v>51</v>
      </c>
      <c r="O116">
        <f>(I116*21)/100</f>
        <v>0</v>
      </c>
      <c r="P116" t="s">
        <v>22</v>
      </c>
    </row>
    <row r="117" spans="1:18" x14ac:dyDescent="0.25">
      <c r="A117" s="32" t="s">
        <v>52</v>
      </c>
      <c r="E117" s="33" t="s">
        <v>66</v>
      </c>
      <c r="H117" s="53"/>
    </row>
    <row r="118" spans="1:18" ht="39.6" x14ac:dyDescent="0.25">
      <c r="A118" s="34" t="s">
        <v>54</v>
      </c>
      <c r="E118" s="35" t="s">
        <v>176</v>
      </c>
      <c r="H118" s="53"/>
    </row>
    <row r="119" spans="1:18" ht="145.19999999999999" x14ac:dyDescent="0.25">
      <c r="A119" t="s">
        <v>56</v>
      </c>
      <c r="E119" s="33" t="s">
        <v>177</v>
      </c>
      <c r="H119" s="53"/>
    </row>
    <row r="120" spans="1:18" x14ac:dyDescent="0.25">
      <c r="A120" s="23" t="s">
        <v>46</v>
      </c>
      <c r="B120" s="27" t="s">
        <v>178</v>
      </c>
      <c r="C120" s="27" t="s">
        <v>179</v>
      </c>
      <c r="D120" s="23" t="s">
        <v>66</v>
      </c>
      <c r="E120" s="28" t="s">
        <v>180</v>
      </c>
      <c r="F120" s="29" t="s">
        <v>111</v>
      </c>
      <c r="G120" s="30">
        <v>18.399999999999999</v>
      </c>
      <c r="H120" s="52"/>
      <c r="I120" s="31">
        <f>ROUND(ROUND(H120,2)*ROUND(G120,3),2)</f>
        <v>0</v>
      </c>
      <c r="J120" s="48" t="s">
        <v>51</v>
      </c>
      <c r="O120">
        <f>(I120*21)/100</f>
        <v>0</v>
      </c>
      <c r="P120" t="s">
        <v>22</v>
      </c>
    </row>
    <row r="121" spans="1:18" x14ac:dyDescent="0.25">
      <c r="A121" s="32" t="s">
        <v>52</v>
      </c>
      <c r="E121" s="33" t="s">
        <v>66</v>
      </c>
      <c r="H121" s="53"/>
    </row>
    <row r="122" spans="1:18" ht="26.4" x14ac:dyDescent="0.25">
      <c r="A122" s="34" t="s">
        <v>54</v>
      </c>
      <c r="E122" s="35" t="s">
        <v>181</v>
      </c>
      <c r="H122" s="53"/>
    </row>
    <row r="123" spans="1:18" ht="132" x14ac:dyDescent="0.25">
      <c r="A123" t="s">
        <v>56</v>
      </c>
      <c r="E123" s="33" t="s">
        <v>182</v>
      </c>
      <c r="H123" s="53"/>
    </row>
    <row r="124" spans="1:18" x14ac:dyDescent="0.25">
      <c r="A124" s="23" t="s">
        <v>46</v>
      </c>
      <c r="B124" s="27" t="s">
        <v>183</v>
      </c>
      <c r="C124" s="27" t="s">
        <v>184</v>
      </c>
      <c r="D124" s="23" t="s">
        <v>66</v>
      </c>
      <c r="E124" s="28" t="s">
        <v>185</v>
      </c>
      <c r="F124" s="29" t="s">
        <v>111</v>
      </c>
      <c r="G124" s="30">
        <v>92</v>
      </c>
      <c r="H124" s="52"/>
      <c r="I124" s="31">
        <f>ROUND(ROUND(H124,2)*ROUND(G124,3),2)</f>
        <v>0</v>
      </c>
      <c r="J124" s="48" t="s">
        <v>51</v>
      </c>
      <c r="O124">
        <f>(I124*21)/100</f>
        <v>0</v>
      </c>
      <c r="P124" t="s">
        <v>22</v>
      </c>
    </row>
    <row r="125" spans="1:18" x14ac:dyDescent="0.25">
      <c r="A125" s="32" t="s">
        <v>52</v>
      </c>
      <c r="E125" s="33" t="s">
        <v>66</v>
      </c>
      <c r="H125" s="53"/>
    </row>
    <row r="126" spans="1:18" ht="52.8" x14ac:dyDescent="0.25">
      <c r="A126" s="34" t="s">
        <v>54</v>
      </c>
      <c r="E126" s="35" t="s">
        <v>186</v>
      </c>
      <c r="H126" s="53"/>
    </row>
    <row r="127" spans="1:18" ht="79.2" x14ac:dyDescent="0.25">
      <c r="A127" t="s">
        <v>56</v>
      </c>
      <c r="E127" s="33" t="s">
        <v>187</v>
      </c>
      <c r="H127" s="53"/>
    </row>
    <row r="128" spans="1:18" x14ac:dyDescent="0.25">
      <c r="A128" s="11" t="s">
        <v>44</v>
      </c>
      <c r="B128" s="11"/>
      <c r="C128" s="36" t="s">
        <v>84</v>
      </c>
      <c r="D128" s="11"/>
      <c r="E128" s="25" t="s">
        <v>188</v>
      </c>
      <c r="F128" s="11"/>
      <c r="G128" s="11"/>
      <c r="H128" s="54"/>
      <c r="I128" s="37">
        <f>0+Q128</f>
        <v>0</v>
      </c>
      <c r="J128" s="46"/>
      <c r="O128">
        <f>0+R128</f>
        <v>0</v>
      </c>
      <c r="Q128">
        <f>0+I129+I133+I137+I141+I145+I149</f>
        <v>0</v>
      </c>
      <c r="R128">
        <f>0+O129+O133+O137+O141+O145+O149</f>
        <v>0</v>
      </c>
    </row>
    <row r="129" spans="1:16" x14ac:dyDescent="0.25">
      <c r="A129" s="23" t="s">
        <v>46</v>
      </c>
      <c r="B129" s="27" t="s">
        <v>189</v>
      </c>
      <c r="C129" s="27" t="s">
        <v>190</v>
      </c>
      <c r="D129" s="23" t="s">
        <v>121</v>
      </c>
      <c r="E129" s="28" t="s">
        <v>191</v>
      </c>
      <c r="F129" s="29" t="s">
        <v>81</v>
      </c>
      <c r="G129" s="30">
        <v>30</v>
      </c>
      <c r="H129" s="52"/>
      <c r="I129" s="31">
        <f>ROUND(ROUND(H129,2)*ROUND(G129,3),2)</f>
        <v>0</v>
      </c>
      <c r="J129" s="48" t="s">
        <v>51</v>
      </c>
      <c r="O129">
        <f>(I129*21)/100</f>
        <v>0</v>
      </c>
      <c r="P129" t="s">
        <v>22</v>
      </c>
    </row>
    <row r="130" spans="1:16" ht="26.4" x14ac:dyDescent="0.25">
      <c r="A130" s="32" t="s">
        <v>52</v>
      </c>
      <c r="E130" s="33" t="s">
        <v>192</v>
      </c>
      <c r="H130" s="53"/>
    </row>
    <row r="131" spans="1:16" ht="52.8" x14ac:dyDescent="0.25">
      <c r="A131" s="34" t="s">
        <v>54</v>
      </c>
      <c r="E131" s="35" t="s">
        <v>193</v>
      </c>
      <c r="H131" s="53"/>
    </row>
    <row r="132" spans="1:16" ht="184.8" x14ac:dyDescent="0.25">
      <c r="A132" t="s">
        <v>56</v>
      </c>
      <c r="E132" s="33" t="s">
        <v>194</v>
      </c>
      <c r="H132" s="53"/>
    </row>
    <row r="133" spans="1:16" x14ac:dyDescent="0.25">
      <c r="A133" s="23" t="s">
        <v>46</v>
      </c>
      <c r="B133" s="27" t="s">
        <v>195</v>
      </c>
      <c r="C133" s="27" t="s">
        <v>196</v>
      </c>
      <c r="D133" s="23" t="s">
        <v>121</v>
      </c>
      <c r="E133" s="28" t="s">
        <v>197</v>
      </c>
      <c r="F133" s="29" t="s">
        <v>198</v>
      </c>
      <c r="G133" s="30">
        <v>7</v>
      </c>
      <c r="H133" s="52"/>
      <c r="I133" s="31">
        <f>ROUND(ROUND(H133,2)*ROUND(G133,3),2)</f>
        <v>0</v>
      </c>
      <c r="J133" s="48" t="s">
        <v>199</v>
      </c>
      <c r="O133">
        <f>(I133*21)/100</f>
        <v>0</v>
      </c>
      <c r="P133" t="s">
        <v>22</v>
      </c>
    </row>
    <row r="134" spans="1:16" x14ac:dyDescent="0.25">
      <c r="A134" s="32" t="s">
        <v>52</v>
      </c>
      <c r="E134" s="33" t="s">
        <v>66</v>
      </c>
      <c r="H134" s="53"/>
    </row>
    <row r="135" spans="1:16" ht="66" x14ac:dyDescent="0.25">
      <c r="A135" s="34" t="s">
        <v>54</v>
      </c>
      <c r="E135" s="35" t="s">
        <v>200</v>
      </c>
      <c r="H135" s="53"/>
    </row>
    <row r="136" spans="1:16" ht="79.2" x14ac:dyDescent="0.25">
      <c r="A136" t="s">
        <v>56</v>
      </c>
      <c r="E136" s="33" t="s">
        <v>201</v>
      </c>
      <c r="H136" s="53"/>
    </row>
    <row r="137" spans="1:16" x14ac:dyDescent="0.25">
      <c r="A137" s="23" t="s">
        <v>46</v>
      </c>
      <c r="B137" s="27" t="s">
        <v>202</v>
      </c>
      <c r="C137" s="27" t="s">
        <v>203</v>
      </c>
      <c r="D137" s="23" t="s">
        <v>66</v>
      </c>
      <c r="E137" s="28" t="s">
        <v>204</v>
      </c>
      <c r="F137" s="29" t="s">
        <v>198</v>
      </c>
      <c r="G137" s="30">
        <v>1</v>
      </c>
      <c r="H137" s="52"/>
      <c r="I137" s="31">
        <f>ROUND(ROUND(H137,2)*ROUND(G137,3),2)</f>
        <v>0</v>
      </c>
      <c r="J137" s="48" t="s">
        <v>51</v>
      </c>
      <c r="O137">
        <f>(I137*21)/100</f>
        <v>0</v>
      </c>
      <c r="P137" t="s">
        <v>22</v>
      </c>
    </row>
    <row r="138" spans="1:16" x14ac:dyDescent="0.25">
      <c r="A138" s="32" t="s">
        <v>52</v>
      </c>
      <c r="E138" s="33" t="s">
        <v>66</v>
      </c>
      <c r="H138" s="53"/>
    </row>
    <row r="139" spans="1:16" ht="66" x14ac:dyDescent="0.25">
      <c r="A139" s="34" t="s">
        <v>54</v>
      </c>
      <c r="E139" s="35" t="s">
        <v>205</v>
      </c>
      <c r="H139" s="53"/>
    </row>
    <row r="140" spans="1:16" ht="52.8" x14ac:dyDescent="0.25">
      <c r="A140" t="s">
        <v>56</v>
      </c>
      <c r="E140" s="33" t="s">
        <v>206</v>
      </c>
      <c r="H140" s="53"/>
    </row>
    <row r="141" spans="1:16" x14ac:dyDescent="0.25">
      <c r="A141" s="23" t="s">
        <v>46</v>
      </c>
      <c r="B141" s="27" t="s">
        <v>207</v>
      </c>
      <c r="C141" s="27" t="s">
        <v>208</v>
      </c>
      <c r="D141" s="23" t="s">
        <v>66</v>
      </c>
      <c r="E141" s="28" t="s">
        <v>209</v>
      </c>
      <c r="F141" s="29" t="s">
        <v>198</v>
      </c>
      <c r="G141" s="30">
        <v>1</v>
      </c>
      <c r="H141" s="52"/>
      <c r="I141" s="31">
        <f>ROUND(ROUND(H141,2)*ROUND(G141,3),2)</f>
        <v>0</v>
      </c>
      <c r="J141" s="48" t="s">
        <v>51</v>
      </c>
      <c r="O141">
        <f>(I141*21)/100</f>
        <v>0</v>
      </c>
      <c r="P141" t="s">
        <v>22</v>
      </c>
    </row>
    <row r="142" spans="1:16" x14ac:dyDescent="0.25">
      <c r="A142" s="32" t="s">
        <v>52</v>
      </c>
      <c r="E142" s="33" t="s">
        <v>66</v>
      </c>
      <c r="H142" s="53"/>
    </row>
    <row r="143" spans="1:16" ht="39.6" x14ac:dyDescent="0.25">
      <c r="A143" s="34" t="s">
        <v>54</v>
      </c>
      <c r="E143" s="35" t="s">
        <v>210</v>
      </c>
      <c r="H143" s="53"/>
    </row>
    <row r="144" spans="1:16" ht="52.8" x14ac:dyDescent="0.25">
      <c r="A144" t="s">
        <v>56</v>
      </c>
      <c r="E144" s="33" t="s">
        <v>211</v>
      </c>
      <c r="H144" s="53"/>
    </row>
    <row r="145" spans="1:18" x14ac:dyDescent="0.25">
      <c r="A145" s="23" t="s">
        <v>46</v>
      </c>
      <c r="B145" s="27" t="s">
        <v>212</v>
      </c>
      <c r="C145" s="27" t="s">
        <v>213</v>
      </c>
      <c r="D145" s="23" t="s">
        <v>66</v>
      </c>
      <c r="E145" s="28" t="s">
        <v>214</v>
      </c>
      <c r="F145" s="29" t="s">
        <v>198</v>
      </c>
      <c r="G145" s="30">
        <v>1</v>
      </c>
      <c r="H145" s="52"/>
      <c r="I145" s="31">
        <f>ROUND(ROUND(H145,2)*ROUND(G145,3),2)</f>
        <v>0</v>
      </c>
      <c r="J145" s="48" t="s">
        <v>51</v>
      </c>
      <c r="O145">
        <f>(I145*21)/100</f>
        <v>0</v>
      </c>
      <c r="P145" t="s">
        <v>22</v>
      </c>
    </row>
    <row r="146" spans="1:18" x14ac:dyDescent="0.25">
      <c r="A146" s="32" t="s">
        <v>52</v>
      </c>
      <c r="E146" s="33" t="s">
        <v>66</v>
      </c>
      <c r="H146" s="53"/>
    </row>
    <row r="147" spans="1:18" ht="39.6" x14ac:dyDescent="0.25">
      <c r="A147" s="34" t="s">
        <v>54</v>
      </c>
      <c r="E147" s="35" t="s">
        <v>215</v>
      </c>
      <c r="H147" s="53"/>
    </row>
    <row r="148" spans="1:18" ht="52.8" x14ac:dyDescent="0.25">
      <c r="A148" t="s">
        <v>56</v>
      </c>
      <c r="E148" s="33" t="s">
        <v>216</v>
      </c>
      <c r="H148" s="53"/>
    </row>
    <row r="149" spans="1:18" x14ac:dyDescent="0.25">
      <c r="A149" s="23" t="s">
        <v>46</v>
      </c>
      <c r="B149" s="27" t="s">
        <v>217</v>
      </c>
      <c r="C149" s="27" t="s">
        <v>218</v>
      </c>
      <c r="D149" s="23" t="s">
        <v>66</v>
      </c>
      <c r="E149" s="28" t="s">
        <v>219</v>
      </c>
      <c r="F149" s="29" t="s">
        <v>198</v>
      </c>
      <c r="G149" s="30">
        <v>1</v>
      </c>
      <c r="H149" s="52"/>
      <c r="I149" s="31">
        <f>ROUND(ROUND(H149,2)*ROUND(G149,3),2)</f>
        <v>0</v>
      </c>
      <c r="J149" s="48" t="s">
        <v>51</v>
      </c>
      <c r="O149">
        <f>(I149*21)/100</f>
        <v>0</v>
      </c>
      <c r="P149" t="s">
        <v>22</v>
      </c>
    </row>
    <row r="150" spans="1:18" x14ac:dyDescent="0.25">
      <c r="A150" s="32" t="s">
        <v>52</v>
      </c>
      <c r="E150" s="33" t="s">
        <v>66</v>
      </c>
      <c r="H150" s="53"/>
    </row>
    <row r="151" spans="1:18" ht="39.6" x14ac:dyDescent="0.25">
      <c r="A151" s="34" t="s">
        <v>54</v>
      </c>
      <c r="E151" s="35" t="s">
        <v>220</v>
      </c>
      <c r="H151" s="53"/>
    </row>
    <row r="152" spans="1:18" ht="52.8" x14ac:dyDescent="0.25">
      <c r="A152" t="s">
        <v>56</v>
      </c>
      <c r="E152" s="33" t="s">
        <v>216</v>
      </c>
      <c r="H152" s="53"/>
    </row>
    <row r="153" spans="1:18" x14ac:dyDescent="0.25">
      <c r="A153" s="11" t="s">
        <v>44</v>
      </c>
      <c r="B153" s="11"/>
      <c r="C153" s="36" t="s">
        <v>39</v>
      </c>
      <c r="D153" s="11"/>
      <c r="E153" s="25" t="s">
        <v>221</v>
      </c>
      <c r="F153" s="11"/>
      <c r="G153" s="11"/>
      <c r="H153" s="54"/>
      <c r="I153" s="37">
        <f>0+Q153</f>
        <v>0</v>
      </c>
      <c r="J153" s="46"/>
      <c r="O153">
        <f>0+R153</f>
        <v>0</v>
      </c>
      <c r="Q153">
        <f>0+I154+I158+I162+I166+I170+I174+I178+I182+I186+I190+I194+I198+I202+I206</f>
        <v>0</v>
      </c>
      <c r="R153">
        <f>0+O154+O158+O162+O166+O170+O174+O178+O182+O186+O190+O194+O198+O202+O206</f>
        <v>0</v>
      </c>
    </row>
    <row r="154" spans="1:18" x14ac:dyDescent="0.25">
      <c r="A154" s="23" t="s">
        <v>46</v>
      </c>
      <c r="B154" s="27" t="s">
        <v>222</v>
      </c>
      <c r="C154" s="27" t="s">
        <v>223</v>
      </c>
      <c r="D154" s="23" t="s">
        <v>66</v>
      </c>
      <c r="E154" s="28" t="s">
        <v>224</v>
      </c>
      <c r="F154" s="29" t="s">
        <v>198</v>
      </c>
      <c r="G154" s="30">
        <v>9</v>
      </c>
      <c r="H154" s="52"/>
      <c r="I154" s="31">
        <f>ROUND(ROUND(H154,2)*ROUND(G154,3),2)</f>
        <v>0</v>
      </c>
      <c r="J154" s="48" t="s">
        <v>225</v>
      </c>
      <c r="O154">
        <f>(I154*21)/100</f>
        <v>0</v>
      </c>
      <c r="P154" t="s">
        <v>22</v>
      </c>
    </row>
    <row r="155" spans="1:18" x14ac:dyDescent="0.25">
      <c r="A155" s="32" t="s">
        <v>52</v>
      </c>
      <c r="E155" s="33" t="s">
        <v>66</v>
      </c>
      <c r="H155" s="53"/>
    </row>
    <row r="156" spans="1:18" ht="52.8" x14ac:dyDescent="0.25">
      <c r="A156" s="34" t="s">
        <v>54</v>
      </c>
      <c r="E156" s="35" t="s">
        <v>226</v>
      </c>
      <c r="H156" s="53"/>
    </row>
    <row r="157" spans="1:18" x14ac:dyDescent="0.25">
      <c r="A157" t="s">
        <v>56</v>
      </c>
      <c r="E157" s="33" t="s">
        <v>227</v>
      </c>
      <c r="H157" s="53"/>
    </row>
    <row r="158" spans="1:18" x14ac:dyDescent="0.25">
      <c r="A158" s="23" t="s">
        <v>46</v>
      </c>
      <c r="B158" s="27" t="s">
        <v>228</v>
      </c>
      <c r="C158" s="27" t="s">
        <v>229</v>
      </c>
      <c r="D158" s="23" t="s">
        <v>66</v>
      </c>
      <c r="E158" s="28" t="s">
        <v>230</v>
      </c>
      <c r="F158" s="29" t="s">
        <v>198</v>
      </c>
      <c r="G158" s="30">
        <v>9</v>
      </c>
      <c r="H158" s="52"/>
      <c r="I158" s="31">
        <f>ROUND(ROUND(H158,2)*ROUND(G158,3),2)</f>
        <v>0</v>
      </c>
      <c r="J158" s="48" t="s">
        <v>225</v>
      </c>
      <c r="O158">
        <f>(I158*21)/100</f>
        <v>0</v>
      </c>
      <c r="P158" t="s">
        <v>22</v>
      </c>
    </row>
    <row r="159" spans="1:18" x14ac:dyDescent="0.25">
      <c r="A159" s="32" t="s">
        <v>52</v>
      </c>
      <c r="E159" s="33" t="s">
        <v>66</v>
      </c>
      <c r="H159" s="53"/>
    </row>
    <row r="160" spans="1:18" ht="52.8" x14ac:dyDescent="0.25">
      <c r="A160" s="34" t="s">
        <v>54</v>
      </c>
      <c r="E160" s="35" t="s">
        <v>231</v>
      </c>
      <c r="H160" s="53"/>
    </row>
    <row r="161" spans="1:16" ht="26.4" x14ac:dyDescent="0.25">
      <c r="A161" t="s">
        <v>56</v>
      </c>
      <c r="E161" s="33" t="s">
        <v>232</v>
      </c>
      <c r="H161" s="53"/>
    </row>
    <row r="162" spans="1:16" x14ac:dyDescent="0.25">
      <c r="A162" s="23" t="s">
        <v>46</v>
      </c>
      <c r="B162" s="27" t="s">
        <v>233</v>
      </c>
      <c r="C162" s="27" t="s">
        <v>234</v>
      </c>
      <c r="D162" s="23" t="s">
        <v>66</v>
      </c>
      <c r="E162" s="28" t="s">
        <v>235</v>
      </c>
      <c r="F162" s="29" t="s">
        <v>111</v>
      </c>
      <c r="G162" s="30">
        <v>10.5</v>
      </c>
      <c r="H162" s="52"/>
      <c r="I162" s="31">
        <f>ROUND(ROUND(H162,2)*ROUND(G162,3),2)</f>
        <v>0</v>
      </c>
      <c r="J162" s="48" t="s">
        <v>225</v>
      </c>
      <c r="O162">
        <f>(I162*21)/100</f>
        <v>0</v>
      </c>
      <c r="P162" t="s">
        <v>22</v>
      </c>
    </row>
    <row r="163" spans="1:16" x14ac:dyDescent="0.25">
      <c r="A163" s="32" t="s">
        <v>52</v>
      </c>
      <c r="E163" s="33" t="s">
        <v>66</v>
      </c>
      <c r="H163" s="53"/>
    </row>
    <row r="164" spans="1:16" ht="26.4" x14ac:dyDescent="0.25">
      <c r="A164" s="34" t="s">
        <v>54</v>
      </c>
      <c r="E164" s="35" t="s">
        <v>236</v>
      </c>
      <c r="H164" s="53"/>
    </row>
    <row r="165" spans="1:16" x14ac:dyDescent="0.25">
      <c r="A165" t="s">
        <v>56</v>
      </c>
      <c r="E165" s="33" t="s">
        <v>227</v>
      </c>
      <c r="H165" s="53"/>
    </row>
    <row r="166" spans="1:16" x14ac:dyDescent="0.25">
      <c r="A166" s="23" t="s">
        <v>46</v>
      </c>
      <c r="B166" s="27" t="s">
        <v>237</v>
      </c>
      <c r="C166" s="27" t="s">
        <v>238</v>
      </c>
      <c r="D166" s="23" t="s">
        <v>66</v>
      </c>
      <c r="E166" s="28" t="s">
        <v>239</v>
      </c>
      <c r="F166" s="29" t="s">
        <v>111</v>
      </c>
      <c r="G166" s="30">
        <v>10.5</v>
      </c>
      <c r="H166" s="52"/>
      <c r="I166" s="31">
        <f>ROUND(ROUND(H166,2)*ROUND(G166,3),2)</f>
        <v>0</v>
      </c>
      <c r="J166" s="48" t="s">
        <v>225</v>
      </c>
      <c r="O166">
        <f>(I166*21)/100</f>
        <v>0</v>
      </c>
      <c r="P166" t="s">
        <v>22</v>
      </c>
    </row>
    <row r="167" spans="1:16" x14ac:dyDescent="0.25">
      <c r="A167" s="32" t="s">
        <v>52</v>
      </c>
      <c r="E167" s="33" t="s">
        <v>66</v>
      </c>
      <c r="H167" s="53"/>
    </row>
    <row r="168" spans="1:16" ht="26.4" x14ac:dyDescent="0.25">
      <c r="A168" s="34" t="s">
        <v>54</v>
      </c>
      <c r="E168" s="35" t="s">
        <v>240</v>
      </c>
      <c r="H168" s="53"/>
    </row>
    <row r="169" spans="1:16" ht="26.4" x14ac:dyDescent="0.25">
      <c r="A169" t="s">
        <v>56</v>
      </c>
      <c r="E169" s="33" t="s">
        <v>232</v>
      </c>
      <c r="H169" s="53"/>
    </row>
    <row r="170" spans="1:16" x14ac:dyDescent="0.25">
      <c r="A170" s="23" t="s">
        <v>46</v>
      </c>
      <c r="B170" s="27" t="s">
        <v>241</v>
      </c>
      <c r="C170" s="27" t="s">
        <v>242</v>
      </c>
      <c r="D170" s="23" t="s">
        <v>66</v>
      </c>
      <c r="E170" s="28" t="s">
        <v>243</v>
      </c>
      <c r="F170" s="29" t="s">
        <v>198</v>
      </c>
      <c r="G170" s="30">
        <v>5</v>
      </c>
      <c r="H170" s="52"/>
      <c r="I170" s="31">
        <f>ROUND(ROUND(H170,2)*ROUND(G170,3),2)</f>
        <v>0</v>
      </c>
      <c r="J170" s="48" t="s">
        <v>225</v>
      </c>
      <c r="O170">
        <f>(I170*21)/100</f>
        <v>0</v>
      </c>
      <c r="P170" t="s">
        <v>22</v>
      </c>
    </row>
    <row r="171" spans="1:16" x14ac:dyDescent="0.25">
      <c r="A171" s="32" t="s">
        <v>52</v>
      </c>
      <c r="E171" s="33" t="s">
        <v>66</v>
      </c>
      <c r="H171" s="53"/>
    </row>
    <row r="172" spans="1:16" ht="39.6" x14ac:dyDescent="0.25">
      <c r="A172" s="34" t="s">
        <v>54</v>
      </c>
      <c r="E172" s="35" t="s">
        <v>244</v>
      </c>
      <c r="H172" s="53"/>
    </row>
    <row r="173" spans="1:16" x14ac:dyDescent="0.25">
      <c r="A173" t="s">
        <v>56</v>
      </c>
      <c r="E173" s="33" t="s">
        <v>227</v>
      </c>
      <c r="H173" s="53"/>
    </row>
    <row r="174" spans="1:16" x14ac:dyDescent="0.25">
      <c r="A174" s="23" t="s">
        <v>46</v>
      </c>
      <c r="B174" s="27" t="s">
        <v>245</v>
      </c>
      <c r="C174" s="27" t="s">
        <v>246</v>
      </c>
      <c r="D174" s="23" t="s">
        <v>66</v>
      </c>
      <c r="E174" s="28" t="s">
        <v>247</v>
      </c>
      <c r="F174" s="29" t="s">
        <v>198</v>
      </c>
      <c r="G174" s="30">
        <v>5</v>
      </c>
      <c r="H174" s="52"/>
      <c r="I174" s="31">
        <f>ROUND(ROUND(H174,2)*ROUND(G174,3),2)</f>
        <v>0</v>
      </c>
      <c r="J174" s="48" t="s">
        <v>225</v>
      </c>
      <c r="O174">
        <f>(I174*21)/100</f>
        <v>0</v>
      </c>
      <c r="P174" t="s">
        <v>22</v>
      </c>
    </row>
    <row r="175" spans="1:16" x14ac:dyDescent="0.25">
      <c r="A175" s="32" t="s">
        <v>52</v>
      </c>
      <c r="E175" s="33" t="s">
        <v>66</v>
      </c>
      <c r="H175" s="53"/>
    </row>
    <row r="176" spans="1:16" ht="39.6" x14ac:dyDescent="0.25">
      <c r="A176" s="34" t="s">
        <v>54</v>
      </c>
      <c r="E176" s="35" t="s">
        <v>248</v>
      </c>
      <c r="H176" s="53"/>
    </row>
    <row r="177" spans="1:16" ht="26.4" x14ac:dyDescent="0.25">
      <c r="A177" t="s">
        <v>56</v>
      </c>
      <c r="E177" s="33" t="s">
        <v>249</v>
      </c>
      <c r="H177" s="53"/>
    </row>
    <row r="178" spans="1:16" x14ac:dyDescent="0.25">
      <c r="A178" s="23" t="s">
        <v>46</v>
      </c>
      <c r="B178" s="27" t="s">
        <v>250</v>
      </c>
      <c r="C178" s="27" t="s">
        <v>251</v>
      </c>
      <c r="D178" s="23" t="s">
        <v>66</v>
      </c>
      <c r="E178" s="28" t="s">
        <v>252</v>
      </c>
      <c r="F178" s="29" t="s">
        <v>111</v>
      </c>
      <c r="G178" s="30">
        <v>103.5</v>
      </c>
      <c r="H178" s="52"/>
      <c r="I178" s="31">
        <f>ROUND(ROUND(H178,2)*ROUND(G178,3),2)</f>
        <v>0</v>
      </c>
      <c r="J178" s="48" t="s">
        <v>51</v>
      </c>
      <c r="O178">
        <f>(I178*21)/100</f>
        <v>0</v>
      </c>
      <c r="P178" t="s">
        <v>22</v>
      </c>
    </row>
    <row r="179" spans="1:16" x14ac:dyDescent="0.25">
      <c r="A179" s="32" t="s">
        <v>52</v>
      </c>
      <c r="E179" s="33" t="s">
        <v>66</v>
      </c>
      <c r="H179" s="53"/>
    </row>
    <row r="180" spans="1:16" ht="79.2" x14ac:dyDescent="0.25">
      <c r="A180" s="34" t="s">
        <v>54</v>
      </c>
      <c r="E180" s="35" t="s">
        <v>253</v>
      </c>
      <c r="H180" s="53"/>
    </row>
    <row r="181" spans="1:16" ht="92.4" x14ac:dyDescent="0.25">
      <c r="A181" t="s">
        <v>56</v>
      </c>
      <c r="E181" s="33" t="s">
        <v>254</v>
      </c>
      <c r="H181" s="53"/>
    </row>
    <row r="182" spans="1:16" x14ac:dyDescent="0.25">
      <c r="A182" s="23" t="s">
        <v>46</v>
      </c>
      <c r="B182" s="27" t="s">
        <v>255</v>
      </c>
      <c r="C182" s="27" t="s">
        <v>256</v>
      </c>
      <c r="D182" s="23" t="s">
        <v>66</v>
      </c>
      <c r="E182" s="28" t="s">
        <v>257</v>
      </c>
      <c r="F182" s="29" t="s">
        <v>111</v>
      </c>
      <c r="G182" s="30">
        <v>103.5</v>
      </c>
      <c r="H182" s="52"/>
      <c r="I182" s="31">
        <f>ROUND(ROUND(H182,2)*ROUND(G182,3),2)</f>
        <v>0</v>
      </c>
      <c r="J182" s="48" t="s">
        <v>51</v>
      </c>
      <c r="O182">
        <f>(I182*21)/100</f>
        <v>0</v>
      </c>
      <c r="P182" t="s">
        <v>22</v>
      </c>
    </row>
    <row r="183" spans="1:16" x14ac:dyDescent="0.25">
      <c r="A183" s="32" t="s">
        <v>52</v>
      </c>
      <c r="E183" s="33" t="s">
        <v>66</v>
      </c>
      <c r="H183" s="53"/>
    </row>
    <row r="184" spans="1:16" ht="79.2" x14ac:dyDescent="0.25">
      <c r="A184" s="34" t="s">
        <v>54</v>
      </c>
      <c r="E184" s="35" t="s">
        <v>258</v>
      </c>
      <c r="H184" s="53"/>
    </row>
    <row r="185" spans="1:16" ht="92.4" x14ac:dyDescent="0.25">
      <c r="A185" t="s">
        <v>56</v>
      </c>
      <c r="E185" s="33" t="s">
        <v>254</v>
      </c>
      <c r="H185" s="53"/>
    </row>
    <row r="186" spans="1:16" x14ac:dyDescent="0.25">
      <c r="A186" s="23" t="s">
        <v>46</v>
      </c>
      <c r="B186" s="27" t="s">
        <v>259</v>
      </c>
      <c r="C186" s="27" t="s">
        <v>260</v>
      </c>
      <c r="D186" s="23" t="s">
        <v>66</v>
      </c>
      <c r="E186" s="28" t="s">
        <v>261</v>
      </c>
      <c r="F186" s="29" t="s">
        <v>81</v>
      </c>
      <c r="G186" s="30">
        <v>48</v>
      </c>
      <c r="H186" s="52"/>
      <c r="I186" s="31">
        <f>ROUND(ROUND(H186,2)*ROUND(G186,3),2)</f>
        <v>0</v>
      </c>
      <c r="J186" s="48" t="s">
        <v>51</v>
      </c>
      <c r="O186">
        <f>(I186*21)/100</f>
        <v>0</v>
      </c>
      <c r="P186" t="s">
        <v>22</v>
      </c>
    </row>
    <row r="187" spans="1:16" x14ac:dyDescent="0.25">
      <c r="A187" s="32" t="s">
        <v>52</v>
      </c>
      <c r="E187" s="33" t="s">
        <v>66</v>
      </c>
      <c r="H187" s="53"/>
    </row>
    <row r="188" spans="1:16" ht="26.4" x14ac:dyDescent="0.25">
      <c r="A188" s="34" t="s">
        <v>54</v>
      </c>
      <c r="E188" s="35" t="s">
        <v>262</v>
      </c>
      <c r="H188" s="53"/>
    </row>
    <row r="189" spans="1:16" ht="66" x14ac:dyDescent="0.25">
      <c r="A189" t="s">
        <v>56</v>
      </c>
      <c r="E189" s="33" t="s">
        <v>263</v>
      </c>
      <c r="H189" s="53"/>
    </row>
    <row r="190" spans="1:16" x14ac:dyDescent="0.25">
      <c r="A190" s="23" t="s">
        <v>46</v>
      </c>
      <c r="B190" s="27" t="s">
        <v>264</v>
      </c>
      <c r="C190" s="27" t="s">
        <v>265</v>
      </c>
      <c r="D190" s="23" t="s">
        <v>66</v>
      </c>
      <c r="E190" s="28" t="s">
        <v>266</v>
      </c>
      <c r="F190" s="29" t="s">
        <v>81</v>
      </c>
      <c r="G190" s="30">
        <v>121</v>
      </c>
      <c r="H190" s="52"/>
      <c r="I190" s="31">
        <f>ROUND(ROUND(H190,2)*ROUND(G190,3),2)</f>
        <v>0</v>
      </c>
      <c r="J190" s="48" t="s">
        <v>51</v>
      </c>
      <c r="O190">
        <f>(I190*21)/100</f>
        <v>0</v>
      </c>
      <c r="P190" t="s">
        <v>22</v>
      </c>
    </row>
    <row r="191" spans="1:16" x14ac:dyDescent="0.25">
      <c r="A191" s="32" t="s">
        <v>52</v>
      </c>
      <c r="E191" s="33" t="s">
        <v>66</v>
      </c>
      <c r="H191" s="53"/>
    </row>
    <row r="192" spans="1:16" ht="39.6" x14ac:dyDescent="0.25">
      <c r="A192" s="34" t="s">
        <v>54</v>
      </c>
      <c r="E192" s="35" t="s">
        <v>267</v>
      </c>
      <c r="H192" s="53"/>
    </row>
    <row r="193" spans="1:16" ht="66" x14ac:dyDescent="0.25">
      <c r="A193" t="s">
        <v>56</v>
      </c>
      <c r="E193" s="33" t="s">
        <v>268</v>
      </c>
      <c r="H193" s="53"/>
    </row>
    <row r="194" spans="1:16" x14ac:dyDescent="0.25">
      <c r="A194" s="23" t="s">
        <v>46</v>
      </c>
      <c r="B194" s="27" t="s">
        <v>269</v>
      </c>
      <c r="C194" s="27" t="s">
        <v>270</v>
      </c>
      <c r="D194" s="23" t="s">
        <v>66</v>
      </c>
      <c r="E194" s="28" t="s">
        <v>271</v>
      </c>
      <c r="F194" s="29" t="s">
        <v>81</v>
      </c>
      <c r="G194" s="30">
        <v>147.5</v>
      </c>
      <c r="H194" s="52"/>
      <c r="I194" s="31">
        <f>ROUND(ROUND(H194,2)*ROUND(G194,3),2)</f>
        <v>0</v>
      </c>
      <c r="J194" s="48" t="s">
        <v>51</v>
      </c>
      <c r="O194">
        <f>(I194*21)/100</f>
        <v>0</v>
      </c>
      <c r="P194" t="s">
        <v>22</v>
      </c>
    </row>
    <row r="195" spans="1:16" x14ac:dyDescent="0.25">
      <c r="A195" s="32" t="s">
        <v>52</v>
      </c>
      <c r="E195" s="33" t="s">
        <v>66</v>
      </c>
      <c r="H195" s="53"/>
    </row>
    <row r="196" spans="1:16" ht="52.8" x14ac:dyDescent="0.25">
      <c r="A196" s="34" t="s">
        <v>54</v>
      </c>
      <c r="E196" s="35" t="s">
        <v>272</v>
      </c>
      <c r="H196" s="53"/>
    </row>
    <row r="197" spans="1:16" ht="66" x14ac:dyDescent="0.25">
      <c r="A197" t="s">
        <v>56</v>
      </c>
      <c r="E197" s="33" t="s">
        <v>273</v>
      </c>
      <c r="H197" s="53"/>
    </row>
    <row r="198" spans="1:16" x14ac:dyDescent="0.25">
      <c r="A198" s="23" t="s">
        <v>46</v>
      </c>
      <c r="B198" s="27" t="s">
        <v>274</v>
      </c>
      <c r="C198" s="27" t="s">
        <v>275</v>
      </c>
      <c r="D198" s="23" t="s">
        <v>66</v>
      </c>
      <c r="E198" s="28" t="s">
        <v>276</v>
      </c>
      <c r="F198" s="29" t="s">
        <v>81</v>
      </c>
      <c r="G198" s="30">
        <v>272.89999999999998</v>
      </c>
      <c r="H198" s="52"/>
      <c r="I198" s="31">
        <f>ROUND(ROUND(H198,2)*ROUND(G198,3),2)</f>
        <v>0</v>
      </c>
      <c r="J198" s="48" t="s">
        <v>51</v>
      </c>
      <c r="O198">
        <f>(I198*21)/100</f>
        <v>0</v>
      </c>
      <c r="P198" t="s">
        <v>22</v>
      </c>
    </row>
    <row r="199" spans="1:16" x14ac:dyDescent="0.25">
      <c r="A199" s="32" t="s">
        <v>52</v>
      </c>
      <c r="E199" s="33" t="s">
        <v>66</v>
      </c>
      <c r="H199" s="53"/>
    </row>
    <row r="200" spans="1:16" ht="105.6" x14ac:dyDescent="0.25">
      <c r="A200" s="34" t="s">
        <v>54</v>
      </c>
      <c r="E200" s="35" t="s">
        <v>277</v>
      </c>
      <c r="H200" s="53"/>
    </row>
    <row r="201" spans="1:16" ht="79.2" x14ac:dyDescent="0.25">
      <c r="A201" t="s">
        <v>56</v>
      </c>
      <c r="E201" s="33" t="s">
        <v>278</v>
      </c>
      <c r="H201" s="53"/>
    </row>
    <row r="202" spans="1:16" x14ac:dyDescent="0.25">
      <c r="A202" s="23" t="s">
        <v>46</v>
      </c>
      <c r="B202" s="27" t="s">
        <v>279</v>
      </c>
      <c r="C202" s="27" t="s">
        <v>280</v>
      </c>
      <c r="D202" s="23" t="s">
        <v>66</v>
      </c>
      <c r="E202" s="28" t="s">
        <v>281</v>
      </c>
      <c r="F202" s="29" t="s">
        <v>81</v>
      </c>
      <c r="G202" s="30">
        <v>60</v>
      </c>
      <c r="H202" s="52"/>
      <c r="I202" s="31">
        <f>ROUND(ROUND(H202,2)*ROUND(G202,3),2)</f>
        <v>0</v>
      </c>
      <c r="J202" s="48" t="s">
        <v>51</v>
      </c>
      <c r="O202">
        <f>(I202*21)/100</f>
        <v>0</v>
      </c>
      <c r="P202" t="s">
        <v>22</v>
      </c>
    </row>
    <row r="203" spans="1:16" x14ac:dyDescent="0.25">
      <c r="A203" s="32" t="s">
        <v>52</v>
      </c>
      <c r="E203" s="33" t="s">
        <v>66</v>
      </c>
      <c r="H203" s="53"/>
    </row>
    <row r="204" spans="1:16" ht="39.6" x14ac:dyDescent="0.25">
      <c r="A204" s="34" t="s">
        <v>54</v>
      </c>
      <c r="E204" s="35" t="s">
        <v>282</v>
      </c>
      <c r="H204" s="53"/>
    </row>
    <row r="205" spans="1:16" ht="79.2" x14ac:dyDescent="0.25">
      <c r="A205" t="s">
        <v>56</v>
      </c>
      <c r="E205" s="33" t="s">
        <v>278</v>
      </c>
      <c r="H205" s="53"/>
    </row>
    <row r="206" spans="1:16" x14ac:dyDescent="0.25">
      <c r="A206" s="23" t="s">
        <v>46</v>
      </c>
      <c r="B206" s="27" t="s">
        <v>283</v>
      </c>
      <c r="C206" s="27" t="s">
        <v>284</v>
      </c>
      <c r="D206" s="23" t="s">
        <v>66</v>
      </c>
      <c r="E206" s="28" t="s">
        <v>285</v>
      </c>
      <c r="F206" s="29" t="s">
        <v>111</v>
      </c>
      <c r="G206" s="30">
        <v>7844</v>
      </c>
      <c r="H206" s="52"/>
      <c r="I206" s="31">
        <f>ROUND(ROUND(H206,2)*ROUND(G206,3),2)</f>
        <v>0</v>
      </c>
      <c r="J206" s="48" t="s">
        <v>51</v>
      </c>
      <c r="O206">
        <f>(I206*21)/100</f>
        <v>0</v>
      </c>
      <c r="P206" t="s">
        <v>22</v>
      </c>
    </row>
    <row r="207" spans="1:16" x14ac:dyDescent="0.25">
      <c r="A207" s="32" t="s">
        <v>52</v>
      </c>
      <c r="E207" s="33" t="s">
        <v>66</v>
      </c>
      <c r="H207" s="53"/>
    </row>
    <row r="208" spans="1:16" ht="52.8" x14ac:dyDescent="0.25">
      <c r="A208" s="34" t="s">
        <v>54</v>
      </c>
      <c r="E208" s="35" t="s">
        <v>286</v>
      </c>
      <c r="H208" s="53"/>
    </row>
    <row r="209" spans="1:8" ht="66" x14ac:dyDescent="0.25">
      <c r="A209" t="s">
        <v>56</v>
      </c>
      <c r="E209" s="33" t="s">
        <v>287</v>
      </c>
      <c r="H209" s="53"/>
    </row>
  </sheetData>
  <sheetProtection algorithmName="SHA-512" hashValue="84s3oXH5TzMAv+EnQ17lUvj7fA8YzAo9GnSaIMkN7l7gqO4DN1IFj60aXudA5f1r22zCNSFjVHxk0pImNnng0A==" saltValue="EhNsFu+ygi5VBBMZHGN+1A==" spinCount="100000" sheet="1" objects="1" scenarios="1"/>
  <mergeCells count="11">
    <mergeCell ref="E5:E6"/>
    <mergeCell ref="F5:F6"/>
    <mergeCell ref="G5:G6"/>
    <mergeCell ref="H5:I5"/>
    <mergeCell ref="J5:J6"/>
    <mergeCell ref="C3:D3"/>
    <mergeCell ref="C4:D4"/>
    <mergeCell ref="A5:A6"/>
    <mergeCell ref="B5:B6"/>
    <mergeCell ref="C5:C6"/>
    <mergeCell ref="D5:D6"/>
  </mergeCells>
  <printOptions horizontalCentered="1"/>
  <pageMargins left="0.39370078740157483" right="0.39370078740157483" top="0.39370078740157483" bottom="0.51181102362204722" header="0.39370078740157483" footer="0.31496062992125984"/>
  <pageSetup paperSize="9" scale="68" fitToHeight="0" orientation="landscape" r:id="rId1"/>
  <headerFooter>
    <oddFooter>&amp;L&amp;9Objekt: &amp;A&amp;R&amp;8Strana &amp;P z &amp;N</oddFooter>
  </headerFooter>
  <rowBreaks count="5" manualBreakCount="5">
    <brk id="33" max="16383" man="1"/>
    <brk id="53" max="16383" man="1"/>
    <brk id="77" max="16383" man="1"/>
    <brk id="148" max="16383" man="1"/>
    <brk id="19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213"/>
  <sheetViews>
    <sheetView view="pageBreakPreview" zoomScaleNormal="100" zoomScaleSheetLayoutView="100" workbookViewId="0">
      <pane ySplit="7" topLeftCell="A8" activePane="bottomLeft" state="frozen"/>
      <selection sqref="A1:A3"/>
      <selection pane="bottomLeft" activeCell="B8" sqref="B8"/>
    </sheetView>
  </sheetViews>
  <sheetFormatPr defaultColWidth="9.109375" defaultRowHeight="13.2" x14ac:dyDescent="0.25"/>
  <cols>
    <col min="1" max="1" width="9.109375" hidden="1" customWidth="1"/>
    <col min="2" max="2" width="7.77734375" customWidth="1"/>
    <col min="3" max="3" width="9.77734375" customWidth="1"/>
    <col min="4" max="4" width="7.77734375" customWidth="1"/>
    <col min="5" max="5" width="122.77734375" customWidth="1"/>
    <col min="6" max="6" width="7.77734375" customWidth="1"/>
    <col min="7" max="8" width="12.77734375" customWidth="1"/>
    <col min="9" max="9" width="14.77734375" customWidth="1"/>
    <col min="10" max="10" width="9.77734375" style="49" customWidth="1"/>
    <col min="15" max="18" width="9.109375" hidden="1" customWidth="1"/>
  </cols>
  <sheetData>
    <row r="1" spans="1:18" x14ac:dyDescent="0.25">
      <c r="A1" t="s">
        <v>10</v>
      </c>
      <c r="B1" s="7"/>
      <c r="C1" s="7"/>
      <c r="D1" s="7"/>
      <c r="E1" s="7"/>
      <c r="F1" s="7"/>
      <c r="G1" s="7"/>
      <c r="H1" s="7"/>
      <c r="I1" s="7"/>
      <c r="J1" s="44"/>
      <c r="P1" t="s">
        <v>21</v>
      </c>
    </row>
    <row r="2" spans="1:18" ht="21" x14ac:dyDescent="0.25">
      <c r="B2" s="7"/>
      <c r="C2" s="7"/>
      <c r="D2" s="7"/>
      <c r="E2" s="8" t="s">
        <v>12</v>
      </c>
      <c r="F2" s="7"/>
      <c r="G2" s="7"/>
      <c r="H2" s="11"/>
      <c r="I2" s="11"/>
      <c r="J2" s="44"/>
      <c r="O2">
        <f>0+O8+O21+O74+O79+O124+O145</f>
        <v>0</v>
      </c>
      <c r="P2" t="s">
        <v>21</v>
      </c>
    </row>
    <row r="3" spans="1:18" ht="13.8" x14ac:dyDescent="0.25">
      <c r="A3" t="s">
        <v>11</v>
      </c>
      <c r="B3" s="15" t="s">
        <v>13</v>
      </c>
      <c r="C3" s="4" t="s">
        <v>14</v>
      </c>
      <c r="D3" s="6"/>
      <c r="E3" s="16" t="s">
        <v>15</v>
      </c>
      <c r="F3" s="7"/>
      <c r="G3" s="14"/>
      <c r="H3" s="13" t="s">
        <v>288</v>
      </c>
      <c r="I3" s="38">
        <f>0+I8+I21+I74+I79+I124+I145</f>
        <v>0</v>
      </c>
      <c r="J3" s="45"/>
      <c r="O3" t="s">
        <v>18</v>
      </c>
      <c r="P3" t="s">
        <v>22</v>
      </c>
    </row>
    <row r="4" spans="1:18" ht="13.8" x14ac:dyDescent="0.25">
      <c r="A4" t="s">
        <v>16</v>
      </c>
      <c r="B4" s="18" t="s">
        <v>17</v>
      </c>
      <c r="C4" s="3" t="s">
        <v>288</v>
      </c>
      <c r="D4" s="2"/>
      <c r="E4" s="19" t="s">
        <v>289</v>
      </c>
      <c r="F4" s="11"/>
      <c r="G4" s="11"/>
      <c r="H4" s="20"/>
      <c r="I4" s="20"/>
      <c r="J4" s="46"/>
      <c r="O4" t="s">
        <v>19</v>
      </c>
      <c r="P4" t="s">
        <v>22</v>
      </c>
    </row>
    <row r="5" spans="1:18" x14ac:dyDescent="0.25">
      <c r="A5" s="1" t="s">
        <v>25</v>
      </c>
      <c r="B5" s="1" t="s">
        <v>27</v>
      </c>
      <c r="C5" s="1" t="s">
        <v>29</v>
      </c>
      <c r="D5" s="1" t="s">
        <v>30</v>
      </c>
      <c r="E5" s="1" t="s">
        <v>31</v>
      </c>
      <c r="F5" s="1" t="s">
        <v>33</v>
      </c>
      <c r="G5" s="1" t="s">
        <v>35</v>
      </c>
      <c r="H5" s="1" t="s">
        <v>37</v>
      </c>
      <c r="I5" s="1"/>
      <c r="J5" s="50" t="s">
        <v>42</v>
      </c>
      <c r="O5" t="s">
        <v>20</v>
      </c>
      <c r="P5" t="s">
        <v>22</v>
      </c>
    </row>
    <row r="6" spans="1:18" x14ac:dyDescent="0.25">
      <c r="A6" s="1"/>
      <c r="B6" s="1"/>
      <c r="C6" s="1"/>
      <c r="D6" s="1"/>
      <c r="E6" s="1"/>
      <c r="F6" s="1"/>
      <c r="G6" s="1"/>
      <c r="H6" s="17" t="s">
        <v>38</v>
      </c>
      <c r="I6" s="17" t="s">
        <v>40</v>
      </c>
      <c r="J6" s="50"/>
    </row>
    <row r="7" spans="1:18" x14ac:dyDescent="0.25">
      <c r="A7" s="17" t="s">
        <v>26</v>
      </c>
      <c r="B7" s="17" t="s">
        <v>28</v>
      </c>
      <c r="C7" s="17" t="s">
        <v>22</v>
      </c>
      <c r="D7" s="17" t="s">
        <v>21</v>
      </c>
      <c r="E7" s="17" t="s">
        <v>32</v>
      </c>
      <c r="F7" s="17" t="s">
        <v>34</v>
      </c>
      <c r="G7" s="17" t="s">
        <v>36</v>
      </c>
      <c r="H7" s="17" t="s">
        <v>39</v>
      </c>
      <c r="I7" s="17" t="s">
        <v>41</v>
      </c>
      <c r="J7" s="51" t="s">
        <v>43</v>
      </c>
    </row>
    <row r="8" spans="1:18" x14ac:dyDescent="0.25">
      <c r="A8" s="20" t="s">
        <v>44</v>
      </c>
      <c r="B8" s="20"/>
      <c r="C8" s="24" t="s">
        <v>26</v>
      </c>
      <c r="D8" s="20"/>
      <c r="E8" s="25" t="s">
        <v>45</v>
      </c>
      <c r="F8" s="20"/>
      <c r="G8" s="20"/>
      <c r="H8" s="20"/>
      <c r="I8" s="26">
        <f>0+Q8</f>
        <v>0</v>
      </c>
      <c r="J8" s="47"/>
      <c r="O8">
        <f>0+R8</f>
        <v>0</v>
      </c>
      <c r="Q8">
        <f>0+I9+I13+I17</f>
        <v>0</v>
      </c>
      <c r="R8">
        <f>0+O9+O13+O17</f>
        <v>0</v>
      </c>
    </row>
    <row r="9" spans="1:18" x14ac:dyDescent="0.25">
      <c r="A9" s="23" t="s">
        <v>46</v>
      </c>
      <c r="B9" s="27" t="s">
        <v>28</v>
      </c>
      <c r="C9" s="27" t="s">
        <v>47</v>
      </c>
      <c r="D9" s="23" t="s">
        <v>48</v>
      </c>
      <c r="E9" s="28" t="s">
        <v>49</v>
      </c>
      <c r="F9" s="29" t="s">
        <v>50</v>
      </c>
      <c r="G9" s="30">
        <v>344.53500000000003</v>
      </c>
      <c r="H9" s="52"/>
      <c r="I9" s="31">
        <f>ROUND(ROUND(H9,2)*ROUND(G9,3),2)</f>
        <v>0</v>
      </c>
      <c r="J9" s="48" t="s">
        <v>51</v>
      </c>
      <c r="O9">
        <f>(I9*21)/100</f>
        <v>0</v>
      </c>
      <c r="P9" t="s">
        <v>22</v>
      </c>
    </row>
    <row r="10" spans="1:18" x14ac:dyDescent="0.25">
      <c r="A10" s="32" t="s">
        <v>52</v>
      </c>
      <c r="E10" s="33" t="s">
        <v>53</v>
      </c>
      <c r="H10" s="53"/>
    </row>
    <row r="11" spans="1:18" ht="52.8" x14ac:dyDescent="0.25">
      <c r="A11" s="34" t="s">
        <v>54</v>
      </c>
      <c r="E11" s="35" t="s">
        <v>290</v>
      </c>
      <c r="H11" s="53"/>
    </row>
    <row r="12" spans="1:18" x14ac:dyDescent="0.25">
      <c r="A12" t="s">
        <v>56</v>
      </c>
      <c r="E12" s="33" t="s">
        <v>57</v>
      </c>
      <c r="H12" s="53"/>
    </row>
    <row r="13" spans="1:18" x14ac:dyDescent="0.25">
      <c r="A13" s="23" t="s">
        <v>46</v>
      </c>
      <c r="B13" s="27" t="s">
        <v>22</v>
      </c>
      <c r="C13" s="27" t="s">
        <v>47</v>
      </c>
      <c r="D13" s="23" t="s">
        <v>58</v>
      </c>
      <c r="E13" s="28" t="s">
        <v>49</v>
      </c>
      <c r="F13" s="29" t="s">
        <v>50</v>
      </c>
      <c r="G13" s="30">
        <v>43.2</v>
      </c>
      <c r="H13" s="52"/>
      <c r="I13" s="31">
        <f>ROUND(ROUND(H13,2)*ROUND(G13,3),2)</f>
        <v>0</v>
      </c>
      <c r="J13" s="48" t="s">
        <v>51</v>
      </c>
      <c r="O13">
        <f>(I13*21)/100</f>
        <v>0</v>
      </c>
      <c r="P13" t="s">
        <v>22</v>
      </c>
    </row>
    <row r="14" spans="1:18" x14ac:dyDescent="0.25">
      <c r="A14" s="32" t="s">
        <v>52</v>
      </c>
      <c r="E14" s="33" t="s">
        <v>59</v>
      </c>
      <c r="H14" s="53"/>
    </row>
    <row r="15" spans="1:18" ht="26.4" x14ac:dyDescent="0.25">
      <c r="A15" s="34" t="s">
        <v>54</v>
      </c>
      <c r="E15" s="35" t="s">
        <v>291</v>
      </c>
      <c r="H15" s="53"/>
    </row>
    <row r="16" spans="1:18" x14ac:dyDescent="0.25">
      <c r="A16" t="s">
        <v>56</v>
      </c>
      <c r="E16" s="33" t="s">
        <v>57</v>
      </c>
      <c r="H16" s="53"/>
    </row>
    <row r="17" spans="1:18" x14ac:dyDescent="0.25">
      <c r="A17" s="23" t="s">
        <v>46</v>
      </c>
      <c r="B17" s="27" t="s">
        <v>21</v>
      </c>
      <c r="C17" s="27" t="s">
        <v>47</v>
      </c>
      <c r="D17" s="23" t="s">
        <v>61</v>
      </c>
      <c r="E17" s="28" t="s">
        <v>49</v>
      </c>
      <c r="F17" s="29" t="s">
        <v>50</v>
      </c>
      <c r="G17" s="30">
        <v>692.55</v>
      </c>
      <c r="H17" s="52"/>
      <c r="I17" s="31">
        <f>ROUND(ROUND(H17,2)*ROUND(G17,3),2)</f>
        <v>0</v>
      </c>
      <c r="J17" s="48" t="s">
        <v>51</v>
      </c>
      <c r="O17">
        <f>(I17*21)/100</f>
        <v>0</v>
      </c>
      <c r="P17" t="s">
        <v>22</v>
      </c>
    </row>
    <row r="18" spans="1:18" x14ac:dyDescent="0.25">
      <c r="A18" s="32" t="s">
        <v>52</v>
      </c>
      <c r="E18" s="33" t="s">
        <v>62</v>
      </c>
      <c r="H18" s="53"/>
    </row>
    <row r="19" spans="1:18" ht="39.6" x14ac:dyDescent="0.25">
      <c r="A19" s="34" t="s">
        <v>54</v>
      </c>
      <c r="E19" s="35" t="s">
        <v>292</v>
      </c>
      <c r="H19" s="53"/>
    </row>
    <row r="20" spans="1:18" x14ac:dyDescent="0.25">
      <c r="A20" t="s">
        <v>56</v>
      </c>
      <c r="E20" s="33" t="s">
        <v>57</v>
      </c>
      <c r="H20" s="53"/>
    </row>
    <row r="21" spans="1:18" x14ac:dyDescent="0.25">
      <c r="A21" s="11" t="s">
        <v>44</v>
      </c>
      <c r="B21" s="11"/>
      <c r="C21" s="36" t="s">
        <v>28</v>
      </c>
      <c r="D21" s="11"/>
      <c r="E21" s="25" t="s">
        <v>64</v>
      </c>
      <c r="F21" s="11"/>
      <c r="G21" s="11"/>
      <c r="H21" s="54"/>
      <c r="I21" s="37">
        <f>0+Q21</f>
        <v>0</v>
      </c>
      <c r="J21" s="46"/>
      <c r="O21">
        <f>0+R21</f>
        <v>0</v>
      </c>
      <c r="Q21">
        <f>0+I22+I26+I30+I34+I38+I42+I46+I50+I54+I58+I62+I66+I70</f>
        <v>0</v>
      </c>
      <c r="R21">
        <f>0+O22+O26+O30+O34+O38+O42+O46+O50+O54+O58+O62+O66+O70</f>
        <v>0</v>
      </c>
    </row>
    <row r="22" spans="1:18" x14ac:dyDescent="0.25">
      <c r="A22" s="23" t="s">
        <v>46</v>
      </c>
      <c r="B22" s="27" t="s">
        <v>32</v>
      </c>
      <c r="C22" s="27" t="s">
        <v>65</v>
      </c>
      <c r="D22" s="23" t="s">
        <v>66</v>
      </c>
      <c r="E22" s="28" t="s">
        <v>67</v>
      </c>
      <c r="F22" s="29" t="s">
        <v>68</v>
      </c>
      <c r="G22" s="30">
        <v>18</v>
      </c>
      <c r="H22" s="52"/>
      <c r="I22" s="31">
        <f>ROUND(ROUND(H22,2)*ROUND(G22,3),2)</f>
        <v>0</v>
      </c>
      <c r="J22" s="48" t="s">
        <v>51</v>
      </c>
      <c r="O22">
        <f>(I22*21)/100</f>
        <v>0</v>
      </c>
      <c r="P22" t="s">
        <v>22</v>
      </c>
    </row>
    <row r="23" spans="1:18" x14ac:dyDescent="0.25">
      <c r="A23" s="32" t="s">
        <v>52</v>
      </c>
      <c r="E23" s="33" t="s">
        <v>66</v>
      </c>
      <c r="H23" s="53"/>
    </row>
    <row r="24" spans="1:18" ht="26.4" x14ac:dyDescent="0.25">
      <c r="A24" s="34" t="s">
        <v>54</v>
      </c>
      <c r="E24" s="35" t="s">
        <v>293</v>
      </c>
      <c r="H24" s="53"/>
    </row>
    <row r="25" spans="1:18" ht="66" x14ac:dyDescent="0.25">
      <c r="A25" t="s">
        <v>56</v>
      </c>
      <c r="E25" s="33" t="s">
        <v>70</v>
      </c>
      <c r="H25" s="53"/>
    </row>
    <row r="26" spans="1:18" x14ac:dyDescent="0.25">
      <c r="A26" s="23" t="s">
        <v>46</v>
      </c>
      <c r="B26" s="27" t="s">
        <v>34</v>
      </c>
      <c r="C26" s="27" t="s">
        <v>71</v>
      </c>
      <c r="D26" s="23" t="s">
        <v>66</v>
      </c>
      <c r="E26" s="28" t="s">
        <v>72</v>
      </c>
      <c r="F26" s="29" t="s">
        <v>68</v>
      </c>
      <c r="G26" s="30">
        <v>90</v>
      </c>
      <c r="H26" s="52"/>
      <c r="I26" s="31">
        <f>ROUND(ROUND(H26,2)*ROUND(G26,3),2)</f>
        <v>0</v>
      </c>
      <c r="J26" s="48" t="s">
        <v>51</v>
      </c>
      <c r="O26">
        <f>(I26*21)/100</f>
        <v>0</v>
      </c>
      <c r="P26" t="s">
        <v>22</v>
      </c>
    </row>
    <row r="27" spans="1:18" x14ac:dyDescent="0.25">
      <c r="A27" s="32" t="s">
        <v>52</v>
      </c>
      <c r="E27" s="33" t="s">
        <v>66</v>
      </c>
      <c r="H27" s="53"/>
    </row>
    <row r="28" spans="1:18" ht="39.6" x14ac:dyDescent="0.25">
      <c r="A28" s="34" t="s">
        <v>54</v>
      </c>
      <c r="E28" s="35" t="s">
        <v>294</v>
      </c>
      <c r="H28" s="53"/>
    </row>
    <row r="29" spans="1:18" ht="79.2" x14ac:dyDescent="0.25">
      <c r="A29" t="s">
        <v>56</v>
      </c>
      <c r="E29" s="33" t="s">
        <v>74</v>
      </c>
      <c r="H29" s="53"/>
    </row>
    <row r="30" spans="1:18" x14ac:dyDescent="0.25">
      <c r="A30" s="23" t="s">
        <v>46</v>
      </c>
      <c r="B30" s="27" t="s">
        <v>36</v>
      </c>
      <c r="C30" s="27" t="s">
        <v>75</v>
      </c>
      <c r="D30" s="23" t="s">
        <v>66</v>
      </c>
      <c r="E30" s="28" t="s">
        <v>76</v>
      </c>
      <c r="F30" s="29" t="s">
        <v>68</v>
      </c>
      <c r="G30" s="30">
        <v>72</v>
      </c>
      <c r="H30" s="52"/>
      <c r="I30" s="31">
        <f>ROUND(ROUND(H30,2)*ROUND(G30,3),2)</f>
        <v>0</v>
      </c>
      <c r="J30" s="48" t="s">
        <v>51</v>
      </c>
      <c r="O30">
        <f>(I30*21)/100</f>
        <v>0</v>
      </c>
      <c r="P30" t="s">
        <v>22</v>
      </c>
    </row>
    <row r="31" spans="1:18" x14ac:dyDescent="0.25">
      <c r="A31" s="32" t="s">
        <v>52</v>
      </c>
      <c r="E31" s="33" t="s">
        <v>66</v>
      </c>
      <c r="H31" s="53"/>
    </row>
    <row r="32" spans="1:18" ht="39.6" x14ac:dyDescent="0.25">
      <c r="A32" s="34" t="s">
        <v>54</v>
      </c>
      <c r="E32" s="35" t="s">
        <v>295</v>
      </c>
      <c r="H32" s="53"/>
    </row>
    <row r="33" spans="1:16" ht="66" x14ac:dyDescent="0.25">
      <c r="A33" t="s">
        <v>56</v>
      </c>
      <c r="E33" s="33" t="s">
        <v>70</v>
      </c>
      <c r="H33" s="53"/>
    </row>
    <row r="34" spans="1:16" x14ac:dyDescent="0.25">
      <c r="A34" s="23" t="s">
        <v>46</v>
      </c>
      <c r="B34" s="27" t="s">
        <v>78</v>
      </c>
      <c r="C34" s="27" t="s">
        <v>79</v>
      </c>
      <c r="D34" s="23" t="s">
        <v>66</v>
      </c>
      <c r="E34" s="28" t="s">
        <v>80</v>
      </c>
      <c r="F34" s="29" t="s">
        <v>81</v>
      </c>
      <c r="G34" s="30">
        <v>47</v>
      </c>
      <c r="H34" s="52"/>
      <c r="I34" s="31">
        <f>ROUND(ROUND(H34,2)*ROUND(G34,3),2)</f>
        <v>0</v>
      </c>
      <c r="J34" s="48" t="s">
        <v>51</v>
      </c>
      <c r="O34">
        <f>(I34*21)/100</f>
        <v>0</v>
      </c>
      <c r="P34" t="s">
        <v>22</v>
      </c>
    </row>
    <row r="35" spans="1:16" x14ac:dyDescent="0.25">
      <c r="A35" s="32" t="s">
        <v>52</v>
      </c>
      <c r="E35" s="33" t="s">
        <v>66</v>
      </c>
      <c r="H35" s="53"/>
    </row>
    <row r="36" spans="1:16" ht="39.6" x14ac:dyDescent="0.25">
      <c r="A36" s="34" t="s">
        <v>54</v>
      </c>
      <c r="E36" s="35" t="s">
        <v>296</v>
      </c>
      <c r="H36" s="53"/>
    </row>
    <row r="37" spans="1:16" ht="79.2" x14ac:dyDescent="0.25">
      <c r="A37" t="s">
        <v>56</v>
      </c>
      <c r="E37" s="33" t="s">
        <v>83</v>
      </c>
      <c r="H37" s="53"/>
    </row>
    <row r="38" spans="1:16" x14ac:dyDescent="0.25">
      <c r="A38" s="23" t="s">
        <v>46</v>
      </c>
      <c r="B38" s="27" t="s">
        <v>84</v>
      </c>
      <c r="C38" s="27" t="s">
        <v>85</v>
      </c>
      <c r="D38" s="23" t="s">
        <v>66</v>
      </c>
      <c r="E38" s="28" t="s">
        <v>86</v>
      </c>
      <c r="F38" s="29" t="s">
        <v>87</v>
      </c>
      <c r="G38" s="30">
        <v>192.7</v>
      </c>
      <c r="H38" s="52"/>
      <c r="I38" s="31">
        <f>ROUND(ROUND(H38,2)*ROUND(G38,3),2)</f>
        <v>0</v>
      </c>
      <c r="J38" s="48" t="s">
        <v>51</v>
      </c>
      <c r="O38">
        <f>(I38*21)/100</f>
        <v>0</v>
      </c>
      <c r="P38" t="s">
        <v>22</v>
      </c>
    </row>
    <row r="39" spans="1:16" x14ac:dyDescent="0.25">
      <c r="A39" s="32" t="s">
        <v>52</v>
      </c>
      <c r="E39" s="33" t="s">
        <v>66</v>
      </c>
      <c r="H39" s="53"/>
    </row>
    <row r="40" spans="1:16" ht="26.4" x14ac:dyDescent="0.25">
      <c r="A40" s="34" t="s">
        <v>54</v>
      </c>
      <c r="E40" s="35" t="s">
        <v>297</v>
      </c>
      <c r="H40" s="53"/>
    </row>
    <row r="41" spans="1:16" ht="79.2" x14ac:dyDescent="0.25">
      <c r="A41" t="s">
        <v>56</v>
      </c>
      <c r="E41" s="33" t="s">
        <v>89</v>
      </c>
      <c r="H41" s="53"/>
    </row>
    <row r="42" spans="1:16" x14ac:dyDescent="0.25">
      <c r="A42" s="23" t="s">
        <v>46</v>
      </c>
      <c r="B42" s="27" t="s">
        <v>39</v>
      </c>
      <c r="C42" s="27" t="s">
        <v>90</v>
      </c>
      <c r="D42" s="23" t="s">
        <v>66</v>
      </c>
      <c r="E42" s="28" t="s">
        <v>91</v>
      </c>
      <c r="F42" s="29" t="s">
        <v>81</v>
      </c>
      <c r="G42" s="30">
        <v>580</v>
      </c>
      <c r="H42" s="52"/>
      <c r="I42" s="31">
        <f>ROUND(ROUND(H42,2)*ROUND(G42,3),2)</f>
        <v>0</v>
      </c>
      <c r="J42" s="48" t="s">
        <v>51</v>
      </c>
      <c r="O42">
        <f>(I42*21)/100</f>
        <v>0</v>
      </c>
      <c r="P42" t="s">
        <v>22</v>
      </c>
    </row>
    <row r="43" spans="1:16" x14ac:dyDescent="0.25">
      <c r="A43" s="32" t="s">
        <v>52</v>
      </c>
      <c r="E43" s="33" t="s">
        <v>66</v>
      </c>
      <c r="H43" s="53"/>
    </row>
    <row r="44" spans="1:16" ht="39.6" x14ac:dyDescent="0.25">
      <c r="A44" s="34" t="s">
        <v>54</v>
      </c>
      <c r="E44" s="35" t="s">
        <v>298</v>
      </c>
      <c r="H44" s="53"/>
    </row>
    <row r="45" spans="1:16" ht="79.2" x14ac:dyDescent="0.25">
      <c r="A45" t="s">
        <v>56</v>
      </c>
      <c r="E45" s="33" t="s">
        <v>83</v>
      </c>
      <c r="H45" s="53"/>
    </row>
    <row r="46" spans="1:16" x14ac:dyDescent="0.25">
      <c r="A46" s="23" t="s">
        <v>46</v>
      </c>
      <c r="B46" s="27" t="s">
        <v>41</v>
      </c>
      <c r="C46" s="27" t="s">
        <v>93</v>
      </c>
      <c r="D46" s="23" t="s">
        <v>66</v>
      </c>
      <c r="E46" s="28" t="s">
        <v>94</v>
      </c>
      <c r="F46" s="29" t="s">
        <v>87</v>
      </c>
      <c r="G46" s="30">
        <v>2378</v>
      </c>
      <c r="H46" s="52"/>
      <c r="I46" s="31">
        <f>ROUND(ROUND(H46,2)*ROUND(G46,3),2)</f>
        <v>0</v>
      </c>
      <c r="J46" s="48" t="s">
        <v>51</v>
      </c>
      <c r="O46">
        <f>(I46*21)/100</f>
        <v>0</v>
      </c>
      <c r="P46" t="s">
        <v>22</v>
      </c>
    </row>
    <row r="47" spans="1:16" x14ac:dyDescent="0.25">
      <c r="A47" s="32" t="s">
        <v>52</v>
      </c>
      <c r="E47" s="33" t="s">
        <v>66</v>
      </c>
      <c r="H47" s="53"/>
    </row>
    <row r="48" spans="1:16" ht="26.4" x14ac:dyDescent="0.25">
      <c r="A48" s="34" t="s">
        <v>54</v>
      </c>
      <c r="E48" s="35" t="s">
        <v>299</v>
      </c>
      <c r="H48" s="53"/>
    </row>
    <row r="49" spans="1:16" ht="79.2" x14ac:dyDescent="0.25">
      <c r="A49" t="s">
        <v>56</v>
      </c>
      <c r="E49" s="33" t="s">
        <v>89</v>
      </c>
      <c r="H49" s="53"/>
    </row>
    <row r="50" spans="1:16" x14ac:dyDescent="0.25">
      <c r="A50" s="23" t="s">
        <v>46</v>
      </c>
      <c r="B50" s="27" t="s">
        <v>43</v>
      </c>
      <c r="C50" s="27" t="s">
        <v>96</v>
      </c>
      <c r="D50" s="23" t="s">
        <v>66</v>
      </c>
      <c r="E50" s="28" t="s">
        <v>97</v>
      </c>
      <c r="F50" s="29" t="s">
        <v>68</v>
      </c>
      <c r="G50" s="30">
        <v>396.75</v>
      </c>
      <c r="H50" s="52"/>
      <c r="I50" s="31">
        <f>ROUND(ROUND(H50,2)*ROUND(G50,3),2)</f>
        <v>0</v>
      </c>
      <c r="J50" s="48" t="s">
        <v>51</v>
      </c>
      <c r="O50">
        <f>(I50*21)/100</f>
        <v>0</v>
      </c>
      <c r="P50" t="s">
        <v>22</v>
      </c>
    </row>
    <row r="51" spans="1:16" x14ac:dyDescent="0.25">
      <c r="A51" s="32" t="s">
        <v>52</v>
      </c>
      <c r="E51" s="33" t="s">
        <v>66</v>
      </c>
      <c r="H51" s="53"/>
    </row>
    <row r="52" spans="1:16" ht="52.8" x14ac:dyDescent="0.25">
      <c r="A52" s="34" t="s">
        <v>54</v>
      </c>
      <c r="E52" s="35" t="s">
        <v>300</v>
      </c>
      <c r="H52" s="53"/>
    </row>
    <row r="53" spans="1:16" ht="66" x14ac:dyDescent="0.25">
      <c r="A53" t="s">
        <v>56</v>
      </c>
      <c r="E53" s="33" t="s">
        <v>70</v>
      </c>
      <c r="H53" s="53"/>
    </row>
    <row r="54" spans="1:16" x14ac:dyDescent="0.25">
      <c r="A54" s="23" t="s">
        <v>46</v>
      </c>
      <c r="B54" s="27" t="s">
        <v>99</v>
      </c>
      <c r="C54" s="27" t="s">
        <v>100</v>
      </c>
      <c r="D54" s="23" t="s">
        <v>66</v>
      </c>
      <c r="E54" s="28" t="s">
        <v>101</v>
      </c>
      <c r="F54" s="29" t="s">
        <v>81</v>
      </c>
      <c r="G54" s="30">
        <v>345.3</v>
      </c>
      <c r="H54" s="52"/>
      <c r="I54" s="31">
        <f>ROUND(ROUND(H54,2)*ROUND(G54,3),2)</f>
        <v>0</v>
      </c>
      <c r="J54" s="48" t="s">
        <v>51</v>
      </c>
      <c r="O54">
        <f>(I54*21)/100</f>
        <v>0</v>
      </c>
      <c r="P54" t="s">
        <v>22</v>
      </c>
    </row>
    <row r="55" spans="1:16" x14ac:dyDescent="0.25">
      <c r="A55" s="32" t="s">
        <v>52</v>
      </c>
      <c r="E55" s="33" t="s">
        <v>66</v>
      </c>
      <c r="H55" s="53"/>
    </row>
    <row r="56" spans="1:16" ht="105.6" x14ac:dyDescent="0.25">
      <c r="A56" s="34" t="s">
        <v>54</v>
      </c>
      <c r="E56" s="35" t="s">
        <v>301</v>
      </c>
      <c r="H56" s="53"/>
    </row>
    <row r="57" spans="1:16" ht="52.8" x14ac:dyDescent="0.25">
      <c r="A57" t="s">
        <v>56</v>
      </c>
      <c r="E57" s="33" t="s">
        <v>103</v>
      </c>
      <c r="H57" s="53"/>
    </row>
    <row r="58" spans="1:16" x14ac:dyDescent="0.25">
      <c r="A58" s="23" t="s">
        <v>46</v>
      </c>
      <c r="B58" s="27" t="s">
        <v>104</v>
      </c>
      <c r="C58" s="27" t="s">
        <v>109</v>
      </c>
      <c r="D58" s="23" t="s">
        <v>66</v>
      </c>
      <c r="E58" s="28" t="s">
        <v>110</v>
      </c>
      <c r="F58" s="29" t="s">
        <v>111</v>
      </c>
      <c r="G58" s="30">
        <v>186</v>
      </c>
      <c r="H58" s="52"/>
      <c r="I58" s="31">
        <f>ROUND(ROUND(H58,2)*ROUND(G58,3),2)</f>
        <v>0</v>
      </c>
      <c r="J58" s="48" t="s">
        <v>51</v>
      </c>
      <c r="O58">
        <f>(I58*21)/100</f>
        <v>0</v>
      </c>
      <c r="P58" t="s">
        <v>22</v>
      </c>
    </row>
    <row r="59" spans="1:16" x14ac:dyDescent="0.25">
      <c r="A59" s="32" t="s">
        <v>52</v>
      </c>
      <c r="E59" s="33" t="s">
        <v>66</v>
      </c>
      <c r="H59" s="53"/>
    </row>
    <row r="60" spans="1:16" ht="26.4" x14ac:dyDescent="0.25">
      <c r="A60" s="34" t="s">
        <v>54</v>
      </c>
      <c r="E60" s="35" t="s">
        <v>302</v>
      </c>
      <c r="H60" s="53"/>
    </row>
    <row r="61" spans="1:16" ht="52.8" x14ac:dyDescent="0.25">
      <c r="A61" t="s">
        <v>56</v>
      </c>
      <c r="E61" s="33" t="s">
        <v>113</v>
      </c>
      <c r="H61" s="53"/>
    </row>
    <row r="62" spans="1:16" x14ac:dyDescent="0.25">
      <c r="A62" s="23" t="s">
        <v>46</v>
      </c>
      <c r="B62" s="27" t="s">
        <v>108</v>
      </c>
      <c r="C62" s="27" t="s">
        <v>115</v>
      </c>
      <c r="D62" s="23" t="s">
        <v>66</v>
      </c>
      <c r="E62" s="28" t="s">
        <v>116</v>
      </c>
      <c r="F62" s="29" t="s">
        <v>111</v>
      </c>
      <c r="G62" s="30">
        <v>50</v>
      </c>
      <c r="H62" s="52"/>
      <c r="I62" s="31">
        <f>ROUND(ROUND(H62,2)*ROUND(G62,3),2)</f>
        <v>0</v>
      </c>
      <c r="J62" s="48" t="s">
        <v>51</v>
      </c>
      <c r="O62">
        <f>(I62*21)/100</f>
        <v>0</v>
      </c>
      <c r="P62" t="s">
        <v>22</v>
      </c>
    </row>
    <row r="63" spans="1:16" x14ac:dyDescent="0.25">
      <c r="A63" s="32" t="s">
        <v>52</v>
      </c>
      <c r="E63" s="33" t="s">
        <v>66</v>
      </c>
      <c r="H63" s="53"/>
    </row>
    <row r="64" spans="1:16" ht="26.4" x14ac:dyDescent="0.25">
      <c r="A64" s="34" t="s">
        <v>54</v>
      </c>
      <c r="E64" s="35" t="s">
        <v>303</v>
      </c>
      <c r="H64" s="53"/>
    </row>
    <row r="65" spans="1:18" ht="52.8" x14ac:dyDescent="0.25">
      <c r="A65" t="s">
        <v>56</v>
      </c>
      <c r="E65" s="33" t="s">
        <v>118</v>
      </c>
      <c r="H65" s="53"/>
    </row>
    <row r="66" spans="1:18" x14ac:dyDescent="0.25">
      <c r="A66" s="23" t="s">
        <v>46</v>
      </c>
      <c r="B66" s="27" t="s">
        <v>114</v>
      </c>
      <c r="C66" s="27" t="s">
        <v>120</v>
      </c>
      <c r="D66" s="23" t="s">
        <v>121</v>
      </c>
      <c r="E66" s="28" t="s">
        <v>122</v>
      </c>
      <c r="F66" s="29" t="s">
        <v>111</v>
      </c>
      <c r="G66" s="30">
        <v>50</v>
      </c>
      <c r="H66" s="52"/>
      <c r="I66" s="31">
        <f>ROUND(ROUND(H66,2)*ROUND(G66,3),2)</f>
        <v>0</v>
      </c>
      <c r="J66" s="48" t="s">
        <v>51</v>
      </c>
      <c r="O66">
        <f>(I66*21)/100</f>
        <v>0</v>
      </c>
      <c r="P66" t="s">
        <v>22</v>
      </c>
    </row>
    <row r="67" spans="1:18" x14ac:dyDescent="0.25">
      <c r="A67" s="32" t="s">
        <v>52</v>
      </c>
      <c r="E67" s="33" t="s">
        <v>66</v>
      </c>
      <c r="H67" s="53"/>
    </row>
    <row r="68" spans="1:18" ht="39.6" x14ac:dyDescent="0.25">
      <c r="A68" s="34" t="s">
        <v>54</v>
      </c>
      <c r="E68" s="35" t="s">
        <v>304</v>
      </c>
      <c r="H68" s="53"/>
    </row>
    <row r="69" spans="1:18" ht="66" x14ac:dyDescent="0.25">
      <c r="A69" t="s">
        <v>56</v>
      </c>
      <c r="E69" s="33" t="s">
        <v>124</v>
      </c>
      <c r="H69" s="53"/>
    </row>
    <row r="70" spans="1:18" x14ac:dyDescent="0.25">
      <c r="A70" s="23" t="s">
        <v>46</v>
      </c>
      <c r="B70" s="27" t="s">
        <v>119</v>
      </c>
      <c r="C70" s="27" t="s">
        <v>126</v>
      </c>
      <c r="D70" s="23" t="s">
        <v>66</v>
      </c>
      <c r="E70" s="28" t="s">
        <v>127</v>
      </c>
      <c r="F70" s="29" t="s">
        <v>111</v>
      </c>
      <c r="G70" s="30">
        <v>50</v>
      </c>
      <c r="H70" s="52"/>
      <c r="I70" s="31">
        <f>ROUND(ROUND(H70,2)*ROUND(G70,3),2)</f>
        <v>0</v>
      </c>
      <c r="J70" s="48" t="s">
        <v>51</v>
      </c>
      <c r="O70">
        <f>(I70*21)/100</f>
        <v>0</v>
      </c>
      <c r="P70" t="s">
        <v>22</v>
      </c>
    </row>
    <row r="71" spans="1:18" x14ac:dyDescent="0.25">
      <c r="A71" s="32" t="s">
        <v>52</v>
      </c>
      <c r="E71" s="33" t="s">
        <v>66</v>
      </c>
      <c r="H71" s="53"/>
    </row>
    <row r="72" spans="1:18" ht="26.4" x14ac:dyDescent="0.25">
      <c r="A72" s="34" t="s">
        <v>54</v>
      </c>
      <c r="E72" s="35" t="s">
        <v>305</v>
      </c>
      <c r="H72" s="53"/>
    </row>
    <row r="73" spans="1:18" ht="52.8" x14ac:dyDescent="0.25">
      <c r="A73" t="s">
        <v>56</v>
      </c>
      <c r="E73" s="33" t="s">
        <v>129</v>
      </c>
      <c r="H73" s="53"/>
    </row>
    <row r="74" spans="1:18" x14ac:dyDescent="0.25">
      <c r="A74" s="11" t="s">
        <v>44</v>
      </c>
      <c r="B74" s="11"/>
      <c r="C74" s="36" t="s">
        <v>22</v>
      </c>
      <c r="D74" s="11"/>
      <c r="E74" s="25" t="s">
        <v>130</v>
      </c>
      <c r="F74" s="11"/>
      <c r="G74" s="11"/>
      <c r="H74" s="54"/>
      <c r="I74" s="37">
        <f>0+Q74</f>
        <v>0</v>
      </c>
      <c r="J74" s="46"/>
      <c r="O74">
        <f>0+R74</f>
        <v>0</v>
      </c>
      <c r="Q74">
        <f>0+I75</f>
        <v>0</v>
      </c>
      <c r="R74">
        <f>0+O75</f>
        <v>0</v>
      </c>
    </row>
    <row r="75" spans="1:18" x14ac:dyDescent="0.25">
      <c r="A75" s="23" t="s">
        <v>46</v>
      </c>
      <c r="B75" s="27" t="s">
        <v>125</v>
      </c>
      <c r="C75" s="27" t="s">
        <v>132</v>
      </c>
      <c r="D75" s="23" t="s">
        <v>66</v>
      </c>
      <c r="E75" s="28" t="s">
        <v>133</v>
      </c>
      <c r="F75" s="29" t="s">
        <v>111</v>
      </c>
      <c r="G75" s="30">
        <v>186</v>
      </c>
      <c r="H75" s="52"/>
      <c r="I75" s="31">
        <f>ROUND(ROUND(H75,2)*ROUND(G75,3),2)</f>
        <v>0</v>
      </c>
      <c r="J75" s="48" t="s">
        <v>51</v>
      </c>
      <c r="O75">
        <f>(I75*21)/100</f>
        <v>0</v>
      </c>
      <c r="P75" t="s">
        <v>22</v>
      </c>
    </row>
    <row r="76" spans="1:18" x14ac:dyDescent="0.25">
      <c r="A76" s="32" t="s">
        <v>52</v>
      </c>
      <c r="E76" s="33" t="s">
        <v>66</v>
      </c>
      <c r="H76" s="53"/>
    </row>
    <row r="77" spans="1:18" ht="26.4" x14ac:dyDescent="0.25">
      <c r="A77" s="34" t="s">
        <v>54</v>
      </c>
      <c r="E77" s="35" t="s">
        <v>306</v>
      </c>
      <c r="H77" s="53"/>
    </row>
    <row r="78" spans="1:18" ht="158.4" x14ac:dyDescent="0.25">
      <c r="A78" t="s">
        <v>56</v>
      </c>
      <c r="E78" s="33" t="s">
        <v>135</v>
      </c>
      <c r="H78" s="53"/>
    </row>
    <row r="79" spans="1:18" x14ac:dyDescent="0.25">
      <c r="A79" s="11" t="s">
        <v>44</v>
      </c>
      <c r="B79" s="11"/>
      <c r="C79" s="36" t="s">
        <v>34</v>
      </c>
      <c r="D79" s="11"/>
      <c r="E79" s="25" t="s">
        <v>136</v>
      </c>
      <c r="F79" s="11"/>
      <c r="G79" s="11"/>
      <c r="H79" s="54"/>
      <c r="I79" s="37">
        <f>0+Q79</f>
        <v>0</v>
      </c>
      <c r="J79" s="46"/>
      <c r="O79">
        <f>0+R79</f>
        <v>0</v>
      </c>
      <c r="Q79">
        <f>0+I80+I84+I88+I92+I96+I100+I104+I108+I112+I116+I120</f>
        <v>0</v>
      </c>
      <c r="R79">
        <f>0+O80+O84+O88+O92+O96+O100+O104+O108+O112+O116+O120</f>
        <v>0</v>
      </c>
    </row>
    <row r="80" spans="1:18" x14ac:dyDescent="0.25">
      <c r="A80" s="23" t="s">
        <v>46</v>
      </c>
      <c r="B80" s="27" t="s">
        <v>131</v>
      </c>
      <c r="C80" s="27" t="s">
        <v>307</v>
      </c>
      <c r="D80" s="23" t="s">
        <v>66</v>
      </c>
      <c r="E80" s="28" t="s">
        <v>308</v>
      </c>
      <c r="F80" s="29" t="s">
        <v>111</v>
      </c>
      <c r="G80" s="30">
        <v>450</v>
      </c>
      <c r="H80" s="52"/>
      <c r="I80" s="31">
        <f>ROUND(ROUND(H80,2)*ROUND(G80,3),2)</f>
        <v>0</v>
      </c>
      <c r="J80" s="48" t="s">
        <v>51</v>
      </c>
      <c r="O80">
        <f>(I80*21)/100</f>
        <v>0</v>
      </c>
      <c r="P80" t="s">
        <v>22</v>
      </c>
    </row>
    <row r="81" spans="1:16" x14ac:dyDescent="0.25">
      <c r="A81" s="32" t="s">
        <v>52</v>
      </c>
      <c r="E81" s="33" t="s">
        <v>66</v>
      </c>
      <c r="H81" s="53"/>
    </row>
    <row r="82" spans="1:16" ht="26.4" x14ac:dyDescent="0.25">
      <c r="A82" s="34" t="s">
        <v>54</v>
      </c>
      <c r="E82" s="35" t="s">
        <v>309</v>
      </c>
      <c r="H82" s="53"/>
    </row>
    <row r="83" spans="1:16" ht="79.2" x14ac:dyDescent="0.25">
      <c r="A83" t="s">
        <v>56</v>
      </c>
      <c r="E83" s="33" t="s">
        <v>141</v>
      </c>
      <c r="H83" s="53"/>
    </row>
    <row r="84" spans="1:16" x14ac:dyDescent="0.25">
      <c r="A84" s="23" t="s">
        <v>46</v>
      </c>
      <c r="B84" s="27" t="s">
        <v>137</v>
      </c>
      <c r="C84" s="27" t="s">
        <v>310</v>
      </c>
      <c r="D84" s="23" t="s">
        <v>66</v>
      </c>
      <c r="E84" s="28" t="s">
        <v>311</v>
      </c>
      <c r="F84" s="29" t="s">
        <v>111</v>
      </c>
      <c r="G84" s="30">
        <v>88</v>
      </c>
      <c r="H84" s="52"/>
      <c r="I84" s="31">
        <f>ROUND(ROUND(H84,2)*ROUND(G84,3),2)</f>
        <v>0</v>
      </c>
      <c r="J84" s="48" t="s">
        <v>51</v>
      </c>
      <c r="O84">
        <f>(I84*21)/100</f>
        <v>0</v>
      </c>
      <c r="P84" t="s">
        <v>22</v>
      </c>
    </row>
    <row r="85" spans="1:16" x14ac:dyDescent="0.25">
      <c r="A85" s="32" t="s">
        <v>52</v>
      </c>
      <c r="E85" s="33" t="s">
        <v>66</v>
      </c>
      <c r="H85" s="53"/>
    </row>
    <row r="86" spans="1:16" ht="26.4" x14ac:dyDescent="0.25">
      <c r="A86" s="34" t="s">
        <v>54</v>
      </c>
      <c r="E86" s="35" t="s">
        <v>312</v>
      </c>
      <c r="H86" s="53"/>
    </row>
    <row r="87" spans="1:16" ht="79.2" x14ac:dyDescent="0.25">
      <c r="A87" t="s">
        <v>56</v>
      </c>
      <c r="E87" s="33" t="s">
        <v>141</v>
      </c>
      <c r="H87" s="53"/>
    </row>
    <row r="88" spans="1:16" x14ac:dyDescent="0.25">
      <c r="A88" s="23" t="s">
        <v>46</v>
      </c>
      <c r="B88" s="27" t="s">
        <v>142</v>
      </c>
      <c r="C88" s="27" t="s">
        <v>138</v>
      </c>
      <c r="D88" s="23" t="s">
        <v>66</v>
      </c>
      <c r="E88" s="28" t="s">
        <v>139</v>
      </c>
      <c r="F88" s="29" t="s">
        <v>111</v>
      </c>
      <c r="G88" s="30">
        <v>155</v>
      </c>
      <c r="H88" s="52"/>
      <c r="I88" s="31">
        <f>ROUND(ROUND(H88,2)*ROUND(G88,3),2)</f>
        <v>0</v>
      </c>
      <c r="J88" s="48" t="s">
        <v>51</v>
      </c>
      <c r="O88">
        <f>(I88*21)/100</f>
        <v>0</v>
      </c>
      <c r="P88" t="s">
        <v>22</v>
      </c>
    </row>
    <row r="89" spans="1:16" x14ac:dyDescent="0.25">
      <c r="A89" s="32" t="s">
        <v>52</v>
      </c>
      <c r="E89" s="33" t="s">
        <v>66</v>
      </c>
      <c r="H89" s="53"/>
    </row>
    <row r="90" spans="1:16" ht="26.4" x14ac:dyDescent="0.25">
      <c r="A90" s="34" t="s">
        <v>54</v>
      </c>
      <c r="E90" s="35" t="s">
        <v>140</v>
      </c>
      <c r="H90" s="53"/>
    </row>
    <row r="91" spans="1:16" ht="79.2" x14ac:dyDescent="0.25">
      <c r="A91" t="s">
        <v>56</v>
      </c>
      <c r="E91" s="33" t="s">
        <v>141</v>
      </c>
      <c r="H91" s="53"/>
    </row>
    <row r="92" spans="1:16" x14ac:dyDescent="0.25">
      <c r="A92" s="23" t="s">
        <v>46</v>
      </c>
      <c r="B92" s="27" t="s">
        <v>147</v>
      </c>
      <c r="C92" s="27" t="s">
        <v>143</v>
      </c>
      <c r="D92" s="23" t="s">
        <v>66</v>
      </c>
      <c r="E92" s="28" t="s">
        <v>144</v>
      </c>
      <c r="F92" s="29" t="s">
        <v>111</v>
      </c>
      <c r="G92" s="30">
        <v>3450</v>
      </c>
      <c r="H92" s="52"/>
      <c r="I92" s="31">
        <f>ROUND(ROUND(H92,2)*ROUND(G92,3),2)</f>
        <v>0</v>
      </c>
      <c r="J92" s="48" t="s">
        <v>51</v>
      </c>
      <c r="O92">
        <f>(I92*21)/100</f>
        <v>0</v>
      </c>
      <c r="P92" t="s">
        <v>22</v>
      </c>
    </row>
    <row r="93" spans="1:16" x14ac:dyDescent="0.25">
      <c r="A93" s="32" t="s">
        <v>52</v>
      </c>
      <c r="E93" s="33" t="s">
        <v>66</v>
      </c>
      <c r="H93" s="53"/>
    </row>
    <row r="94" spans="1:16" ht="39.6" x14ac:dyDescent="0.25">
      <c r="A94" s="34" t="s">
        <v>54</v>
      </c>
      <c r="E94" s="35" t="s">
        <v>313</v>
      </c>
      <c r="H94" s="53"/>
    </row>
    <row r="95" spans="1:16" ht="92.4" x14ac:dyDescent="0.25">
      <c r="A95" t="s">
        <v>56</v>
      </c>
      <c r="E95" s="33" t="s">
        <v>146</v>
      </c>
      <c r="H95" s="53"/>
    </row>
    <row r="96" spans="1:16" x14ac:dyDescent="0.25">
      <c r="A96" s="23" t="s">
        <v>46</v>
      </c>
      <c r="B96" s="27" t="s">
        <v>151</v>
      </c>
      <c r="C96" s="27" t="s">
        <v>148</v>
      </c>
      <c r="D96" s="23" t="s">
        <v>66</v>
      </c>
      <c r="E96" s="28" t="s">
        <v>149</v>
      </c>
      <c r="F96" s="29" t="s">
        <v>111</v>
      </c>
      <c r="G96" s="30">
        <v>3450</v>
      </c>
      <c r="H96" s="52"/>
      <c r="I96" s="31">
        <f>ROUND(ROUND(H96,2)*ROUND(G96,3),2)</f>
        <v>0</v>
      </c>
      <c r="J96" s="48" t="s">
        <v>51</v>
      </c>
      <c r="O96">
        <f>(I96*21)/100</f>
        <v>0</v>
      </c>
      <c r="P96" t="s">
        <v>22</v>
      </c>
    </row>
    <row r="97" spans="1:16" x14ac:dyDescent="0.25">
      <c r="A97" s="32" t="s">
        <v>52</v>
      </c>
      <c r="E97" s="33" t="s">
        <v>66</v>
      </c>
      <c r="H97" s="53"/>
    </row>
    <row r="98" spans="1:16" ht="39.6" x14ac:dyDescent="0.25">
      <c r="A98" s="34" t="s">
        <v>54</v>
      </c>
      <c r="E98" s="35" t="s">
        <v>314</v>
      </c>
      <c r="H98" s="53"/>
    </row>
    <row r="99" spans="1:16" ht="92.4" x14ac:dyDescent="0.25">
      <c r="A99" t="s">
        <v>56</v>
      </c>
      <c r="E99" s="33" t="s">
        <v>146</v>
      </c>
      <c r="H99" s="53"/>
    </row>
    <row r="100" spans="1:16" x14ac:dyDescent="0.25">
      <c r="A100" s="23" t="s">
        <v>46</v>
      </c>
      <c r="B100" s="27" t="s">
        <v>155</v>
      </c>
      <c r="C100" s="27" t="s">
        <v>152</v>
      </c>
      <c r="D100" s="23" t="s">
        <v>66</v>
      </c>
      <c r="E100" s="28" t="s">
        <v>153</v>
      </c>
      <c r="F100" s="29" t="s">
        <v>111</v>
      </c>
      <c r="G100" s="30">
        <v>1035</v>
      </c>
      <c r="H100" s="52"/>
      <c r="I100" s="31">
        <f>ROUND(ROUND(H100,2)*ROUND(G100,3),2)</f>
        <v>0</v>
      </c>
      <c r="J100" s="48" t="s">
        <v>51</v>
      </c>
      <c r="O100">
        <f>(I100*21)/100</f>
        <v>0</v>
      </c>
      <c r="P100" t="s">
        <v>22</v>
      </c>
    </row>
    <row r="101" spans="1:16" x14ac:dyDescent="0.25">
      <c r="A101" s="32" t="s">
        <v>52</v>
      </c>
      <c r="E101" s="33" t="s">
        <v>66</v>
      </c>
      <c r="H101" s="53"/>
    </row>
    <row r="102" spans="1:16" ht="39.6" x14ac:dyDescent="0.25">
      <c r="A102" s="34" t="s">
        <v>54</v>
      </c>
      <c r="E102" s="35" t="s">
        <v>315</v>
      </c>
      <c r="H102" s="53"/>
    </row>
    <row r="103" spans="1:16" ht="92.4" x14ac:dyDescent="0.25">
      <c r="A103" t="s">
        <v>56</v>
      </c>
      <c r="E103" s="33" t="s">
        <v>146</v>
      </c>
      <c r="H103" s="53"/>
    </row>
    <row r="104" spans="1:16" x14ac:dyDescent="0.25">
      <c r="A104" s="23" t="s">
        <v>46</v>
      </c>
      <c r="B104" s="27" t="s">
        <v>160</v>
      </c>
      <c r="C104" s="27" t="s">
        <v>156</v>
      </c>
      <c r="D104" s="23" t="s">
        <v>66</v>
      </c>
      <c r="E104" s="28" t="s">
        <v>157</v>
      </c>
      <c r="F104" s="29" t="s">
        <v>111</v>
      </c>
      <c r="G104" s="30">
        <v>3450</v>
      </c>
      <c r="H104" s="52"/>
      <c r="I104" s="31">
        <f>ROUND(ROUND(H104,2)*ROUND(G104,3),2)</f>
        <v>0</v>
      </c>
      <c r="J104" s="48" t="s">
        <v>51</v>
      </c>
      <c r="O104">
        <f>(I104*21)/100</f>
        <v>0</v>
      </c>
      <c r="P104" t="s">
        <v>22</v>
      </c>
    </row>
    <row r="105" spans="1:16" x14ac:dyDescent="0.25">
      <c r="A105" s="32" t="s">
        <v>52</v>
      </c>
      <c r="E105" s="33" t="s">
        <v>66</v>
      </c>
      <c r="H105" s="53"/>
    </row>
    <row r="106" spans="1:16" ht="39.6" x14ac:dyDescent="0.25">
      <c r="A106" s="34" t="s">
        <v>54</v>
      </c>
      <c r="E106" s="35" t="s">
        <v>316</v>
      </c>
      <c r="H106" s="53"/>
    </row>
    <row r="107" spans="1:16" ht="118.8" x14ac:dyDescent="0.25">
      <c r="A107" t="s">
        <v>56</v>
      </c>
      <c r="E107" s="33" t="s">
        <v>159</v>
      </c>
      <c r="H107" s="53"/>
    </row>
    <row r="108" spans="1:16" x14ac:dyDescent="0.25">
      <c r="A108" s="23" t="s">
        <v>46</v>
      </c>
      <c r="B108" s="27" t="s">
        <v>164</v>
      </c>
      <c r="C108" s="27" t="s">
        <v>161</v>
      </c>
      <c r="D108" s="23" t="s">
        <v>66</v>
      </c>
      <c r="E108" s="28" t="s">
        <v>162</v>
      </c>
      <c r="F108" s="29" t="s">
        <v>111</v>
      </c>
      <c r="G108" s="30">
        <v>1035</v>
      </c>
      <c r="H108" s="52"/>
      <c r="I108" s="31">
        <f>ROUND(ROUND(H108,2)*ROUND(G108,3),2)</f>
        <v>0</v>
      </c>
      <c r="J108" s="48" t="s">
        <v>51</v>
      </c>
      <c r="O108">
        <f>(I108*21)/100</f>
        <v>0</v>
      </c>
      <c r="P108" t="s">
        <v>22</v>
      </c>
    </row>
    <row r="109" spans="1:16" x14ac:dyDescent="0.25">
      <c r="A109" s="32" t="s">
        <v>52</v>
      </c>
      <c r="E109" s="33" t="s">
        <v>66</v>
      </c>
      <c r="H109" s="53"/>
    </row>
    <row r="110" spans="1:16" ht="39.6" x14ac:dyDescent="0.25">
      <c r="A110" s="34" t="s">
        <v>54</v>
      </c>
      <c r="E110" s="35" t="s">
        <v>317</v>
      </c>
      <c r="H110" s="53"/>
    </row>
    <row r="111" spans="1:16" ht="118.8" x14ac:dyDescent="0.25">
      <c r="A111" t="s">
        <v>56</v>
      </c>
      <c r="E111" s="33" t="s">
        <v>159</v>
      </c>
      <c r="H111" s="53"/>
    </row>
    <row r="112" spans="1:16" x14ac:dyDescent="0.25">
      <c r="A112" s="23" t="s">
        <v>46</v>
      </c>
      <c r="B112" s="27" t="s">
        <v>168</v>
      </c>
      <c r="C112" s="27" t="s">
        <v>165</v>
      </c>
      <c r="D112" s="23" t="s">
        <v>66</v>
      </c>
      <c r="E112" s="28" t="s">
        <v>166</v>
      </c>
      <c r="F112" s="29" t="s">
        <v>111</v>
      </c>
      <c r="G112" s="30">
        <v>3450</v>
      </c>
      <c r="H112" s="52"/>
      <c r="I112" s="31">
        <f>ROUND(ROUND(H112,2)*ROUND(G112,3),2)</f>
        <v>0</v>
      </c>
      <c r="J112" s="48" t="s">
        <v>51</v>
      </c>
      <c r="O112">
        <f>(I112*21)/100</f>
        <v>0</v>
      </c>
      <c r="P112" t="s">
        <v>22</v>
      </c>
    </row>
    <row r="113" spans="1:18" x14ac:dyDescent="0.25">
      <c r="A113" s="32" t="s">
        <v>52</v>
      </c>
      <c r="E113" s="33" t="s">
        <v>66</v>
      </c>
      <c r="H113" s="53"/>
    </row>
    <row r="114" spans="1:18" ht="39.6" x14ac:dyDescent="0.25">
      <c r="A114" s="34" t="s">
        <v>54</v>
      </c>
      <c r="E114" s="35" t="s">
        <v>318</v>
      </c>
      <c r="H114" s="53"/>
    </row>
    <row r="115" spans="1:18" ht="118.8" x14ac:dyDescent="0.25">
      <c r="A115" t="s">
        <v>56</v>
      </c>
      <c r="E115" s="33" t="s">
        <v>159</v>
      </c>
      <c r="H115" s="53"/>
    </row>
    <row r="116" spans="1:18" x14ac:dyDescent="0.25">
      <c r="A116" s="23" t="s">
        <v>46</v>
      </c>
      <c r="B116" s="27" t="s">
        <v>173</v>
      </c>
      <c r="C116" s="27" t="s">
        <v>169</v>
      </c>
      <c r="D116" s="23" t="s">
        <v>66</v>
      </c>
      <c r="E116" s="28" t="s">
        <v>170</v>
      </c>
      <c r="F116" s="29" t="s">
        <v>111</v>
      </c>
      <c r="G116" s="30">
        <v>7935</v>
      </c>
      <c r="H116" s="52"/>
      <c r="I116" s="31">
        <f>ROUND(ROUND(H116,2)*ROUND(G116,3),2)</f>
        <v>0</v>
      </c>
      <c r="J116" s="48" t="s">
        <v>51</v>
      </c>
      <c r="O116">
        <f>(I116*21)/100</f>
        <v>0</v>
      </c>
      <c r="P116" t="s">
        <v>22</v>
      </c>
    </row>
    <row r="117" spans="1:18" x14ac:dyDescent="0.25">
      <c r="A117" s="32" t="s">
        <v>52</v>
      </c>
      <c r="E117" s="33" t="s">
        <v>66</v>
      </c>
      <c r="H117" s="53"/>
    </row>
    <row r="118" spans="1:18" ht="52.8" x14ac:dyDescent="0.25">
      <c r="A118" s="34" t="s">
        <v>54</v>
      </c>
      <c r="E118" s="35" t="s">
        <v>319</v>
      </c>
      <c r="H118" s="53"/>
    </row>
    <row r="119" spans="1:18" ht="66" x14ac:dyDescent="0.25">
      <c r="A119" t="s">
        <v>56</v>
      </c>
      <c r="E119" s="33" t="s">
        <v>172</v>
      </c>
      <c r="H119" s="53"/>
    </row>
    <row r="120" spans="1:18" x14ac:dyDescent="0.25">
      <c r="A120" s="23" t="s">
        <v>46</v>
      </c>
      <c r="B120" s="27" t="s">
        <v>178</v>
      </c>
      <c r="C120" s="27" t="s">
        <v>174</v>
      </c>
      <c r="D120" s="23" t="s">
        <v>66</v>
      </c>
      <c r="E120" s="28" t="s">
        <v>175</v>
      </c>
      <c r="F120" s="29" t="s">
        <v>111</v>
      </c>
      <c r="G120" s="30">
        <v>450</v>
      </c>
      <c r="H120" s="52"/>
      <c r="I120" s="31">
        <f>ROUND(ROUND(H120,2)*ROUND(G120,3),2)</f>
        <v>0</v>
      </c>
      <c r="J120" s="48" t="s">
        <v>51</v>
      </c>
      <c r="O120">
        <f>(I120*21)/100</f>
        <v>0</v>
      </c>
      <c r="P120" t="s">
        <v>22</v>
      </c>
    </row>
    <row r="121" spans="1:18" x14ac:dyDescent="0.25">
      <c r="A121" s="32" t="s">
        <v>52</v>
      </c>
      <c r="E121" s="33" t="s">
        <v>66</v>
      </c>
      <c r="H121" s="53"/>
    </row>
    <row r="122" spans="1:18" ht="39.6" x14ac:dyDescent="0.25">
      <c r="A122" s="34" t="s">
        <v>54</v>
      </c>
      <c r="E122" s="35" t="s">
        <v>320</v>
      </c>
      <c r="H122" s="53"/>
    </row>
    <row r="123" spans="1:18" ht="145.19999999999999" x14ac:dyDescent="0.25">
      <c r="A123" t="s">
        <v>56</v>
      </c>
      <c r="E123" s="33" t="s">
        <v>177</v>
      </c>
      <c r="H123" s="53"/>
    </row>
    <row r="124" spans="1:18" x14ac:dyDescent="0.25">
      <c r="A124" s="11" t="s">
        <v>44</v>
      </c>
      <c r="B124" s="11"/>
      <c r="C124" s="36" t="s">
        <v>84</v>
      </c>
      <c r="D124" s="11"/>
      <c r="E124" s="25" t="s">
        <v>188</v>
      </c>
      <c r="F124" s="11"/>
      <c r="G124" s="11"/>
      <c r="H124" s="54"/>
      <c r="I124" s="37">
        <f>0+Q124</f>
        <v>0</v>
      </c>
      <c r="J124" s="46"/>
      <c r="O124">
        <f>0+R124</f>
        <v>0</v>
      </c>
      <c r="Q124">
        <f>0+I125+I129+I133+I137+I141</f>
        <v>0</v>
      </c>
      <c r="R124">
        <f>0+O125+O129+O133+O137+O141</f>
        <v>0</v>
      </c>
    </row>
    <row r="125" spans="1:18" x14ac:dyDescent="0.25">
      <c r="A125" s="23" t="s">
        <v>46</v>
      </c>
      <c r="B125" s="27" t="s">
        <v>183</v>
      </c>
      <c r="C125" s="27" t="s">
        <v>190</v>
      </c>
      <c r="D125" s="23" t="s">
        <v>121</v>
      </c>
      <c r="E125" s="28" t="s">
        <v>191</v>
      </c>
      <c r="F125" s="29" t="s">
        <v>81</v>
      </c>
      <c r="G125" s="30">
        <v>51</v>
      </c>
      <c r="H125" s="52"/>
      <c r="I125" s="31">
        <f>ROUND(ROUND(H125,2)*ROUND(G125,3),2)</f>
        <v>0</v>
      </c>
      <c r="J125" s="48" t="s">
        <v>51</v>
      </c>
      <c r="O125">
        <f>(I125*21)/100</f>
        <v>0</v>
      </c>
      <c r="P125" t="s">
        <v>22</v>
      </c>
    </row>
    <row r="126" spans="1:18" ht="26.4" x14ac:dyDescent="0.25">
      <c r="A126" s="32" t="s">
        <v>52</v>
      </c>
      <c r="E126" s="33" t="s">
        <v>192</v>
      </c>
      <c r="H126" s="53"/>
    </row>
    <row r="127" spans="1:18" ht="66" x14ac:dyDescent="0.25">
      <c r="A127" s="34" t="s">
        <v>54</v>
      </c>
      <c r="E127" s="35" t="s">
        <v>321</v>
      </c>
      <c r="H127" s="53"/>
    </row>
    <row r="128" spans="1:18" ht="184.8" x14ac:dyDescent="0.25">
      <c r="A128" t="s">
        <v>56</v>
      </c>
      <c r="E128" s="33" t="s">
        <v>194</v>
      </c>
      <c r="H128" s="53"/>
    </row>
    <row r="129" spans="1:16" x14ac:dyDescent="0.25">
      <c r="A129" s="23" t="s">
        <v>46</v>
      </c>
      <c r="B129" s="27" t="s">
        <v>189</v>
      </c>
      <c r="C129" s="27" t="s">
        <v>196</v>
      </c>
      <c r="D129" s="23" t="s">
        <v>121</v>
      </c>
      <c r="E129" s="28" t="s">
        <v>197</v>
      </c>
      <c r="F129" s="29" t="s">
        <v>198</v>
      </c>
      <c r="G129" s="30">
        <v>14</v>
      </c>
      <c r="H129" s="52"/>
      <c r="I129" s="31">
        <f>ROUND(ROUND(H129,2)*ROUND(G129,3),2)</f>
        <v>0</v>
      </c>
      <c r="J129" s="48" t="s">
        <v>199</v>
      </c>
      <c r="O129">
        <f>(I129*21)/100</f>
        <v>0</v>
      </c>
      <c r="P129" t="s">
        <v>22</v>
      </c>
    </row>
    <row r="130" spans="1:16" x14ac:dyDescent="0.25">
      <c r="A130" s="32" t="s">
        <v>52</v>
      </c>
      <c r="E130" s="33" t="s">
        <v>66</v>
      </c>
      <c r="H130" s="53"/>
    </row>
    <row r="131" spans="1:16" ht="66" x14ac:dyDescent="0.25">
      <c r="A131" s="34" t="s">
        <v>54</v>
      </c>
      <c r="E131" s="35" t="s">
        <v>322</v>
      </c>
      <c r="H131" s="53"/>
    </row>
    <row r="132" spans="1:16" ht="79.2" x14ac:dyDescent="0.25">
      <c r="A132" t="s">
        <v>56</v>
      </c>
      <c r="E132" s="33" t="s">
        <v>201</v>
      </c>
      <c r="H132" s="53"/>
    </row>
    <row r="133" spans="1:16" x14ac:dyDescent="0.25">
      <c r="A133" s="23" t="s">
        <v>46</v>
      </c>
      <c r="B133" s="27" t="s">
        <v>195</v>
      </c>
      <c r="C133" s="27" t="s">
        <v>196</v>
      </c>
      <c r="D133" s="23" t="s">
        <v>323</v>
      </c>
      <c r="E133" s="28" t="s">
        <v>197</v>
      </c>
      <c r="F133" s="29" t="s">
        <v>198</v>
      </c>
      <c r="G133" s="30">
        <v>3</v>
      </c>
      <c r="H133" s="52"/>
      <c r="I133" s="31">
        <f>ROUND(ROUND(H133,2)*ROUND(G133,3),2)</f>
        <v>0</v>
      </c>
      <c r="J133" s="48" t="s">
        <v>199</v>
      </c>
      <c r="O133">
        <f>(I133*21)/100</f>
        <v>0</v>
      </c>
      <c r="P133" t="s">
        <v>22</v>
      </c>
    </row>
    <row r="134" spans="1:16" x14ac:dyDescent="0.25">
      <c r="A134" s="32" t="s">
        <v>52</v>
      </c>
      <c r="E134" s="33" t="s">
        <v>66</v>
      </c>
      <c r="H134" s="53"/>
    </row>
    <row r="135" spans="1:16" ht="39.6" x14ac:dyDescent="0.25">
      <c r="A135" s="34" t="s">
        <v>54</v>
      </c>
      <c r="E135" s="35" t="s">
        <v>324</v>
      </c>
      <c r="H135" s="53"/>
    </row>
    <row r="136" spans="1:16" ht="79.2" x14ac:dyDescent="0.25">
      <c r="A136" t="s">
        <v>56</v>
      </c>
      <c r="E136" s="33" t="s">
        <v>201</v>
      </c>
      <c r="H136" s="53"/>
    </row>
    <row r="137" spans="1:16" x14ac:dyDescent="0.25">
      <c r="A137" s="23" t="s">
        <v>46</v>
      </c>
      <c r="B137" s="27" t="s">
        <v>202</v>
      </c>
      <c r="C137" s="27" t="s">
        <v>203</v>
      </c>
      <c r="D137" s="23" t="s">
        <v>66</v>
      </c>
      <c r="E137" s="28" t="s">
        <v>204</v>
      </c>
      <c r="F137" s="29" t="s">
        <v>198</v>
      </c>
      <c r="G137" s="30">
        <v>12</v>
      </c>
      <c r="H137" s="52"/>
      <c r="I137" s="31">
        <f>ROUND(ROUND(H137,2)*ROUND(G137,3),2)</f>
        <v>0</v>
      </c>
      <c r="J137" s="48" t="s">
        <v>51</v>
      </c>
      <c r="O137">
        <f>(I137*21)/100</f>
        <v>0</v>
      </c>
      <c r="P137" t="s">
        <v>22</v>
      </c>
    </row>
    <row r="138" spans="1:16" x14ac:dyDescent="0.25">
      <c r="A138" s="32" t="s">
        <v>52</v>
      </c>
      <c r="E138" s="33" t="s">
        <v>66</v>
      </c>
      <c r="H138" s="53"/>
    </row>
    <row r="139" spans="1:16" ht="66" x14ac:dyDescent="0.25">
      <c r="A139" s="34" t="s">
        <v>54</v>
      </c>
      <c r="E139" s="35" t="s">
        <v>325</v>
      </c>
      <c r="H139" s="53"/>
    </row>
    <row r="140" spans="1:16" ht="52.8" x14ac:dyDescent="0.25">
      <c r="A140" t="s">
        <v>56</v>
      </c>
      <c r="E140" s="33" t="s">
        <v>206</v>
      </c>
      <c r="H140" s="53"/>
    </row>
    <row r="141" spans="1:16" x14ac:dyDescent="0.25">
      <c r="A141" s="23" t="s">
        <v>46</v>
      </c>
      <c r="B141" s="27" t="s">
        <v>207</v>
      </c>
      <c r="C141" s="27" t="s">
        <v>213</v>
      </c>
      <c r="D141" s="23" t="s">
        <v>66</v>
      </c>
      <c r="E141" s="28" t="s">
        <v>214</v>
      </c>
      <c r="F141" s="29" t="s">
        <v>198</v>
      </c>
      <c r="G141" s="30">
        <v>12</v>
      </c>
      <c r="H141" s="52"/>
      <c r="I141" s="31">
        <f>ROUND(ROUND(H141,2)*ROUND(G141,3),2)</f>
        <v>0</v>
      </c>
      <c r="J141" s="48" t="s">
        <v>51</v>
      </c>
      <c r="O141">
        <f>(I141*21)/100</f>
        <v>0</v>
      </c>
      <c r="P141" t="s">
        <v>22</v>
      </c>
    </row>
    <row r="142" spans="1:16" x14ac:dyDescent="0.25">
      <c r="A142" s="32" t="s">
        <v>52</v>
      </c>
      <c r="E142" s="33" t="s">
        <v>66</v>
      </c>
      <c r="H142" s="53"/>
    </row>
    <row r="143" spans="1:16" ht="39.6" x14ac:dyDescent="0.25">
      <c r="A143" s="34" t="s">
        <v>54</v>
      </c>
      <c r="E143" s="35" t="s">
        <v>326</v>
      </c>
      <c r="H143" s="53"/>
    </row>
    <row r="144" spans="1:16" ht="52.8" x14ac:dyDescent="0.25">
      <c r="A144" t="s">
        <v>56</v>
      </c>
      <c r="E144" s="33" t="s">
        <v>216</v>
      </c>
      <c r="H144" s="53"/>
    </row>
    <row r="145" spans="1:18" x14ac:dyDescent="0.25">
      <c r="A145" s="11" t="s">
        <v>44</v>
      </c>
      <c r="B145" s="11"/>
      <c r="C145" s="36" t="s">
        <v>39</v>
      </c>
      <c r="D145" s="11"/>
      <c r="E145" s="25" t="s">
        <v>221</v>
      </c>
      <c r="F145" s="11"/>
      <c r="G145" s="11"/>
      <c r="H145" s="54"/>
      <c r="I145" s="37">
        <f>0+Q145</f>
        <v>0</v>
      </c>
      <c r="J145" s="46"/>
      <c r="O145">
        <f>0+R145</f>
        <v>0</v>
      </c>
      <c r="Q145">
        <f>0+I146+I150+I154+I158+I162+I166+I170+I174+I178+I182+I186+I190+I194+I198+I202+I206+I210</f>
        <v>0</v>
      </c>
      <c r="R145">
        <f>0+O146+O150+O154+O158+O162+O166+O170+O174+O178+O182+O186+O190+O194+O198+O202+O206+O210</f>
        <v>0</v>
      </c>
    </row>
    <row r="146" spans="1:18" x14ac:dyDescent="0.25">
      <c r="A146" s="23" t="s">
        <v>46</v>
      </c>
      <c r="B146" s="27" t="s">
        <v>212</v>
      </c>
      <c r="C146" s="27" t="s">
        <v>223</v>
      </c>
      <c r="D146" s="23" t="s">
        <v>66</v>
      </c>
      <c r="E146" s="28" t="s">
        <v>224</v>
      </c>
      <c r="F146" s="29" t="s">
        <v>198</v>
      </c>
      <c r="G146" s="30">
        <v>12</v>
      </c>
      <c r="H146" s="52"/>
      <c r="I146" s="31">
        <f>ROUND(ROUND(H146,2)*ROUND(G146,3),2)</f>
        <v>0</v>
      </c>
      <c r="J146" s="48" t="s">
        <v>225</v>
      </c>
      <c r="O146">
        <f>(I146*21)/100</f>
        <v>0</v>
      </c>
      <c r="P146" t="s">
        <v>22</v>
      </c>
    </row>
    <row r="147" spans="1:18" x14ac:dyDescent="0.25">
      <c r="A147" s="32" t="s">
        <v>52</v>
      </c>
      <c r="E147" s="33" t="s">
        <v>66</v>
      </c>
      <c r="H147" s="53"/>
    </row>
    <row r="148" spans="1:18" ht="52.8" x14ac:dyDescent="0.25">
      <c r="A148" s="34" t="s">
        <v>54</v>
      </c>
      <c r="E148" s="35" t="s">
        <v>327</v>
      </c>
      <c r="H148" s="53"/>
    </row>
    <row r="149" spans="1:18" x14ac:dyDescent="0.25">
      <c r="A149" t="s">
        <v>56</v>
      </c>
      <c r="E149" s="33" t="s">
        <v>227</v>
      </c>
      <c r="H149" s="53"/>
    </row>
    <row r="150" spans="1:18" x14ac:dyDescent="0.25">
      <c r="A150" s="23" t="s">
        <v>46</v>
      </c>
      <c r="B150" s="27" t="s">
        <v>217</v>
      </c>
      <c r="C150" s="27" t="s">
        <v>229</v>
      </c>
      <c r="D150" s="23" t="s">
        <v>66</v>
      </c>
      <c r="E150" s="28" t="s">
        <v>230</v>
      </c>
      <c r="F150" s="29" t="s">
        <v>198</v>
      </c>
      <c r="G150" s="30">
        <v>12</v>
      </c>
      <c r="H150" s="52"/>
      <c r="I150" s="31">
        <f>ROUND(ROUND(H150,2)*ROUND(G150,3),2)</f>
        <v>0</v>
      </c>
      <c r="J150" s="48" t="s">
        <v>225</v>
      </c>
      <c r="O150">
        <f>(I150*21)/100</f>
        <v>0</v>
      </c>
      <c r="P150" t="s">
        <v>22</v>
      </c>
    </row>
    <row r="151" spans="1:18" x14ac:dyDescent="0.25">
      <c r="A151" s="32" t="s">
        <v>52</v>
      </c>
      <c r="E151" s="33" t="s">
        <v>66</v>
      </c>
      <c r="H151" s="53"/>
    </row>
    <row r="152" spans="1:18" ht="52.8" x14ac:dyDescent="0.25">
      <c r="A152" s="34" t="s">
        <v>54</v>
      </c>
      <c r="E152" s="35" t="s">
        <v>328</v>
      </c>
      <c r="H152" s="53"/>
    </row>
    <row r="153" spans="1:18" ht="26.4" x14ac:dyDescent="0.25">
      <c r="A153" t="s">
        <v>56</v>
      </c>
      <c r="E153" s="33" t="s">
        <v>232</v>
      </c>
      <c r="H153" s="53"/>
    </row>
    <row r="154" spans="1:18" x14ac:dyDescent="0.25">
      <c r="A154" s="23" t="s">
        <v>46</v>
      </c>
      <c r="B154" s="27" t="s">
        <v>222</v>
      </c>
      <c r="C154" s="27" t="s">
        <v>329</v>
      </c>
      <c r="D154" s="23" t="s">
        <v>66</v>
      </c>
      <c r="E154" s="28" t="s">
        <v>330</v>
      </c>
      <c r="F154" s="29" t="s">
        <v>198</v>
      </c>
      <c r="G154" s="30">
        <v>7</v>
      </c>
      <c r="H154" s="52"/>
      <c r="I154" s="31">
        <f>ROUND(ROUND(H154,2)*ROUND(G154,3),2)</f>
        <v>0</v>
      </c>
      <c r="J154" s="48" t="s">
        <v>51</v>
      </c>
      <c r="O154">
        <f>(I154*21)/100</f>
        <v>0</v>
      </c>
      <c r="P154" t="s">
        <v>22</v>
      </c>
    </row>
    <row r="155" spans="1:18" x14ac:dyDescent="0.25">
      <c r="A155" s="32" t="s">
        <v>52</v>
      </c>
      <c r="E155" s="33" t="s">
        <v>66</v>
      </c>
      <c r="H155" s="53"/>
    </row>
    <row r="156" spans="1:18" ht="26.4" x14ac:dyDescent="0.25">
      <c r="A156" s="34" t="s">
        <v>54</v>
      </c>
      <c r="E156" s="35" t="s">
        <v>331</v>
      </c>
      <c r="H156" s="53"/>
    </row>
    <row r="157" spans="1:18" ht="52.8" x14ac:dyDescent="0.25">
      <c r="A157" t="s">
        <v>56</v>
      </c>
      <c r="E157" s="33" t="s">
        <v>332</v>
      </c>
      <c r="H157" s="53"/>
    </row>
    <row r="158" spans="1:18" x14ac:dyDescent="0.25">
      <c r="A158" s="23" t="s">
        <v>46</v>
      </c>
      <c r="B158" s="27" t="s">
        <v>228</v>
      </c>
      <c r="C158" s="27" t="s">
        <v>333</v>
      </c>
      <c r="D158" s="23" t="s">
        <v>66</v>
      </c>
      <c r="E158" s="28" t="s">
        <v>334</v>
      </c>
      <c r="F158" s="29" t="s">
        <v>198</v>
      </c>
      <c r="G158" s="30">
        <v>7</v>
      </c>
      <c r="H158" s="52"/>
      <c r="I158" s="31">
        <f>ROUND(ROUND(H158,2)*ROUND(G158,3),2)</f>
        <v>0</v>
      </c>
      <c r="J158" s="48" t="s">
        <v>51</v>
      </c>
      <c r="O158">
        <f>(I158*21)/100</f>
        <v>0</v>
      </c>
      <c r="P158" t="s">
        <v>22</v>
      </c>
    </row>
    <row r="159" spans="1:18" x14ac:dyDescent="0.25">
      <c r="A159" s="32" t="s">
        <v>52</v>
      </c>
      <c r="E159" s="33" t="s">
        <v>66</v>
      </c>
      <c r="H159" s="53"/>
    </row>
    <row r="160" spans="1:18" ht="26.4" x14ac:dyDescent="0.25">
      <c r="A160" s="34" t="s">
        <v>54</v>
      </c>
      <c r="E160" s="35" t="s">
        <v>331</v>
      </c>
      <c r="H160" s="53"/>
    </row>
    <row r="161" spans="1:16" ht="52.8" x14ac:dyDescent="0.25">
      <c r="A161" t="s">
        <v>56</v>
      </c>
      <c r="E161" s="33" t="s">
        <v>335</v>
      </c>
      <c r="H161" s="53"/>
    </row>
    <row r="162" spans="1:16" x14ac:dyDescent="0.25">
      <c r="A162" s="23" t="s">
        <v>46</v>
      </c>
      <c r="B162" s="27" t="s">
        <v>233</v>
      </c>
      <c r="C162" s="27" t="s">
        <v>234</v>
      </c>
      <c r="D162" s="23" t="s">
        <v>66</v>
      </c>
      <c r="E162" s="28" t="s">
        <v>235</v>
      </c>
      <c r="F162" s="29" t="s">
        <v>111</v>
      </c>
      <c r="G162" s="30">
        <v>10.5</v>
      </c>
      <c r="H162" s="52"/>
      <c r="I162" s="31">
        <f>ROUND(ROUND(H162,2)*ROUND(G162,3),2)</f>
        <v>0</v>
      </c>
      <c r="J162" s="48" t="s">
        <v>225</v>
      </c>
      <c r="O162">
        <f>(I162*21)/100</f>
        <v>0</v>
      </c>
      <c r="P162" t="s">
        <v>22</v>
      </c>
    </row>
    <row r="163" spans="1:16" x14ac:dyDescent="0.25">
      <c r="A163" s="32" t="s">
        <v>52</v>
      </c>
      <c r="E163" s="33" t="s">
        <v>66</v>
      </c>
      <c r="H163" s="53"/>
    </row>
    <row r="164" spans="1:16" ht="26.4" x14ac:dyDescent="0.25">
      <c r="A164" s="34" t="s">
        <v>54</v>
      </c>
      <c r="E164" s="35" t="s">
        <v>236</v>
      </c>
      <c r="H164" s="53"/>
    </row>
    <row r="165" spans="1:16" x14ac:dyDescent="0.25">
      <c r="A165" t="s">
        <v>56</v>
      </c>
      <c r="E165" s="33" t="s">
        <v>227</v>
      </c>
      <c r="H165" s="53"/>
    </row>
    <row r="166" spans="1:16" x14ac:dyDescent="0.25">
      <c r="A166" s="23" t="s">
        <v>46</v>
      </c>
      <c r="B166" s="27" t="s">
        <v>237</v>
      </c>
      <c r="C166" s="27" t="s">
        <v>238</v>
      </c>
      <c r="D166" s="23" t="s">
        <v>66</v>
      </c>
      <c r="E166" s="28" t="s">
        <v>239</v>
      </c>
      <c r="F166" s="29" t="s">
        <v>111</v>
      </c>
      <c r="G166" s="30">
        <v>10.5</v>
      </c>
      <c r="H166" s="52"/>
      <c r="I166" s="31">
        <f>ROUND(ROUND(H166,2)*ROUND(G166,3),2)</f>
        <v>0</v>
      </c>
      <c r="J166" s="48" t="s">
        <v>225</v>
      </c>
      <c r="O166">
        <f>(I166*21)/100</f>
        <v>0</v>
      </c>
      <c r="P166" t="s">
        <v>22</v>
      </c>
    </row>
    <row r="167" spans="1:16" x14ac:dyDescent="0.25">
      <c r="A167" s="32" t="s">
        <v>52</v>
      </c>
      <c r="E167" s="33" t="s">
        <v>66</v>
      </c>
      <c r="H167" s="53"/>
    </row>
    <row r="168" spans="1:16" ht="26.4" x14ac:dyDescent="0.25">
      <c r="A168" s="34" t="s">
        <v>54</v>
      </c>
      <c r="E168" s="35" t="s">
        <v>240</v>
      </c>
      <c r="H168" s="53"/>
    </row>
    <row r="169" spans="1:16" ht="26.4" x14ac:dyDescent="0.25">
      <c r="A169" t="s">
        <v>56</v>
      </c>
      <c r="E169" s="33" t="s">
        <v>232</v>
      </c>
      <c r="H169" s="53"/>
    </row>
    <row r="170" spans="1:16" x14ac:dyDescent="0.25">
      <c r="A170" s="23" t="s">
        <v>46</v>
      </c>
      <c r="B170" s="27" t="s">
        <v>241</v>
      </c>
      <c r="C170" s="27" t="s">
        <v>242</v>
      </c>
      <c r="D170" s="23" t="s">
        <v>66</v>
      </c>
      <c r="E170" s="28" t="s">
        <v>243</v>
      </c>
      <c r="F170" s="29" t="s">
        <v>198</v>
      </c>
      <c r="G170" s="30">
        <v>6</v>
      </c>
      <c r="H170" s="52"/>
      <c r="I170" s="31">
        <f>ROUND(ROUND(H170,2)*ROUND(G170,3),2)</f>
        <v>0</v>
      </c>
      <c r="J170" s="48" t="s">
        <v>225</v>
      </c>
      <c r="O170">
        <f>(I170*21)/100</f>
        <v>0</v>
      </c>
      <c r="P170" t="s">
        <v>22</v>
      </c>
    </row>
    <row r="171" spans="1:16" x14ac:dyDescent="0.25">
      <c r="A171" s="32" t="s">
        <v>52</v>
      </c>
      <c r="E171" s="33" t="s">
        <v>66</v>
      </c>
      <c r="H171" s="53"/>
    </row>
    <row r="172" spans="1:16" ht="39.6" x14ac:dyDescent="0.25">
      <c r="A172" s="34" t="s">
        <v>54</v>
      </c>
      <c r="E172" s="35" t="s">
        <v>336</v>
      </c>
      <c r="H172" s="53"/>
    </row>
    <row r="173" spans="1:16" x14ac:dyDescent="0.25">
      <c r="A173" t="s">
        <v>56</v>
      </c>
      <c r="E173" s="33" t="s">
        <v>227</v>
      </c>
      <c r="H173" s="53"/>
    </row>
    <row r="174" spans="1:16" x14ac:dyDescent="0.25">
      <c r="A174" s="23" t="s">
        <v>46</v>
      </c>
      <c r="B174" s="27" t="s">
        <v>245</v>
      </c>
      <c r="C174" s="27" t="s">
        <v>246</v>
      </c>
      <c r="D174" s="23" t="s">
        <v>66</v>
      </c>
      <c r="E174" s="28" t="s">
        <v>247</v>
      </c>
      <c r="F174" s="29" t="s">
        <v>198</v>
      </c>
      <c r="G174" s="30">
        <v>6</v>
      </c>
      <c r="H174" s="52"/>
      <c r="I174" s="31">
        <f>ROUND(ROUND(H174,2)*ROUND(G174,3),2)</f>
        <v>0</v>
      </c>
      <c r="J174" s="48" t="s">
        <v>225</v>
      </c>
      <c r="O174">
        <f>(I174*21)/100</f>
        <v>0</v>
      </c>
      <c r="P174" t="s">
        <v>22</v>
      </c>
    </row>
    <row r="175" spans="1:16" x14ac:dyDescent="0.25">
      <c r="A175" s="32" t="s">
        <v>52</v>
      </c>
      <c r="E175" s="33" t="s">
        <v>66</v>
      </c>
      <c r="H175" s="53"/>
    </row>
    <row r="176" spans="1:16" ht="39.6" x14ac:dyDescent="0.25">
      <c r="A176" s="34" t="s">
        <v>54</v>
      </c>
      <c r="E176" s="35" t="s">
        <v>337</v>
      </c>
      <c r="H176" s="53"/>
    </row>
    <row r="177" spans="1:16" ht="26.4" x14ac:dyDescent="0.25">
      <c r="A177" t="s">
        <v>56</v>
      </c>
      <c r="E177" s="33" t="s">
        <v>249</v>
      </c>
      <c r="H177" s="53"/>
    </row>
    <row r="178" spans="1:16" x14ac:dyDescent="0.25">
      <c r="A178" s="23" t="s">
        <v>46</v>
      </c>
      <c r="B178" s="27" t="s">
        <v>250</v>
      </c>
      <c r="C178" s="27" t="s">
        <v>251</v>
      </c>
      <c r="D178" s="23" t="s">
        <v>66</v>
      </c>
      <c r="E178" s="28" t="s">
        <v>252</v>
      </c>
      <c r="F178" s="29" t="s">
        <v>111</v>
      </c>
      <c r="G178" s="30">
        <v>525.75</v>
      </c>
      <c r="H178" s="52"/>
      <c r="I178" s="31">
        <f>ROUND(ROUND(H178,2)*ROUND(G178,3),2)</f>
        <v>0</v>
      </c>
      <c r="J178" s="48" t="s">
        <v>51</v>
      </c>
      <c r="O178">
        <f>(I178*21)/100</f>
        <v>0</v>
      </c>
      <c r="P178" t="s">
        <v>22</v>
      </c>
    </row>
    <row r="179" spans="1:16" x14ac:dyDescent="0.25">
      <c r="A179" s="32" t="s">
        <v>52</v>
      </c>
      <c r="E179" s="33" t="s">
        <v>66</v>
      </c>
      <c r="H179" s="53"/>
    </row>
    <row r="180" spans="1:16" ht="132" x14ac:dyDescent="0.25">
      <c r="A180" s="34" t="s">
        <v>54</v>
      </c>
      <c r="E180" s="35" t="s">
        <v>338</v>
      </c>
      <c r="H180" s="53"/>
    </row>
    <row r="181" spans="1:16" ht="92.4" x14ac:dyDescent="0.25">
      <c r="A181" t="s">
        <v>56</v>
      </c>
      <c r="E181" s="33" t="s">
        <v>254</v>
      </c>
      <c r="H181" s="53"/>
    </row>
    <row r="182" spans="1:16" x14ac:dyDescent="0.25">
      <c r="A182" s="23" t="s">
        <v>46</v>
      </c>
      <c r="B182" s="27" t="s">
        <v>255</v>
      </c>
      <c r="C182" s="27" t="s">
        <v>256</v>
      </c>
      <c r="D182" s="23" t="s">
        <v>66</v>
      </c>
      <c r="E182" s="28" t="s">
        <v>257</v>
      </c>
      <c r="F182" s="29" t="s">
        <v>111</v>
      </c>
      <c r="G182" s="30">
        <v>525.75</v>
      </c>
      <c r="H182" s="52"/>
      <c r="I182" s="31">
        <f>ROUND(ROUND(H182,2)*ROUND(G182,3),2)</f>
        <v>0</v>
      </c>
      <c r="J182" s="48" t="s">
        <v>51</v>
      </c>
      <c r="O182">
        <f>(I182*21)/100</f>
        <v>0</v>
      </c>
      <c r="P182" t="s">
        <v>22</v>
      </c>
    </row>
    <row r="183" spans="1:16" x14ac:dyDescent="0.25">
      <c r="A183" s="32" t="s">
        <v>52</v>
      </c>
      <c r="E183" s="33" t="s">
        <v>66</v>
      </c>
      <c r="H183" s="53"/>
    </row>
    <row r="184" spans="1:16" ht="132" x14ac:dyDescent="0.25">
      <c r="A184" s="34" t="s">
        <v>54</v>
      </c>
      <c r="E184" s="35" t="s">
        <v>339</v>
      </c>
      <c r="H184" s="53"/>
    </row>
    <row r="185" spans="1:16" ht="92.4" x14ac:dyDescent="0.25">
      <c r="A185" t="s">
        <v>56</v>
      </c>
      <c r="E185" s="33" t="s">
        <v>254</v>
      </c>
      <c r="H185" s="53"/>
    </row>
    <row r="186" spans="1:16" x14ac:dyDescent="0.25">
      <c r="A186" s="23" t="s">
        <v>46</v>
      </c>
      <c r="B186" s="27" t="s">
        <v>259</v>
      </c>
      <c r="C186" s="27" t="s">
        <v>256</v>
      </c>
      <c r="D186" s="23" t="s">
        <v>340</v>
      </c>
      <c r="E186" s="28" t="s">
        <v>257</v>
      </c>
      <c r="F186" s="29" t="s">
        <v>111</v>
      </c>
      <c r="G186" s="30">
        <v>400</v>
      </c>
      <c r="H186" s="52"/>
      <c r="I186" s="31">
        <f>ROUND(ROUND(H186,2)*ROUND(G186,3),2)</f>
        <v>0</v>
      </c>
      <c r="J186" s="48" t="s">
        <v>51</v>
      </c>
      <c r="O186">
        <f>(I186*21)/100</f>
        <v>0</v>
      </c>
      <c r="P186" t="s">
        <v>22</v>
      </c>
    </row>
    <row r="187" spans="1:16" x14ac:dyDescent="0.25">
      <c r="A187" s="32" t="s">
        <v>52</v>
      </c>
      <c r="E187" s="33" t="s">
        <v>66</v>
      </c>
      <c r="H187" s="53"/>
    </row>
    <row r="188" spans="1:16" ht="26.4" x14ac:dyDescent="0.25">
      <c r="A188" s="34" t="s">
        <v>54</v>
      </c>
      <c r="E188" s="35" t="s">
        <v>341</v>
      </c>
      <c r="H188" s="53"/>
    </row>
    <row r="189" spans="1:16" ht="92.4" x14ac:dyDescent="0.25">
      <c r="A189" t="s">
        <v>56</v>
      </c>
      <c r="E189" s="33" t="s">
        <v>254</v>
      </c>
      <c r="H189" s="53"/>
    </row>
    <row r="190" spans="1:16" x14ac:dyDescent="0.25">
      <c r="A190" s="23" t="s">
        <v>46</v>
      </c>
      <c r="B190" s="27" t="s">
        <v>264</v>
      </c>
      <c r="C190" s="27" t="s">
        <v>342</v>
      </c>
      <c r="D190" s="23" t="s">
        <v>66</v>
      </c>
      <c r="E190" s="28" t="s">
        <v>343</v>
      </c>
      <c r="F190" s="29" t="s">
        <v>344</v>
      </c>
      <c r="G190" s="30">
        <v>1</v>
      </c>
      <c r="H190" s="52"/>
      <c r="I190" s="31">
        <f>ROUND(ROUND(H190,2)*ROUND(G190,3),2)</f>
        <v>0</v>
      </c>
      <c r="J190" s="48" t="s">
        <v>51</v>
      </c>
      <c r="O190">
        <f>(I190*21)/100</f>
        <v>0</v>
      </c>
      <c r="P190" t="s">
        <v>22</v>
      </c>
    </row>
    <row r="191" spans="1:16" ht="92.4" x14ac:dyDescent="0.25">
      <c r="A191" s="32" t="s">
        <v>52</v>
      </c>
      <c r="E191" s="33" t="s">
        <v>345</v>
      </c>
      <c r="H191" s="53"/>
    </row>
    <row r="192" spans="1:16" ht="26.4" x14ac:dyDescent="0.25">
      <c r="A192" s="34" t="s">
        <v>54</v>
      </c>
      <c r="E192" s="35" t="s">
        <v>346</v>
      </c>
      <c r="H192" s="53"/>
    </row>
    <row r="193" spans="1:16" x14ac:dyDescent="0.25">
      <c r="A193" t="s">
        <v>56</v>
      </c>
      <c r="E193" s="33" t="s">
        <v>66</v>
      </c>
      <c r="H193" s="53"/>
    </row>
    <row r="194" spans="1:16" x14ac:dyDescent="0.25">
      <c r="A194" s="23" t="s">
        <v>46</v>
      </c>
      <c r="B194" s="27" t="s">
        <v>269</v>
      </c>
      <c r="C194" s="27" t="s">
        <v>260</v>
      </c>
      <c r="D194" s="23" t="s">
        <v>66</v>
      </c>
      <c r="E194" s="28" t="s">
        <v>261</v>
      </c>
      <c r="F194" s="29" t="s">
        <v>81</v>
      </c>
      <c r="G194" s="30">
        <v>47</v>
      </c>
      <c r="H194" s="52"/>
      <c r="I194" s="31">
        <f>ROUND(ROUND(H194,2)*ROUND(G194,3),2)</f>
        <v>0</v>
      </c>
      <c r="J194" s="48" t="s">
        <v>51</v>
      </c>
      <c r="O194">
        <f>(I194*21)/100</f>
        <v>0</v>
      </c>
      <c r="P194" t="s">
        <v>22</v>
      </c>
    </row>
    <row r="195" spans="1:16" x14ac:dyDescent="0.25">
      <c r="A195" s="32" t="s">
        <v>52</v>
      </c>
      <c r="E195" s="33" t="s">
        <v>66</v>
      </c>
      <c r="H195" s="53"/>
    </row>
    <row r="196" spans="1:16" ht="26.4" x14ac:dyDescent="0.25">
      <c r="A196" s="34" t="s">
        <v>54</v>
      </c>
      <c r="E196" s="35" t="s">
        <v>347</v>
      </c>
      <c r="H196" s="53"/>
    </row>
    <row r="197" spans="1:16" ht="66" x14ac:dyDescent="0.25">
      <c r="A197" t="s">
        <v>56</v>
      </c>
      <c r="E197" s="33" t="s">
        <v>263</v>
      </c>
      <c r="H197" s="53"/>
    </row>
    <row r="198" spans="1:16" x14ac:dyDescent="0.25">
      <c r="A198" s="23" t="s">
        <v>46</v>
      </c>
      <c r="B198" s="27" t="s">
        <v>274</v>
      </c>
      <c r="C198" s="27" t="s">
        <v>265</v>
      </c>
      <c r="D198" s="23" t="s">
        <v>66</v>
      </c>
      <c r="E198" s="28" t="s">
        <v>266</v>
      </c>
      <c r="F198" s="29" t="s">
        <v>81</v>
      </c>
      <c r="G198" s="30">
        <v>325</v>
      </c>
      <c r="H198" s="52"/>
      <c r="I198" s="31">
        <f>ROUND(ROUND(H198,2)*ROUND(G198,3),2)</f>
        <v>0</v>
      </c>
      <c r="J198" s="48" t="s">
        <v>51</v>
      </c>
      <c r="O198">
        <f>(I198*21)/100</f>
        <v>0</v>
      </c>
      <c r="P198" t="s">
        <v>22</v>
      </c>
    </row>
    <row r="199" spans="1:16" x14ac:dyDescent="0.25">
      <c r="A199" s="32" t="s">
        <v>52</v>
      </c>
      <c r="E199" s="33" t="s">
        <v>66</v>
      </c>
      <c r="H199" s="53"/>
    </row>
    <row r="200" spans="1:16" ht="39.6" x14ac:dyDescent="0.25">
      <c r="A200" s="34" t="s">
        <v>54</v>
      </c>
      <c r="E200" s="35" t="s">
        <v>348</v>
      </c>
      <c r="H200" s="53"/>
    </row>
    <row r="201" spans="1:16" ht="66" x14ac:dyDescent="0.25">
      <c r="A201" t="s">
        <v>56</v>
      </c>
      <c r="E201" s="33" t="s">
        <v>268</v>
      </c>
      <c r="H201" s="53"/>
    </row>
    <row r="202" spans="1:16" x14ac:dyDescent="0.25">
      <c r="A202" s="23" t="s">
        <v>46</v>
      </c>
      <c r="B202" s="27" t="s">
        <v>279</v>
      </c>
      <c r="C202" s="27" t="s">
        <v>270</v>
      </c>
      <c r="D202" s="23" t="s">
        <v>66</v>
      </c>
      <c r="E202" s="28" t="s">
        <v>271</v>
      </c>
      <c r="F202" s="29" t="s">
        <v>81</v>
      </c>
      <c r="G202" s="30">
        <v>91.5</v>
      </c>
      <c r="H202" s="52"/>
      <c r="I202" s="31">
        <f>ROUND(ROUND(H202,2)*ROUND(G202,3),2)</f>
        <v>0</v>
      </c>
      <c r="J202" s="48" t="s">
        <v>51</v>
      </c>
      <c r="O202">
        <f>(I202*21)/100</f>
        <v>0</v>
      </c>
      <c r="P202" t="s">
        <v>22</v>
      </c>
    </row>
    <row r="203" spans="1:16" x14ac:dyDescent="0.25">
      <c r="A203" s="32" t="s">
        <v>52</v>
      </c>
      <c r="E203" s="33" t="s">
        <v>66</v>
      </c>
      <c r="H203" s="53"/>
    </row>
    <row r="204" spans="1:16" ht="52.8" x14ac:dyDescent="0.25">
      <c r="A204" s="34" t="s">
        <v>54</v>
      </c>
      <c r="E204" s="35" t="s">
        <v>349</v>
      </c>
      <c r="H204" s="53"/>
    </row>
    <row r="205" spans="1:16" ht="66" x14ac:dyDescent="0.25">
      <c r="A205" t="s">
        <v>56</v>
      </c>
      <c r="E205" s="33" t="s">
        <v>273</v>
      </c>
      <c r="H205" s="53"/>
    </row>
    <row r="206" spans="1:16" x14ac:dyDescent="0.25">
      <c r="A206" s="23" t="s">
        <v>46</v>
      </c>
      <c r="B206" s="27" t="s">
        <v>283</v>
      </c>
      <c r="C206" s="27" t="s">
        <v>275</v>
      </c>
      <c r="D206" s="23" t="s">
        <v>66</v>
      </c>
      <c r="E206" s="28" t="s">
        <v>276</v>
      </c>
      <c r="F206" s="29" t="s">
        <v>81</v>
      </c>
      <c r="G206" s="30">
        <v>345.3</v>
      </c>
      <c r="H206" s="52"/>
      <c r="I206" s="31">
        <f>ROUND(ROUND(H206,2)*ROUND(G206,3),2)</f>
        <v>0</v>
      </c>
      <c r="J206" s="48" t="s">
        <v>51</v>
      </c>
      <c r="O206">
        <f>(I206*21)/100</f>
        <v>0</v>
      </c>
      <c r="P206" t="s">
        <v>22</v>
      </c>
    </row>
    <row r="207" spans="1:16" x14ac:dyDescent="0.25">
      <c r="A207" s="32" t="s">
        <v>52</v>
      </c>
      <c r="E207" s="33" t="s">
        <v>66</v>
      </c>
      <c r="H207" s="53"/>
    </row>
    <row r="208" spans="1:16" ht="105.6" x14ac:dyDescent="0.25">
      <c r="A208" s="34" t="s">
        <v>54</v>
      </c>
      <c r="E208" s="35" t="s">
        <v>301</v>
      </c>
      <c r="H208" s="53"/>
    </row>
    <row r="209" spans="1:16" ht="79.2" x14ac:dyDescent="0.25">
      <c r="A209" t="s">
        <v>56</v>
      </c>
      <c r="E209" s="33" t="s">
        <v>278</v>
      </c>
      <c r="H209" s="53"/>
    </row>
    <row r="210" spans="1:16" x14ac:dyDescent="0.25">
      <c r="A210" s="23" t="s">
        <v>46</v>
      </c>
      <c r="B210" s="27" t="s">
        <v>350</v>
      </c>
      <c r="C210" s="27" t="s">
        <v>284</v>
      </c>
      <c r="D210" s="23" t="s">
        <v>66</v>
      </c>
      <c r="E210" s="28" t="s">
        <v>285</v>
      </c>
      <c r="F210" s="29" t="s">
        <v>111</v>
      </c>
      <c r="G210" s="30">
        <v>36570</v>
      </c>
      <c r="H210" s="52"/>
      <c r="I210" s="31">
        <f>ROUND(ROUND(H210,2)*ROUND(G210,3),2)</f>
        <v>0</v>
      </c>
      <c r="J210" s="48" t="s">
        <v>51</v>
      </c>
      <c r="O210">
        <f>(I210*21)/100</f>
        <v>0</v>
      </c>
      <c r="P210" t="s">
        <v>22</v>
      </c>
    </row>
    <row r="211" spans="1:16" x14ac:dyDescent="0.25">
      <c r="A211" s="32" t="s">
        <v>52</v>
      </c>
      <c r="E211" s="33" t="s">
        <v>66</v>
      </c>
      <c r="H211" s="53"/>
    </row>
    <row r="212" spans="1:16" ht="52.8" x14ac:dyDescent="0.25">
      <c r="A212" s="34" t="s">
        <v>54</v>
      </c>
      <c r="E212" s="35" t="s">
        <v>351</v>
      </c>
      <c r="H212" s="53"/>
    </row>
    <row r="213" spans="1:16" ht="66" x14ac:dyDescent="0.25">
      <c r="A213" t="s">
        <v>56</v>
      </c>
      <c r="E213" s="33" t="s">
        <v>287</v>
      </c>
      <c r="H213" s="53"/>
    </row>
  </sheetData>
  <sheetProtection algorithmName="SHA-512" hashValue="CCMFd9vOjqXL2AgkBu4FtPdLbbWn47Aweg5Nnf9NcAHWpQyGHO9QZT564TyVC4TKHOYQmRaXuY7Y5RxZYgMf4A==" saltValue="ZOowKYzVkWmaOAQ7iypY7Q==" spinCount="100000" sheet="1" objects="1" scenarios="1"/>
  <mergeCells count="11">
    <mergeCell ref="E5:E6"/>
    <mergeCell ref="F5:F6"/>
    <mergeCell ref="G5:G6"/>
    <mergeCell ref="H5:I5"/>
    <mergeCell ref="J5:J6"/>
    <mergeCell ref="C3:D3"/>
    <mergeCell ref="C4:D4"/>
    <mergeCell ref="A5:A6"/>
    <mergeCell ref="B5:B6"/>
    <mergeCell ref="C5:C6"/>
    <mergeCell ref="D5:D6"/>
  </mergeCells>
  <printOptions horizontalCentered="1"/>
  <pageMargins left="0.39370078740157483" right="0.39370078740157483" top="0.39370078740157483" bottom="0.51181102362204722" header="0.39370078740157483" footer="0.31496062992125984"/>
  <pageSetup paperSize="9" scale="68" fitToHeight="0" orientation="landscape" r:id="rId1"/>
  <headerFooter>
    <oddFooter>&amp;L&amp;9Objekt: &amp;A&amp;R&amp;8Strana &amp;P z &amp;N</oddFooter>
  </headerFooter>
  <rowBreaks count="2" manualBreakCount="2">
    <brk id="132" max="16383" man="1"/>
    <brk id="18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49"/>
  <sheetViews>
    <sheetView view="pageBreakPreview" zoomScaleNormal="100" zoomScaleSheetLayoutView="100" workbookViewId="0">
      <pane ySplit="7" topLeftCell="A8" activePane="bottomLeft" state="frozen"/>
      <selection sqref="A1:A3"/>
      <selection pane="bottomLeft" activeCell="B8" sqref="B8"/>
    </sheetView>
  </sheetViews>
  <sheetFormatPr defaultColWidth="9.109375" defaultRowHeight="13.2" x14ac:dyDescent="0.25"/>
  <cols>
    <col min="1" max="1" width="9.109375" hidden="1" customWidth="1"/>
    <col min="2" max="2" width="7.77734375" customWidth="1"/>
    <col min="3" max="3" width="9.77734375" customWidth="1"/>
    <col min="4" max="4" width="7.77734375" customWidth="1"/>
    <col min="5" max="5" width="122.77734375" customWidth="1"/>
    <col min="6" max="6" width="7.77734375" customWidth="1"/>
    <col min="7" max="8" width="12.77734375" customWidth="1"/>
    <col min="9" max="9" width="14.77734375" customWidth="1"/>
    <col min="10" max="10" width="9.77734375" style="49" customWidth="1"/>
    <col min="15" max="18" width="9.109375" hidden="1" customWidth="1"/>
  </cols>
  <sheetData>
    <row r="1" spans="1:18" x14ac:dyDescent="0.25">
      <c r="A1" t="s">
        <v>10</v>
      </c>
      <c r="B1" s="7"/>
      <c r="C1" s="7"/>
      <c r="D1" s="7"/>
      <c r="E1" s="7"/>
      <c r="F1" s="7"/>
      <c r="G1" s="7"/>
      <c r="H1" s="7"/>
      <c r="I1" s="7"/>
      <c r="J1" s="44"/>
      <c r="P1" t="s">
        <v>21</v>
      </c>
    </row>
    <row r="2" spans="1:18" ht="21" x14ac:dyDescent="0.25">
      <c r="B2" s="7"/>
      <c r="C2" s="7"/>
      <c r="D2" s="7"/>
      <c r="E2" s="8" t="s">
        <v>12</v>
      </c>
      <c r="F2" s="7"/>
      <c r="G2" s="7"/>
      <c r="H2" s="11"/>
      <c r="I2" s="11"/>
      <c r="J2" s="44"/>
      <c r="O2">
        <f>0+O8+O25+O42+O59+O76+O81+O90+O107+O116+O121</f>
        <v>0</v>
      </c>
      <c r="P2" t="s">
        <v>21</v>
      </c>
    </row>
    <row r="3" spans="1:18" ht="13.8" x14ac:dyDescent="0.25">
      <c r="A3" t="s">
        <v>11</v>
      </c>
      <c r="B3" s="15" t="s">
        <v>13</v>
      </c>
      <c r="C3" s="4" t="s">
        <v>14</v>
      </c>
      <c r="D3" s="6"/>
      <c r="E3" s="16" t="s">
        <v>15</v>
      </c>
      <c r="F3" s="7"/>
      <c r="G3" s="14"/>
      <c r="H3" s="13" t="s">
        <v>352</v>
      </c>
      <c r="I3" s="38">
        <f>0+I8+I25+I42+I59+I76+I81+I90+I107+I116+I121</f>
        <v>0</v>
      </c>
      <c r="J3" s="45"/>
      <c r="O3" t="s">
        <v>18</v>
      </c>
      <c r="P3" t="s">
        <v>22</v>
      </c>
    </row>
    <row r="4" spans="1:18" ht="13.8" x14ac:dyDescent="0.25">
      <c r="A4" t="s">
        <v>16</v>
      </c>
      <c r="B4" s="18" t="s">
        <v>17</v>
      </c>
      <c r="C4" s="3" t="s">
        <v>352</v>
      </c>
      <c r="D4" s="2"/>
      <c r="E4" s="19" t="s">
        <v>353</v>
      </c>
      <c r="F4" s="11"/>
      <c r="G4" s="11"/>
      <c r="H4" s="20"/>
      <c r="I4" s="20"/>
      <c r="J4" s="46"/>
      <c r="O4" t="s">
        <v>19</v>
      </c>
      <c r="P4" t="s">
        <v>22</v>
      </c>
    </row>
    <row r="5" spans="1:18" x14ac:dyDescent="0.25">
      <c r="A5" s="1" t="s">
        <v>25</v>
      </c>
      <c r="B5" s="1" t="s">
        <v>27</v>
      </c>
      <c r="C5" s="1" t="s">
        <v>29</v>
      </c>
      <c r="D5" s="1" t="s">
        <v>30</v>
      </c>
      <c r="E5" s="1" t="s">
        <v>31</v>
      </c>
      <c r="F5" s="1" t="s">
        <v>33</v>
      </c>
      <c r="G5" s="1" t="s">
        <v>35</v>
      </c>
      <c r="H5" s="1" t="s">
        <v>37</v>
      </c>
      <c r="I5" s="1"/>
      <c r="J5" s="50" t="s">
        <v>42</v>
      </c>
      <c r="O5" t="s">
        <v>20</v>
      </c>
      <c r="P5" t="s">
        <v>22</v>
      </c>
    </row>
    <row r="6" spans="1:18" x14ac:dyDescent="0.25">
      <c r="A6" s="1"/>
      <c r="B6" s="1"/>
      <c r="C6" s="1"/>
      <c r="D6" s="1"/>
      <c r="E6" s="1"/>
      <c r="F6" s="1"/>
      <c r="G6" s="1"/>
      <c r="H6" s="17" t="s">
        <v>38</v>
      </c>
      <c r="I6" s="17" t="s">
        <v>40</v>
      </c>
      <c r="J6" s="50"/>
    </row>
    <row r="7" spans="1:18" x14ac:dyDescent="0.25">
      <c r="A7" s="17" t="s">
        <v>26</v>
      </c>
      <c r="B7" s="17" t="s">
        <v>28</v>
      </c>
      <c r="C7" s="17" t="s">
        <v>22</v>
      </c>
      <c r="D7" s="17" t="s">
        <v>21</v>
      </c>
      <c r="E7" s="17" t="s">
        <v>32</v>
      </c>
      <c r="F7" s="17" t="s">
        <v>34</v>
      </c>
      <c r="G7" s="17" t="s">
        <v>36</v>
      </c>
      <c r="H7" s="17" t="s">
        <v>39</v>
      </c>
      <c r="I7" s="17" t="s">
        <v>41</v>
      </c>
      <c r="J7" s="51" t="s">
        <v>43</v>
      </c>
    </row>
    <row r="8" spans="1:18" x14ac:dyDescent="0.25">
      <c r="A8" s="20" t="s">
        <v>44</v>
      </c>
      <c r="B8" s="20"/>
      <c r="C8" s="24" t="s">
        <v>26</v>
      </c>
      <c r="D8" s="20"/>
      <c r="E8" s="25" t="s">
        <v>45</v>
      </c>
      <c r="F8" s="20"/>
      <c r="G8" s="20"/>
      <c r="H8" s="20"/>
      <c r="I8" s="26">
        <f>0+Q8</f>
        <v>0</v>
      </c>
      <c r="J8" s="47"/>
      <c r="O8">
        <f>0+R8</f>
        <v>0</v>
      </c>
      <c r="Q8">
        <f>0+I9+I13+I17+I21</f>
        <v>0</v>
      </c>
      <c r="R8">
        <f>0+O9+O13+O17+O21</f>
        <v>0</v>
      </c>
    </row>
    <row r="9" spans="1:18" x14ac:dyDescent="0.25">
      <c r="A9" s="23" t="s">
        <v>46</v>
      </c>
      <c r="B9" s="27" t="s">
        <v>28</v>
      </c>
      <c r="C9" s="27" t="s">
        <v>47</v>
      </c>
      <c r="D9" s="23" t="s">
        <v>48</v>
      </c>
      <c r="E9" s="28" t="s">
        <v>49</v>
      </c>
      <c r="F9" s="29" t="s">
        <v>50</v>
      </c>
      <c r="G9" s="30">
        <v>447.6</v>
      </c>
      <c r="H9" s="52"/>
      <c r="I9" s="31">
        <f>ROUND(ROUND(H9,2)*ROUND(G9,3),2)</f>
        <v>0</v>
      </c>
      <c r="J9" s="48" t="s">
        <v>51</v>
      </c>
      <c r="O9">
        <f>(I9*21)/100</f>
        <v>0</v>
      </c>
      <c r="P9" t="s">
        <v>22</v>
      </c>
    </row>
    <row r="10" spans="1:18" x14ac:dyDescent="0.25">
      <c r="A10" s="32" t="s">
        <v>52</v>
      </c>
      <c r="E10" s="33" t="s">
        <v>53</v>
      </c>
      <c r="H10" s="53"/>
    </row>
    <row r="11" spans="1:18" ht="39.6" x14ac:dyDescent="0.25">
      <c r="A11" s="34" t="s">
        <v>54</v>
      </c>
      <c r="E11" s="35" t="s">
        <v>354</v>
      </c>
      <c r="H11" s="53"/>
    </row>
    <row r="12" spans="1:18" x14ac:dyDescent="0.25">
      <c r="A12" t="s">
        <v>56</v>
      </c>
      <c r="E12" s="33" t="s">
        <v>57</v>
      </c>
      <c r="H12" s="53"/>
    </row>
    <row r="13" spans="1:18" x14ac:dyDescent="0.25">
      <c r="A13" s="23" t="s">
        <v>46</v>
      </c>
      <c r="B13" s="27" t="s">
        <v>22</v>
      </c>
      <c r="C13" s="27" t="s">
        <v>47</v>
      </c>
      <c r="D13" s="23" t="s">
        <v>355</v>
      </c>
      <c r="E13" s="28" t="s">
        <v>49</v>
      </c>
      <c r="F13" s="29" t="s">
        <v>50</v>
      </c>
      <c r="G13" s="30">
        <v>279.45</v>
      </c>
      <c r="H13" s="52"/>
      <c r="I13" s="31">
        <f>ROUND(ROUND(H13,2)*ROUND(G13,3),2)</f>
        <v>0</v>
      </c>
      <c r="J13" s="48" t="s">
        <v>51</v>
      </c>
      <c r="O13">
        <f>(I13*21)/100</f>
        <v>0</v>
      </c>
      <c r="P13" t="s">
        <v>22</v>
      </c>
    </row>
    <row r="14" spans="1:18" x14ac:dyDescent="0.25">
      <c r="A14" s="32" t="s">
        <v>52</v>
      </c>
      <c r="E14" s="33" t="s">
        <v>356</v>
      </c>
      <c r="H14" s="53"/>
    </row>
    <row r="15" spans="1:18" ht="26.4" x14ac:dyDescent="0.25">
      <c r="A15" s="34" t="s">
        <v>54</v>
      </c>
      <c r="E15" s="35" t="s">
        <v>357</v>
      </c>
      <c r="H15" s="53"/>
    </row>
    <row r="16" spans="1:18" x14ac:dyDescent="0.25">
      <c r="A16" t="s">
        <v>56</v>
      </c>
      <c r="E16" s="33" t="s">
        <v>57</v>
      </c>
      <c r="H16" s="53"/>
    </row>
    <row r="17" spans="1:18" x14ac:dyDescent="0.25">
      <c r="A17" s="23" t="s">
        <v>46</v>
      </c>
      <c r="B17" s="27" t="s">
        <v>21</v>
      </c>
      <c r="C17" s="27" t="s">
        <v>47</v>
      </c>
      <c r="D17" s="23" t="s">
        <v>58</v>
      </c>
      <c r="E17" s="28" t="s">
        <v>49</v>
      </c>
      <c r="F17" s="29" t="s">
        <v>50</v>
      </c>
      <c r="G17" s="30">
        <v>48.48</v>
      </c>
      <c r="H17" s="52"/>
      <c r="I17" s="31">
        <f>ROUND(ROUND(H17,2)*ROUND(G17,3),2)</f>
        <v>0</v>
      </c>
      <c r="J17" s="48" t="s">
        <v>51</v>
      </c>
      <c r="O17">
        <f>(I17*21)/100</f>
        <v>0</v>
      </c>
      <c r="P17" t="s">
        <v>22</v>
      </c>
    </row>
    <row r="18" spans="1:18" x14ac:dyDescent="0.25">
      <c r="A18" s="32" t="s">
        <v>52</v>
      </c>
      <c r="E18" s="33" t="s">
        <v>59</v>
      </c>
      <c r="H18" s="53"/>
    </row>
    <row r="19" spans="1:18" ht="26.4" x14ac:dyDescent="0.25">
      <c r="A19" s="34" t="s">
        <v>54</v>
      </c>
      <c r="E19" s="35" t="s">
        <v>358</v>
      </c>
      <c r="H19" s="53"/>
    </row>
    <row r="20" spans="1:18" x14ac:dyDescent="0.25">
      <c r="A20" t="s">
        <v>56</v>
      </c>
      <c r="E20" s="33" t="s">
        <v>57</v>
      </c>
      <c r="H20" s="53"/>
    </row>
    <row r="21" spans="1:18" x14ac:dyDescent="0.25">
      <c r="A21" s="23" t="s">
        <v>46</v>
      </c>
      <c r="B21" s="27" t="s">
        <v>32</v>
      </c>
      <c r="C21" s="27" t="s">
        <v>47</v>
      </c>
      <c r="D21" s="23" t="s">
        <v>359</v>
      </c>
      <c r="E21" s="28" t="s">
        <v>49</v>
      </c>
      <c r="F21" s="29" t="s">
        <v>50</v>
      </c>
      <c r="G21" s="30">
        <v>141.47999999999999</v>
      </c>
      <c r="H21" s="52"/>
      <c r="I21" s="31">
        <f>ROUND(ROUND(H21,2)*ROUND(G21,3),2)</f>
        <v>0</v>
      </c>
      <c r="J21" s="48" t="s">
        <v>51</v>
      </c>
      <c r="O21">
        <f>(I21*21)/100</f>
        <v>0</v>
      </c>
      <c r="P21" t="s">
        <v>22</v>
      </c>
    </row>
    <row r="22" spans="1:18" x14ac:dyDescent="0.25">
      <c r="A22" s="32" t="s">
        <v>52</v>
      </c>
      <c r="E22" s="33" t="s">
        <v>360</v>
      </c>
      <c r="H22" s="53"/>
    </row>
    <row r="23" spans="1:18" ht="26.4" x14ac:dyDescent="0.25">
      <c r="A23" s="34" t="s">
        <v>54</v>
      </c>
      <c r="E23" s="35" t="s">
        <v>361</v>
      </c>
      <c r="H23" s="53"/>
    </row>
    <row r="24" spans="1:18" x14ac:dyDescent="0.25">
      <c r="A24" t="s">
        <v>56</v>
      </c>
      <c r="E24" s="33" t="s">
        <v>57</v>
      </c>
      <c r="H24" s="53"/>
    </row>
    <row r="25" spans="1:18" x14ac:dyDescent="0.25">
      <c r="A25" s="11" t="s">
        <v>44</v>
      </c>
      <c r="B25" s="11"/>
      <c r="C25" s="36" t="s">
        <v>28</v>
      </c>
      <c r="D25" s="11"/>
      <c r="E25" s="25" t="s">
        <v>64</v>
      </c>
      <c r="F25" s="11"/>
      <c r="G25" s="11"/>
      <c r="H25" s="54"/>
      <c r="I25" s="37">
        <f>0+Q25</f>
        <v>0</v>
      </c>
      <c r="J25" s="46"/>
      <c r="O25">
        <f>0+R25</f>
        <v>0</v>
      </c>
      <c r="Q25">
        <f>0+I26+I30+I34+I38</f>
        <v>0</v>
      </c>
      <c r="R25">
        <f>0+O26+O30+O34+O38</f>
        <v>0</v>
      </c>
    </row>
    <row r="26" spans="1:18" x14ac:dyDescent="0.25">
      <c r="A26" s="23" t="s">
        <v>46</v>
      </c>
      <c r="B26" s="27" t="s">
        <v>34</v>
      </c>
      <c r="C26" s="27" t="s">
        <v>65</v>
      </c>
      <c r="D26" s="23" t="s">
        <v>66</v>
      </c>
      <c r="E26" s="28" t="s">
        <v>67</v>
      </c>
      <c r="F26" s="29" t="s">
        <v>68</v>
      </c>
      <c r="G26" s="30">
        <v>20.2</v>
      </c>
      <c r="H26" s="52"/>
      <c r="I26" s="31">
        <f>ROUND(ROUND(H26,2)*ROUND(G26,3),2)</f>
        <v>0</v>
      </c>
      <c r="J26" s="48" t="s">
        <v>51</v>
      </c>
      <c r="O26">
        <f>(I26*21)/100</f>
        <v>0</v>
      </c>
      <c r="P26" t="s">
        <v>22</v>
      </c>
    </row>
    <row r="27" spans="1:18" x14ac:dyDescent="0.25">
      <c r="A27" s="32" t="s">
        <v>52</v>
      </c>
      <c r="E27" s="33" t="s">
        <v>66</v>
      </c>
      <c r="H27" s="53"/>
    </row>
    <row r="28" spans="1:18" ht="26.4" x14ac:dyDescent="0.25">
      <c r="A28" s="34" t="s">
        <v>54</v>
      </c>
      <c r="E28" s="35" t="s">
        <v>362</v>
      </c>
      <c r="H28" s="53"/>
    </row>
    <row r="29" spans="1:18" ht="66" x14ac:dyDescent="0.25">
      <c r="A29" t="s">
        <v>56</v>
      </c>
      <c r="E29" s="33" t="s">
        <v>70</v>
      </c>
      <c r="H29" s="53"/>
    </row>
    <row r="30" spans="1:18" x14ac:dyDescent="0.25">
      <c r="A30" s="23" t="s">
        <v>46</v>
      </c>
      <c r="B30" s="27" t="s">
        <v>36</v>
      </c>
      <c r="C30" s="27" t="s">
        <v>71</v>
      </c>
      <c r="D30" s="23" t="s">
        <v>66</v>
      </c>
      <c r="E30" s="28" t="s">
        <v>72</v>
      </c>
      <c r="F30" s="29" t="s">
        <v>68</v>
      </c>
      <c r="G30" s="30">
        <v>106.05</v>
      </c>
      <c r="H30" s="52"/>
      <c r="I30" s="31">
        <f>ROUND(ROUND(H30,2)*ROUND(G30,3),2)</f>
        <v>0</v>
      </c>
      <c r="J30" s="48" t="s">
        <v>51</v>
      </c>
      <c r="O30">
        <f>(I30*21)/100</f>
        <v>0</v>
      </c>
      <c r="P30" t="s">
        <v>22</v>
      </c>
    </row>
    <row r="31" spans="1:18" x14ac:dyDescent="0.25">
      <c r="A31" s="32" t="s">
        <v>52</v>
      </c>
      <c r="E31" s="33" t="s">
        <v>66</v>
      </c>
      <c r="H31" s="53"/>
    </row>
    <row r="32" spans="1:18" ht="39.6" x14ac:dyDescent="0.25">
      <c r="A32" s="34" t="s">
        <v>54</v>
      </c>
      <c r="E32" s="35" t="s">
        <v>363</v>
      </c>
      <c r="H32" s="53"/>
    </row>
    <row r="33" spans="1:18" ht="79.2" x14ac:dyDescent="0.25">
      <c r="A33" t="s">
        <v>56</v>
      </c>
      <c r="E33" s="33" t="s">
        <v>74</v>
      </c>
      <c r="H33" s="53"/>
    </row>
    <row r="34" spans="1:18" x14ac:dyDescent="0.25">
      <c r="A34" s="23" t="s">
        <v>46</v>
      </c>
      <c r="B34" s="27" t="s">
        <v>78</v>
      </c>
      <c r="C34" s="27" t="s">
        <v>364</v>
      </c>
      <c r="D34" s="23" t="s">
        <v>66</v>
      </c>
      <c r="E34" s="28" t="s">
        <v>365</v>
      </c>
      <c r="F34" s="29" t="s">
        <v>68</v>
      </c>
      <c r="G34" s="30">
        <v>155.25</v>
      </c>
      <c r="H34" s="52"/>
      <c r="I34" s="31">
        <f>ROUND(ROUND(H34,2)*ROUND(G34,3),2)</f>
        <v>0</v>
      </c>
      <c r="J34" s="48" t="s">
        <v>51</v>
      </c>
      <c r="O34">
        <f>(I34*21)/100</f>
        <v>0</v>
      </c>
      <c r="P34" t="s">
        <v>22</v>
      </c>
    </row>
    <row r="35" spans="1:18" x14ac:dyDescent="0.25">
      <c r="A35" s="32" t="s">
        <v>52</v>
      </c>
      <c r="E35" s="33" t="s">
        <v>66</v>
      </c>
      <c r="H35" s="53"/>
    </row>
    <row r="36" spans="1:18" ht="39.6" x14ac:dyDescent="0.25">
      <c r="A36" s="34" t="s">
        <v>54</v>
      </c>
      <c r="E36" s="35" t="s">
        <v>366</v>
      </c>
      <c r="H36" s="53"/>
    </row>
    <row r="37" spans="1:18" ht="303.60000000000002" x14ac:dyDescent="0.25">
      <c r="A37" t="s">
        <v>56</v>
      </c>
      <c r="E37" s="33" t="s">
        <v>367</v>
      </c>
      <c r="H37" s="53"/>
    </row>
    <row r="38" spans="1:18" x14ac:dyDescent="0.25">
      <c r="A38" s="23" t="s">
        <v>46</v>
      </c>
      <c r="B38" s="27" t="s">
        <v>84</v>
      </c>
      <c r="C38" s="27" t="s">
        <v>109</v>
      </c>
      <c r="D38" s="23" t="s">
        <v>66</v>
      </c>
      <c r="E38" s="28" t="s">
        <v>110</v>
      </c>
      <c r="F38" s="29" t="s">
        <v>111</v>
      </c>
      <c r="G38" s="30">
        <v>505</v>
      </c>
      <c r="H38" s="52"/>
      <c r="I38" s="31">
        <f>ROUND(ROUND(H38,2)*ROUND(G38,3),2)</f>
        <v>0</v>
      </c>
      <c r="J38" s="48" t="s">
        <v>51</v>
      </c>
      <c r="O38">
        <f>(I38*21)/100</f>
        <v>0</v>
      </c>
      <c r="P38" t="s">
        <v>22</v>
      </c>
    </row>
    <row r="39" spans="1:18" x14ac:dyDescent="0.25">
      <c r="A39" s="32" t="s">
        <v>52</v>
      </c>
      <c r="E39" s="33" t="s">
        <v>66</v>
      </c>
      <c r="H39" s="53"/>
    </row>
    <row r="40" spans="1:18" ht="26.4" x14ac:dyDescent="0.25">
      <c r="A40" s="34" t="s">
        <v>54</v>
      </c>
      <c r="E40" s="35" t="s">
        <v>368</v>
      </c>
      <c r="H40" s="53"/>
    </row>
    <row r="41" spans="1:18" ht="52.8" x14ac:dyDescent="0.25">
      <c r="A41" t="s">
        <v>56</v>
      </c>
      <c r="E41" s="33" t="s">
        <v>113</v>
      </c>
      <c r="H41" s="53"/>
    </row>
    <row r="42" spans="1:18" x14ac:dyDescent="0.25">
      <c r="A42" s="11" t="s">
        <v>44</v>
      </c>
      <c r="B42" s="11"/>
      <c r="C42" s="36" t="s">
        <v>22</v>
      </c>
      <c r="D42" s="11"/>
      <c r="E42" s="25" t="s">
        <v>130</v>
      </c>
      <c r="F42" s="11"/>
      <c r="G42" s="11"/>
      <c r="H42" s="54"/>
      <c r="I42" s="37">
        <f>0+Q42</f>
        <v>0</v>
      </c>
      <c r="J42" s="46"/>
      <c r="O42">
        <f>0+R42</f>
        <v>0</v>
      </c>
      <c r="Q42">
        <f>0+I43+I47+I51+I55</f>
        <v>0</v>
      </c>
      <c r="R42">
        <f>0+O43+O47+O51+O55</f>
        <v>0</v>
      </c>
    </row>
    <row r="43" spans="1:18" x14ac:dyDescent="0.25">
      <c r="A43" s="23" t="s">
        <v>46</v>
      </c>
      <c r="B43" s="27" t="s">
        <v>39</v>
      </c>
      <c r="C43" s="27" t="s">
        <v>369</v>
      </c>
      <c r="D43" s="23" t="s">
        <v>66</v>
      </c>
      <c r="E43" s="28" t="s">
        <v>370</v>
      </c>
      <c r="F43" s="29" t="s">
        <v>198</v>
      </c>
      <c r="G43" s="30">
        <v>4640</v>
      </c>
      <c r="H43" s="52"/>
      <c r="I43" s="31">
        <f>ROUND(ROUND(H43,2)*ROUND(G43,3),2)</f>
        <v>0</v>
      </c>
      <c r="J43" s="48" t="s">
        <v>51</v>
      </c>
      <c r="O43">
        <f>(I43*21)/100</f>
        <v>0</v>
      </c>
      <c r="P43" t="s">
        <v>22</v>
      </c>
    </row>
    <row r="44" spans="1:18" x14ac:dyDescent="0.25">
      <c r="A44" s="32" t="s">
        <v>52</v>
      </c>
      <c r="E44" s="33" t="s">
        <v>66</v>
      </c>
      <c r="H44" s="53"/>
    </row>
    <row r="45" spans="1:18" ht="66" x14ac:dyDescent="0.25">
      <c r="A45" s="34" t="s">
        <v>54</v>
      </c>
      <c r="E45" s="35" t="s">
        <v>371</v>
      </c>
      <c r="H45" s="53"/>
    </row>
    <row r="46" spans="1:18" ht="92.4" x14ac:dyDescent="0.25">
      <c r="A46" t="s">
        <v>56</v>
      </c>
      <c r="E46" s="33" t="s">
        <v>372</v>
      </c>
      <c r="H46" s="53"/>
    </row>
    <row r="47" spans="1:18" x14ac:dyDescent="0.25">
      <c r="A47" s="23" t="s">
        <v>46</v>
      </c>
      <c r="B47" s="27" t="s">
        <v>41</v>
      </c>
      <c r="C47" s="27" t="s">
        <v>373</v>
      </c>
      <c r="D47" s="23" t="s">
        <v>66</v>
      </c>
      <c r="E47" s="28" t="s">
        <v>374</v>
      </c>
      <c r="F47" s="29" t="s">
        <v>68</v>
      </c>
      <c r="G47" s="30">
        <v>71.474999999999994</v>
      </c>
      <c r="H47" s="52"/>
      <c r="I47" s="31">
        <f>ROUND(ROUND(H47,2)*ROUND(G47,3),2)</f>
        <v>0</v>
      </c>
      <c r="J47" s="48" t="s">
        <v>51</v>
      </c>
      <c r="O47">
        <f>(I47*21)/100</f>
        <v>0</v>
      </c>
      <c r="P47" t="s">
        <v>22</v>
      </c>
    </row>
    <row r="48" spans="1:18" x14ac:dyDescent="0.25">
      <c r="A48" s="32" t="s">
        <v>52</v>
      </c>
      <c r="E48" s="33" t="s">
        <v>66</v>
      </c>
      <c r="H48" s="53"/>
    </row>
    <row r="49" spans="1:18" ht="26.4" x14ac:dyDescent="0.25">
      <c r="A49" s="34" t="s">
        <v>54</v>
      </c>
      <c r="E49" s="35" t="s">
        <v>375</v>
      </c>
      <c r="H49" s="53"/>
    </row>
    <row r="50" spans="1:18" ht="303.60000000000002" x14ac:dyDescent="0.25">
      <c r="A50" t="s">
        <v>56</v>
      </c>
      <c r="E50" s="33" t="s">
        <v>376</v>
      </c>
      <c r="H50" s="53"/>
    </row>
    <row r="51" spans="1:18" x14ac:dyDescent="0.25">
      <c r="A51" s="23" t="s">
        <v>46</v>
      </c>
      <c r="B51" s="27" t="s">
        <v>43</v>
      </c>
      <c r="C51" s="27" t="s">
        <v>377</v>
      </c>
      <c r="D51" s="23" t="s">
        <v>66</v>
      </c>
      <c r="E51" s="28" t="s">
        <v>378</v>
      </c>
      <c r="F51" s="29" t="s">
        <v>50</v>
      </c>
      <c r="G51" s="30">
        <v>4.8680000000000003</v>
      </c>
      <c r="H51" s="52"/>
      <c r="I51" s="31">
        <f>ROUND(ROUND(H51,2)*ROUND(G51,3),2)</f>
        <v>0</v>
      </c>
      <c r="J51" s="48" t="s">
        <v>51</v>
      </c>
      <c r="O51">
        <f>(I51*21)/100</f>
        <v>0</v>
      </c>
      <c r="P51" t="s">
        <v>22</v>
      </c>
    </row>
    <row r="52" spans="1:18" x14ac:dyDescent="0.25">
      <c r="A52" s="32" t="s">
        <v>52</v>
      </c>
      <c r="E52" s="33" t="s">
        <v>66</v>
      </c>
      <c r="H52" s="53"/>
    </row>
    <row r="53" spans="1:18" ht="39.6" x14ac:dyDescent="0.25">
      <c r="A53" s="34" t="s">
        <v>54</v>
      </c>
      <c r="E53" s="35" t="s">
        <v>379</v>
      </c>
      <c r="H53" s="53"/>
    </row>
    <row r="54" spans="1:18" ht="264" x14ac:dyDescent="0.25">
      <c r="A54" t="s">
        <v>56</v>
      </c>
      <c r="E54" s="33" t="s">
        <v>380</v>
      </c>
      <c r="H54" s="53"/>
    </row>
    <row r="55" spans="1:18" x14ac:dyDescent="0.25">
      <c r="A55" s="23" t="s">
        <v>46</v>
      </c>
      <c r="B55" s="27" t="s">
        <v>99</v>
      </c>
      <c r="C55" s="27" t="s">
        <v>132</v>
      </c>
      <c r="D55" s="23" t="s">
        <v>66</v>
      </c>
      <c r="E55" s="28" t="s">
        <v>133</v>
      </c>
      <c r="F55" s="29" t="s">
        <v>111</v>
      </c>
      <c r="G55" s="30">
        <v>505</v>
      </c>
      <c r="H55" s="52"/>
      <c r="I55" s="31">
        <f>ROUND(ROUND(H55,2)*ROUND(G55,3),2)</f>
        <v>0</v>
      </c>
      <c r="J55" s="48" t="s">
        <v>51</v>
      </c>
      <c r="O55">
        <f>(I55*21)/100</f>
        <v>0</v>
      </c>
      <c r="P55" t="s">
        <v>22</v>
      </c>
    </row>
    <row r="56" spans="1:18" x14ac:dyDescent="0.25">
      <c r="A56" s="32" t="s">
        <v>52</v>
      </c>
      <c r="E56" s="33" t="s">
        <v>66</v>
      </c>
      <c r="H56" s="53"/>
    </row>
    <row r="57" spans="1:18" ht="26.4" x14ac:dyDescent="0.25">
      <c r="A57" s="34" t="s">
        <v>54</v>
      </c>
      <c r="E57" s="35" t="s">
        <v>381</v>
      </c>
      <c r="H57" s="53"/>
    </row>
    <row r="58" spans="1:18" ht="158.4" x14ac:dyDescent="0.25">
      <c r="A58" t="s">
        <v>56</v>
      </c>
      <c r="E58" s="33" t="s">
        <v>135</v>
      </c>
      <c r="H58" s="53"/>
    </row>
    <row r="59" spans="1:18" x14ac:dyDescent="0.25">
      <c r="A59" s="11" t="s">
        <v>44</v>
      </c>
      <c r="B59" s="11"/>
      <c r="C59" s="36" t="s">
        <v>21</v>
      </c>
      <c r="D59" s="11"/>
      <c r="E59" s="25" t="s">
        <v>382</v>
      </c>
      <c r="F59" s="11"/>
      <c r="G59" s="11"/>
      <c r="H59" s="54"/>
      <c r="I59" s="37">
        <f>0+Q59</f>
        <v>0</v>
      </c>
      <c r="J59" s="46"/>
      <c r="O59">
        <f>0+R59</f>
        <v>0</v>
      </c>
      <c r="Q59">
        <f>0+I60+I64+I68+I72</f>
        <v>0</v>
      </c>
      <c r="R59">
        <f>0+O60+O64+O68+O72</f>
        <v>0</v>
      </c>
    </row>
    <row r="60" spans="1:18" x14ac:dyDescent="0.25">
      <c r="A60" s="23" t="s">
        <v>46</v>
      </c>
      <c r="B60" s="27" t="s">
        <v>104</v>
      </c>
      <c r="C60" s="27" t="s">
        <v>383</v>
      </c>
      <c r="D60" s="23" t="s">
        <v>66</v>
      </c>
      <c r="E60" s="28" t="s">
        <v>384</v>
      </c>
      <c r="F60" s="29" t="s">
        <v>68</v>
      </c>
      <c r="G60" s="30">
        <v>10.35</v>
      </c>
      <c r="H60" s="52"/>
      <c r="I60" s="31">
        <f>ROUND(ROUND(H60,2)*ROUND(G60,3),2)</f>
        <v>0</v>
      </c>
      <c r="J60" s="48" t="s">
        <v>51</v>
      </c>
      <c r="O60">
        <f>(I60*21)/100</f>
        <v>0</v>
      </c>
      <c r="P60" t="s">
        <v>22</v>
      </c>
    </row>
    <row r="61" spans="1:18" x14ac:dyDescent="0.25">
      <c r="A61" s="32" t="s">
        <v>52</v>
      </c>
      <c r="E61" s="33" t="s">
        <v>66</v>
      </c>
      <c r="H61" s="53"/>
    </row>
    <row r="62" spans="1:18" ht="39.6" x14ac:dyDescent="0.25">
      <c r="A62" s="34" t="s">
        <v>54</v>
      </c>
      <c r="E62" s="35" t="s">
        <v>385</v>
      </c>
      <c r="H62" s="53"/>
    </row>
    <row r="63" spans="1:18" ht="290.39999999999998" x14ac:dyDescent="0.25">
      <c r="A63" t="s">
        <v>56</v>
      </c>
      <c r="E63" s="33" t="s">
        <v>386</v>
      </c>
      <c r="H63" s="53"/>
    </row>
    <row r="64" spans="1:18" x14ac:dyDescent="0.25">
      <c r="A64" s="23" t="s">
        <v>46</v>
      </c>
      <c r="B64" s="27" t="s">
        <v>108</v>
      </c>
      <c r="C64" s="27" t="s">
        <v>387</v>
      </c>
      <c r="D64" s="23" t="s">
        <v>66</v>
      </c>
      <c r="E64" s="28" t="s">
        <v>388</v>
      </c>
      <c r="F64" s="29" t="s">
        <v>50</v>
      </c>
      <c r="G64" s="30">
        <v>1.863</v>
      </c>
      <c r="H64" s="52"/>
      <c r="I64" s="31">
        <f>ROUND(ROUND(H64,2)*ROUND(G64,3),2)</f>
        <v>0</v>
      </c>
      <c r="J64" s="48" t="s">
        <v>51</v>
      </c>
      <c r="O64">
        <f>(I64*21)/100</f>
        <v>0</v>
      </c>
      <c r="P64" t="s">
        <v>22</v>
      </c>
    </row>
    <row r="65" spans="1:18" x14ac:dyDescent="0.25">
      <c r="A65" s="32" t="s">
        <v>52</v>
      </c>
      <c r="E65" s="33" t="s">
        <v>66</v>
      </c>
      <c r="H65" s="53"/>
    </row>
    <row r="66" spans="1:18" ht="26.4" x14ac:dyDescent="0.25">
      <c r="A66" s="34" t="s">
        <v>54</v>
      </c>
      <c r="E66" s="35" t="s">
        <v>389</v>
      </c>
      <c r="H66" s="53"/>
    </row>
    <row r="67" spans="1:18" ht="264" x14ac:dyDescent="0.25">
      <c r="A67" t="s">
        <v>56</v>
      </c>
      <c r="E67" s="33" t="s">
        <v>390</v>
      </c>
      <c r="H67" s="53"/>
    </row>
    <row r="68" spans="1:18" x14ac:dyDescent="0.25">
      <c r="A68" s="23" t="s">
        <v>46</v>
      </c>
      <c r="B68" s="27" t="s">
        <v>114</v>
      </c>
      <c r="C68" s="27" t="s">
        <v>391</v>
      </c>
      <c r="D68" s="23" t="s">
        <v>66</v>
      </c>
      <c r="E68" s="28" t="s">
        <v>392</v>
      </c>
      <c r="F68" s="29" t="s">
        <v>68</v>
      </c>
      <c r="G68" s="30">
        <v>31.05</v>
      </c>
      <c r="H68" s="52"/>
      <c r="I68" s="31">
        <f>ROUND(ROUND(H68,2)*ROUND(G68,3),2)</f>
        <v>0</v>
      </c>
      <c r="J68" s="48" t="s">
        <v>51</v>
      </c>
      <c r="O68">
        <f>(I68*21)/100</f>
        <v>0</v>
      </c>
      <c r="P68" t="s">
        <v>22</v>
      </c>
    </row>
    <row r="69" spans="1:18" x14ac:dyDescent="0.25">
      <c r="A69" s="32" t="s">
        <v>52</v>
      </c>
      <c r="E69" s="33" t="s">
        <v>66</v>
      </c>
      <c r="H69" s="53"/>
    </row>
    <row r="70" spans="1:18" ht="26.4" x14ac:dyDescent="0.25">
      <c r="A70" s="34" t="s">
        <v>54</v>
      </c>
      <c r="E70" s="35" t="s">
        <v>393</v>
      </c>
      <c r="H70" s="53"/>
    </row>
    <row r="71" spans="1:18" ht="290.39999999999998" x14ac:dyDescent="0.25">
      <c r="A71" t="s">
        <v>56</v>
      </c>
      <c r="E71" s="33" t="s">
        <v>386</v>
      </c>
      <c r="H71" s="53"/>
    </row>
    <row r="72" spans="1:18" x14ac:dyDescent="0.25">
      <c r="A72" s="23" t="s">
        <v>46</v>
      </c>
      <c r="B72" s="27" t="s">
        <v>119</v>
      </c>
      <c r="C72" s="27" t="s">
        <v>394</v>
      </c>
      <c r="D72" s="23" t="s">
        <v>66</v>
      </c>
      <c r="E72" s="28" t="s">
        <v>395</v>
      </c>
      <c r="F72" s="29" t="s">
        <v>50</v>
      </c>
      <c r="G72" s="30">
        <v>4.6580000000000004</v>
      </c>
      <c r="H72" s="52"/>
      <c r="I72" s="31">
        <f>ROUND(ROUND(H72,2)*ROUND(G72,3),2)</f>
        <v>0</v>
      </c>
      <c r="J72" s="48" t="s">
        <v>51</v>
      </c>
      <c r="O72">
        <f>(I72*21)/100</f>
        <v>0</v>
      </c>
      <c r="P72" t="s">
        <v>22</v>
      </c>
    </row>
    <row r="73" spans="1:18" x14ac:dyDescent="0.25">
      <c r="A73" s="32" t="s">
        <v>52</v>
      </c>
      <c r="E73" s="33" t="s">
        <v>66</v>
      </c>
      <c r="H73" s="53"/>
    </row>
    <row r="74" spans="1:18" ht="26.4" x14ac:dyDescent="0.25">
      <c r="A74" s="34" t="s">
        <v>54</v>
      </c>
      <c r="E74" s="35" t="s">
        <v>396</v>
      </c>
      <c r="H74" s="53"/>
    </row>
    <row r="75" spans="1:18" ht="264" x14ac:dyDescent="0.25">
      <c r="A75" t="s">
        <v>56</v>
      </c>
      <c r="E75" s="33" t="s">
        <v>390</v>
      </c>
      <c r="H75" s="53"/>
    </row>
    <row r="76" spans="1:18" x14ac:dyDescent="0.25">
      <c r="A76" s="11" t="s">
        <v>44</v>
      </c>
      <c r="B76" s="11"/>
      <c r="C76" s="36" t="s">
        <v>32</v>
      </c>
      <c r="D76" s="11"/>
      <c r="E76" s="25" t="s">
        <v>397</v>
      </c>
      <c r="F76" s="11"/>
      <c r="G76" s="11"/>
      <c r="H76" s="54"/>
      <c r="I76" s="37">
        <f>0+Q76</f>
        <v>0</v>
      </c>
      <c r="J76" s="46"/>
      <c r="O76">
        <f>0+R76</f>
        <v>0</v>
      </c>
      <c r="Q76">
        <f>0+I77</f>
        <v>0</v>
      </c>
      <c r="R76">
        <f>0+O77</f>
        <v>0</v>
      </c>
    </row>
    <row r="77" spans="1:18" x14ac:dyDescent="0.25">
      <c r="A77" s="23" t="s">
        <v>46</v>
      </c>
      <c r="B77" s="27" t="s">
        <v>125</v>
      </c>
      <c r="C77" s="27" t="s">
        <v>398</v>
      </c>
      <c r="D77" s="23" t="s">
        <v>66</v>
      </c>
      <c r="E77" s="28" t="s">
        <v>399</v>
      </c>
      <c r="F77" s="29" t="s">
        <v>68</v>
      </c>
      <c r="G77" s="30">
        <v>155.30000000000001</v>
      </c>
      <c r="H77" s="52"/>
      <c r="I77" s="31">
        <f>ROUND(ROUND(H77,2)*ROUND(G77,3),2)</f>
        <v>0</v>
      </c>
      <c r="J77" s="48" t="s">
        <v>51</v>
      </c>
      <c r="O77">
        <f>(I77*21)/100</f>
        <v>0</v>
      </c>
      <c r="P77" t="s">
        <v>22</v>
      </c>
    </row>
    <row r="78" spans="1:18" x14ac:dyDescent="0.25">
      <c r="A78" s="32" t="s">
        <v>52</v>
      </c>
      <c r="E78" s="33" t="s">
        <v>66</v>
      </c>
      <c r="H78" s="53"/>
    </row>
    <row r="79" spans="1:18" ht="26.4" x14ac:dyDescent="0.25">
      <c r="A79" s="34" t="s">
        <v>54</v>
      </c>
      <c r="E79" s="35" t="s">
        <v>400</v>
      </c>
      <c r="H79" s="53"/>
    </row>
    <row r="80" spans="1:18" ht="79.2" x14ac:dyDescent="0.25">
      <c r="A80" t="s">
        <v>56</v>
      </c>
      <c r="E80" s="33" t="s">
        <v>401</v>
      </c>
      <c r="H80" s="53"/>
    </row>
    <row r="81" spans="1:18" x14ac:dyDescent="0.25">
      <c r="A81" s="11" t="s">
        <v>44</v>
      </c>
      <c r="B81" s="11"/>
      <c r="C81" s="36" t="s">
        <v>34</v>
      </c>
      <c r="D81" s="11"/>
      <c r="E81" s="25" t="s">
        <v>136</v>
      </c>
      <c r="F81" s="11"/>
      <c r="G81" s="11"/>
      <c r="H81" s="54"/>
      <c r="I81" s="37">
        <f>0+Q81</f>
        <v>0</v>
      </c>
      <c r="J81" s="46"/>
      <c r="O81">
        <f>0+R81</f>
        <v>0</v>
      </c>
      <c r="Q81">
        <f>0+I82+I86</f>
        <v>0</v>
      </c>
      <c r="R81">
        <f>0+O82+O86</f>
        <v>0</v>
      </c>
    </row>
    <row r="82" spans="1:18" x14ac:dyDescent="0.25">
      <c r="A82" s="23" t="s">
        <v>46</v>
      </c>
      <c r="B82" s="27" t="s">
        <v>131</v>
      </c>
      <c r="C82" s="27" t="s">
        <v>310</v>
      </c>
      <c r="D82" s="23" t="s">
        <v>66</v>
      </c>
      <c r="E82" s="28" t="s">
        <v>311</v>
      </c>
      <c r="F82" s="29" t="s">
        <v>111</v>
      </c>
      <c r="G82" s="30">
        <v>505</v>
      </c>
      <c r="H82" s="52"/>
      <c r="I82" s="31">
        <f>ROUND(ROUND(H82,2)*ROUND(G82,3),2)</f>
        <v>0</v>
      </c>
      <c r="J82" s="48" t="s">
        <v>51</v>
      </c>
      <c r="O82">
        <f>(I82*21)/100</f>
        <v>0</v>
      </c>
      <c r="P82" t="s">
        <v>22</v>
      </c>
    </row>
    <row r="83" spans="1:18" x14ac:dyDescent="0.25">
      <c r="A83" s="32" t="s">
        <v>52</v>
      </c>
      <c r="E83" s="33" t="s">
        <v>66</v>
      </c>
      <c r="H83" s="53"/>
    </row>
    <row r="84" spans="1:18" ht="26.4" x14ac:dyDescent="0.25">
      <c r="A84" s="34" t="s">
        <v>54</v>
      </c>
      <c r="E84" s="35" t="s">
        <v>402</v>
      </c>
      <c r="H84" s="53"/>
    </row>
    <row r="85" spans="1:18" ht="79.2" x14ac:dyDescent="0.25">
      <c r="A85" t="s">
        <v>56</v>
      </c>
      <c r="E85" s="33" t="s">
        <v>141</v>
      </c>
      <c r="H85" s="53"/>
    </row>
    <row r="86" spans="1:18" x14ac:dyDescent="0.25">
      <c r="A86" s="23" t="s">
        <v>46</v>
      </c>
      <c r="B86" s="27" t="s">
        <v>137</v>
      </c>
      <c r="C86" s="27" t="s">
        <v>403</v>
      </c>
      <c r="D86" s="23" t="s">
        <v>66</v>
      </c>
      <c r="E86" s="28" t="s">
        <v>404</v>
      </c>
      <c r="F86" s="29" t="s">
        <v>111</v>
      </c>
      <c r="G86" s="30">
        <v>505</v>
      </c>
      <c r="H86" s="52"/>
      <c r="I86" s="31">
        <f>ROUND(ROUND(H86,2)*ROUND(G86,3),2)</f>
        <v>0</v>
      </c>
      <c r="J86" s="48" t="s">
        <v>51</v>
      </c>
      <c r="O86">
        <f>(I86*21)/100</f>
        <v>0</v>
      </c>
      <c r="P86" t="s">
        <v>22</v>
      </c>
    </row>
    <row r="87" spans="1:18" x14ac:dyDescent="0.25">
      <c r="A87" s="32" t="s">
        <v>52</v>
      </c>
      <c r="E87" s="33" t="s">
        <v>66</v>
      </c>
      <c r="H87" s="53"/>
    </row>
    <row r="88" spans="1:18" ht="39.6" x14ac:dyDescent="0.25">
      <c r="A88" s="34" t="s">
        <v>54</v>
      </c>
      <c r="E88" s="35" t="s">
        <v>405</v>
      </c>
      <c r="H88" s="53"/>
    </row>
    <row r="89" spans="1:18" ht="145.19999999999999" x14ac:dyDescent="0.25">
      <c r="A89" t="s">
        <v>56</v>
      </c>
      <c r="E89" s="33" t="s">
        <v>406</v>
      </c>
      <c r="H89" s="53"/>
    </row>
    <row r="90" spans="1:18" x14ac:dyDescent="0.25">
      <c r="A90" s="11" t="s">
        <v>44</v>
      </c>
      <c r="B90" s="11"/>
      <c r="C90" s="36" t="s">
        <v>36</v>
      </c>
      <c r="D90" s="11"/>
      <c r="E90" s="25" t="s">
        <v>407</v>
      </c>
      <c r="F90" s="11"/>
      <c r="G90" s="11"/>
      <c r="H90" s="54"/>
      <c r="I90" s="37">
        <f>0+Q90</f>
        <v>0</v>
      </c>
      <c r="J90" s="46"/>
      <c r="O90">
        <f>0+R90</f>
        <v>0</v>
      </c>
      <c r="Q90">
        <f>0+I91+I95+I99+I103</f>
        <v>0</v>
      </c>
      <c r="R90">
        <f>0+O91+O95+O99+O103</f>
        <v>0</v>
      </c>
    </row>
    <row r="91" spans="1:18" x14ac:dyDescent="0.25">
      <c r="A91" s="23" t="s">
        <v>46</v>
      </c>
      <c r="B91" s="27" t="s">
        <v>142</v>
      </c>
      <c r="C91" s="27" t="s">
        <v>408</v>
      </c>
      <c r="D91" s="23" t="s">
        <v>66</v>
      </c>
      <c r="E91" s="28" t="s">
        <v>409</v>
      </c>
      <c r="F91" s="29" t="s">
        <v>111</v>
      </c>
      <c r="G91" s="30">
        <v>40</v>
      </c>
      <c r="H91" s="52"/>
      <c r="I91" s="31">
        <f>ROUND(ROUND(H91,2)*ROUND(G91,3),2)</f>
        <v>0</v>
      </c>
      <c r="J91" s="48" t="s">
        <v>51</v>
      </c>
      <c r="O91">
        <f>(I91*21)/100</f>
        <v>0</v>
      </c>
      <c r="P91" t="s">
        <v>22</v>
      </c>
    </row>
    <row r="92" spans="1:18" x14ac:dyDescent="0.25">
      <c r="A92" s="32" t="s">
        <v>52</v>
      </c>
      <c r="E92" s="33" t="s">
        <v>66</v>
      </c>
      <c r="H92" s="53"/>
    </row>
    <row r="93" spans="1:18" ht="39.6" x14ac:dyDescent="0.25">
      <c r="A93" s="34" t="s">
        <v>54</v>
      </c>
      <c r="E93" s="35" t="s">
        <v>410</v>
      </c>
      <c r="H93" s="53"/>
    </row>
    <row r="94" spans="1:18" ht="92.4" x14ac:dyDescent="0.25">
      <c r="A94" t="s">
        <v>56</v>
      </c>
      <c r="E94" s="33" t="s">
        <v>411</v>
      </c>
      <c r="H94" s="53"/>
    </row>
    <row r="95" spans="1:18" x14ac:dyDescent="0.25">
      <c r="A95" s="23" t="s">
        <v>46</v>
      </c>
      <c r="B95" s="27" t="s">
        <v>147</v>
      </c>
      <c r="C95" s="27" t="s">
        <v>412</v>
      </c>
      <c r="D95" s="23" t="s">
        <v>66</v>
      </c>
      <c r="E95" s="28" t="s">
        <v>413</v>
      </c>
      <c r="F95" s="29" t="s">
        <v>111</v>
      </c>
      <c r="G95" s="30">
        <v>953</v>
      </c>
      <c r="H95" s="52"/>
      <c r="I95" s="31">
        <f>ROUND(ROUND(H95,2)*ROUND(G95,3),2)</f>
        <v>0</v>
      </c>
      <c r="J95" s="48" t="s">
        <v>51</v>
      </c>
      <c r="O95">
        <f>(I95*21)/100</f>
        <v>0</v>
      </c>
      <c r="P95" t="s">
        <v>22</v>
      </c>
    </row>
    <row r="96" spans="1:18" x14ac:dyDescent="0.25">
      <c r="A96" s="32" t="s">
        <v>52</v>
      </c>
      <c r="E96" s="33" t="s">
        <v>66</v>
      </c>
      <c r="H96" s="53"/>
    </row>
    <row r="97" spans="1:18" ht="39.6" x14ac:dyDescent="0.25">
      <c r="A97" s="34" t="s">
        <v>54</v>
      </c>
      <c r="E97" s="35" t="s">
        <v>414</v>
      </c>
      <c r="H97" s="53"/>
    </row>
    <row r="98" spans="1:18" ht="92.4" x14ac:dyDescent="0.25">
      <c r="A98" t="s">
        <v>56</v>
      </c>
      <c r="E98" s="33" t="s">
        <v>411</v>
      </c>
      <c r="H98" s="53"/>
    </row>
    <row r="99" spans="1:18" x14ac:dyDescent="0.25">
      <c r="A99" s="23" t="s">
        <v>46</v>
      </c>
      <c r="B99" s="27" t="s">
        <v>151</v>
      </c>
      <c r="C99" s="27" t="s">
        <v>415</v>
      </c>
      <c r="D99" s="23" t="s">
        <v>66</v>
      </c>
      <c r="E99" s="28" t="s">
        <v>416</v>
      </c>
      <c r="F99" s="29" t="s">
        <v>111</v>
      </c>
      <c r="G99" s="30">
        <v>953</v>
      </c>
      <c r="H99" s="52"/>
      <c r="I99" s="31">
        <f>ROUND(ROUND(H99,2)*ROUND(G99,3),2)</f>
        <v>0</v>
      </c>
      <c r="J99" s="48" t="s">
        <v>51</v>
      </c>
      <c r="O99">
        <f>(I99*21)/100</f>
        <v>0</v>
      </c>
      <c r="P99" t="s">
        <v>22</v>
      </c>
    </row>
    <row r="100" spans="1:18" x14ac:dyDescent="0.25">
      <c r="A100" s="32" t="s">
        <v>52</v>
      </c>
      <c r="E100" s="33" t="s">
        <v>66</v>
      </c>
      <c r="H100" s="53"/>
    </row>
    <row r="101" spans="1:18" ht="39.6" x14ac:dyDescent="0.25">
      <c r="A101" s="34" t="s">
        <v>54</v>
      </c>
      <c r="E101" s="35" t="s">
        <v>417</v>
      </c>
      <c r="H101" s="53"/>
    </row>
    <row r="102" spans="1:18" ht="92.4" x14ac:dyDescent="0.25">
      <c r="A102" t="s">
        <v>56</v>
      </c>
      <c r="E102" s="33" t="s">
        <v>411</v>
      </c>
      <c r="H102" s="53"/>
    </row>
    <row r="103" spans="1:18" x14ac:dyDescent="0.25">
      <c r="A103" s="23" t="s">
        <v>46</v>
      </c>
      <c r="B103" s="27" t="s">
        <v>155</v>
      </c>
      <c r="C103" s="27" t="s">
        <v>418</v>
      </c>
      <c r="D103" s="23" t="s">
        <v>66</v>
      </c>
      <c r="E103" s="28" t="s">
        <v>419</v>
      </c>
      <c r="F103" s="29" t="s">
        <v>111</v>
      </c>
      <c r="G103" s="30">
        <v>264.2</v>
      </c>
      <c r="H103" s="52"/>
      <c r="I103" s="31">
        <f>ROUND(ROUND(H103,2)*ROUND(G103,3),2)</f>
        <v>0</v>
      </c>
      <c r="J103" s="48" t="s">
        <v>51</v>
      </c>
      <c r="O103">
        <f>(I103*21)/100</f>
        <v>0</v>
      </c>
      <c r="P103" t="s">
        <v>22</v>
      </c>
    </row>
    <row r="104" spans="1:18" x14ac:dyDescent="0.25">
      <c r="A104" s="32" t="s">
        <v>52</v>
      </c>
      <c r="E104" s="33" t="s">
        <v>66</v>
      </c>
      <c r="H104" s="53"/>
    </row>
    <row r="105" spans="1:18" ht="52.8" x14ac:dyDescent="0.25">
      <c r="A105" s="34" t="s">
        <v>54</v>
      </c>
      <c r="E105" s="35" t="s">
        <v>420</v>
      </c>
      <c r="H105" s="53"/>
    </row>
    <row r="106" spans="1:18" ht="79.2" x14ac:dyDescent="0.25">
      <c r="A106" t="s">
        <v>56</v>
      </c>
      <c r="E106" s="33" t="s">
        <v>421</v>
      </c>
      <c r="H106" s="53"/>
    </row>
    <row r="107" spans="1:18" x14ac:dyDescent="0.25">
      <c r="A107" s="11" t="s">
        <v>44</v>
      </c>
      <c r="B107" s="11"/>
      <c r="C107" s="36" t="s">
        <v>78</v>
      </c>
      <c r="D107" s="11"/>
      <c r="E107" s="25" t="s">
        <v>422</v>
      </c>
      <c r="F107" s="11"/>
      <c r="G107" s="11"/>
      <c r="H107" s="54"/>
      <c r="I107" s="37">
        <f>0+Q107</f>
        <v>0</v>
      </c>
      <c r="J107" s="46"/>
      <c r="O107">
        <f>0+R107</f>
        <v>0</v>
      </c>
      <c r="Q107">
        <f>0+I108+I112</f>
        <v>0</v>
      </c>
      <c r="R107">
        <f>0+O108+O112</f>
        <v>0</v>
      </c>
    </row>
    <row r="108" spans="1:18" x14ac:dyDescent="0.25">
      <c r="A108" s="23" t="s">
        <v>46</v>
      </c>
      <c r="B108" s="27" t="s">
        <v>160</v>
      </c>
      <c r="C108" s="27" t="s">
        <v>423</v>
      </c>
      <c r="D108" s="23" t="s">
        <v>66</v>
      </c>
      <c r="E108" s="28" t="s">
        <v>424</v>
      </c>
      <c r="F108" s="29" t="s">
        <v>111</v>
      </c>
      <c r="G108" s="30">
        <v>207</v>
      </c>
      <c r="H108" s="52"/>
      <c r="I108" s="31">
        <f>ROUND(ROUND(H108,2)*ROUND(G108,3),2)</f>
        <v>0</v>
      </c>
      <c r="J108" s="48" t="s">
        <v>51</v>
      </c>
      <c r="O108">
        <f>(I108*21)/100</f>
        <v>0</v>
      </c>
      <c r="P108" t="s">
        <v>22</v>
      </c>
    </row>
    <row r="109" spans="1:18" x14ac:dyDescent="0.25">
      <c r="A109" s="32" t="s">
        <v>52</v>
      </c>
      <c r="E109" s="33" t="s">
        <v>66</v>
      </c>
      <c r="H109" s="53"/>
    </row>
    <row r="110" spans="1:18" ht="26.4" x14ac:dyDescent="0.25">
      <c r="A110" s="34" t="s">
        <v>54</v>
      </c>
      <c r="E110" s="35" t="s">
        <v>425</v>
      </c>
      <c r="H110" s="53"/>
    </row>
    <row r="111" spans="1:18" ht="158.4" x14ac:dyDescent="0.25">
      <c r="A111" t="s">
        <v>56</v>
      </c>
      <c r="E111" s="33" t="s">
        <v>426</v>
      </c>
      <c r="H111" s="53"/>
    </row>
    <row r="112" spans="1:18" x14ac:dyDescent="0.25">
      <c r="A112" s="23" t="s">
        <v>46</v>
      </c>
      <c r="B112" s="27" t="s">
        <v>164</v>
      </c>
      <c r="C112" s="27" t="s">
        <v>427</v>
      </c>
      <c r="D112" s="23" t="s">
        <v>66</v>
      </c>
      <c r="E112" s="28" t="s">
        <v>428</v>
      </c>
      <c r="F112" s="29" t="s">
        <v>111</v>
      </c>
      <c r="G112" s="30">
        <v>207</v>
      </c>
      <c r="H112" s="52"/>
      <c r="I112" s="31">
        <f>ROUND(ROUND(H112,2)*ROUND(G112,3),2)</f>
        <v>0</v>
      </c>
      <c r="J112" s="48" t="s">
        <v>51</v>
      </c>
      <c r="O112">
        <f>(I112*21)/100</f>
        <v>0</v>
      </c>
      <c r="P112" t="s">
        <v>22</v>
      </c>
    </row>
    <row r="113" spans="1:18" x14ac:dyDescent="0.25">
      <c r="A113" s="32" t="s">
        <v>52</v>
      </c>
      <c r="E113" s="33" t="s">
        <v>66</v>
      </c>
      <c r="H113" s="53"/>
    </row>
    <row r="114" spans="1:18" ht="26.4" x14ac:dyDescent="0.25">
      <c r="A114" s="34" t="s">
        <v>54</v>
      </c>
      <c r="E114" s="35" t="s">
        <v>429</v>
      </c>
      <c r="H114" s="53"/>
    </row>
    <row r="115" spans="1:18" ht="158.4" x14ac:dyDescent="0.25">
      <c r="A115" t="s">
        <v>56</v>
      </c>
      <c r="E115" s="33" t="s">
        <v>426</v>
      </c>
      <c r="H115" s="53"/>
    </row>
    <row r="116" spans="1:18" x14ac:dyDescent="0.25">
      <c r="A116" s="11" t="s">
        <v>44</v>
      </c>
      <c r="B116" s="11"/>
      <c r="C116" s="36" t="s">
        <v>84</v>
      </c>
      <c r="D116" s="11"/>
      <c r="E116" s="25" t="s">
        <v>188</v>
      </c>
      <c r="F116" s="11"/>
      <c r="G116" s="11"/>
      <c r="H116" s="54"/>
      <c r="I116" s="37">
        <f>0+Q116</f>
        <v>0</v>
      </c>
      <c r="J116" s="46"/>
      <c r="O116">
        <f>0+R116</f>
        <v>0</v>
      </c>
      <c r="Q116">
        <f>0+I117</f>
        <v>0</v>
      </c>
      <c r="R116">
        <f>0+O117</f>
        <v>0</v>
      </c>
    </row>
    <row r="117" spans="1:18" x14ac:dyDescent="0.25">
      <c r="A117" s="23" t="s">
        <v>46</v>
      </c>
      <c r="B117" s="27" t="s">
        <v>168</v>
      </c>
      <c r="C117" s="27" t="s">
        <v>430</v>
      </c>
      <c r="D117" s="23" t="s">
        <v>66</v>
      </c>
      <c r="E117" s="28" t="s">
        <v>431</v>
      </c>
      <c r="F117" s="29" t="s">
        <v>81</v>
      </c>
      <c r="G117" s="30">
        <v>600</v>
      </c>
      <c r="H117" s="52"/>
      <c r="I117" s="31">
        <f>ROUND(ROUND(H117,2)*ROUND(G117,3),2)</f>
        <v>0</v>
      </c>
      <c r="J117" s="48" t="s">
        <v>51</v>
      </c>
      <c r="O117">
        <f>(I117*21)/100</f>
        <v>0</v>
      </c>
      <c r="P117" t="s">
        <v>22</v>
      </c>
    </row>
    <row r="118" spans="1:18" x14ac:dyDescent="0.25">
      <c r="A118" s="32" t="s">
        <v>52</v>
      </c>
      <c r="E118" s="33" t="s">
        <v>66</v>
      </c>
      <c r="H118" s="53"/>
    </row>
    <row r="119" spans="1:18" x14ac:dyDescent="0.25">
      <c r="A119" s="34" t="s">
        <v>54</v>
      </c>
      <c r="E119" s="35" t="s">
        <v>66</v>
      </c>
      <c r="H119" s="53"/>
    </row>
    <row r="120" spans="1:18" ht="184.8" x14ac:dyDescent="0.25">
      <c r="A120" t="s">
        <v>56</v>
      </c>
      <c r="E120" s="33" t="s">
        <v>432</v>
      </c>
      <c r="H120" s="53"/>
    </row>
    <row r="121" spans="1:18" x14ac:dyDescent="0.25">
      <c r="A121" s="11" t="s">
        <v>44</v>
      </c>
      <c r="B121" s="11"/>
      <c r="C121" s="36" t="s">
        <v>39</v>
      </c>
      <c r="D121" s="11"/>
      <c r="E121" s="25" t="s">
        <v>221</v>
      </c>
      <c r="F121" s="11"/>
      <c r="G121" s="11"/>
      <c r="H121" s="54"/>
      <c r="I121" s="37">
        <f>0+Q121</f>
        <v>0</v>
      </c>
      <c r="J121" s="46"/>
      <c r="O121">
        <f>0+R121</f>
        <v>0</v>
      </c>
      <c r="Q121">
        <f>0+I122+I126+I130+I134+I138+I142+I146</f>
        <v>0</v>
      </c>
      <c r="R121">
        <f>0+O122+O126+O130+O134+O138+O142+O146</f>
        <v>0</v>
      </c>
    </row>
    <row r="122" spans="1:18" x14ac:dyDescent="0.25">
      <c r="A122" s="23" t="s">
        <v>46</v>
      </c>
      <c r="B122" s="27" t="s">
        <v>173</v>
      </c>
      <c r="C122" s="27" t="s">
        <v>433</v>
      </c>
      <c r="D122" s="23" t="s">
        <v>121</v>
      </c>
      <c r="E122" s="28" t="s">
        <v>434</v>
      </c>
      <c r="F122" s="29" t="s">
        <v>81</v>
      </c>
      <c r="G122" s="30">
        <v>193</v>
      </c>
      <c r="H122" s="52"/>
      <c r="I122" s="31">
        <f>ROUND(ROUND(H122,2)*ROUND(G122,3),2)</f>
        <v>0</v>
      </c>
      <c r="J122" s="48" t="s">
        <v>51</v>
      </c>
      <c r="O122">
        <f>(I122*21)/100</f>
        <v>0</v>
      </c>
      <c r="P122" t="s">
        <v>22</v>
      </c>
    </row>
    <row r="123" spans="1:18" x14ac:dyDescent="0.25">
      <c r="A123" s="32" t="s">
        <v>52</v>
      </c>
      <c r="E123" s="33" t="s">
        <v>66</v>
      </c>
      <c r="H123" s="53"/>
    </row>
    <row r="124" spans="1:18" ht="39.6" x14ac:dyDescent="0.25">
      <c r="A124" s="34" t="s">
        <v>54</v>
      </c>
      <c r="E124" s="35" t="s">
        <v>435</v>
      </c>
      <c r="H124" s="53"/>
    </row>
    <row r="125" spans="1:18" ht="79.2" x14ac:dyDescent="0.25">
      <c r="A125" t="s">
        <v>56</v>
      </c>
      <c r="E125" s="33" t="s">
        <v>436</v>
      </c>
      <c r="H125" s="53"/>
    </row>
    <row r="126" spans="1:18" x14ac:dyDescent="0.25">
      <c r="A126" s="23" t="s">
        <v>46</v>
      </c>
      <c r="B126" s="27" t="s">
        <v>178</v>
      </c>
      <c r="C126" s="27" t="s">
        <v>437</v>
      </c>
      <c r="D126" s="23" t="s">
        <v>66</v>
      </c>
      <c r="E126" s="28" t="s">
        <v>438</v>
      </c>
      <c r="F126" s="29" t="s">
        <v>81</v>
      </c>
      <c r="G126" s="30">
        <v>193</v>
      </c>
      <c r="H126" s="52"/>
      <c r="I126" s="31">
        <f>ROUND(ROUND(H126,2)*ROUND(G126,3),2)</f>
        <v>0</v>
      </c>
      <c r="J126" s="48" t="s">
        <v>51</v>
      </c>
      <c r="O126">
        <f>(I126*21)/100</f>
        <v>0</v>
      </c>
      <c r="P126" t="s">
        <v>22</v>
      </c>
    </row>
    <row r="127" spans="1:18" x14ac:dyDescent="0.25">
      <c r="A127" s="32" t="s">
        <v>52</v>
      </c>
      <c r="E127" s="33" t="s">
        <v>66</v>
      </c>
      <c r="H127" s="53"/>
    </row>
    <row r="128" spans="1:18" ht="26.4" x14ac:dyDescent="0.25">
      <c r="A128" s="34" t="s">
        <v>54</v>
      </c>
      <c r="E128" s="35" t="s">
        <v>439</v>
      </c>
      <c r="H128" s="53"/>
    </row>
    <row r="129" spans="1:16" ht="66" x14ac:dyDescent="0.25">
      <c r="A129" t="s">
        <v>56</v>
      </c>
      <c r="E129" s="33" t="s">
        <v>440</v>
      </c>
      <c r="H129" s="53"/>
    </row>
    <row r="130" spans="1:16" x14ac:dyDescent="0.25">
      <c r="A130" s="23" t="s">
        <v>46</v>
      </c>
      <c r="B130" s="27" t="s">
        <v>183</v>
      </c>
      <c r="C130" s="27" t="s">
        <v>441</v>
      </c>
      <c r="D130" s="23" t="s">
        <v>66</v>
      </c>
      <c r="E130" s="28" t="s">
        <v>442</v>
      </c>
      <c r="F130" s="29" t="s">
        <v>81</v>
      </c>
      <c r="G130" s="30">
        <v>290</v>
      </c>
      <c r="H130" s="52"/>
      <c r="I130" s="31">
        <f>ROUND(ROUND(H130,2)*ROUND(G130,3),2)</f>
        <v>0</v>
      </c>
      <c r="J130" s="48" t="s">
        <v>51</v>
      </c>
      <c r="O130">
        <f>(I130*21)/100</f>
        <v>0</v>
      </c>
      <c r="P130" t="s">
        <v>22</v>
      </c>
    </row>
    <row r="131" spans="1:16" x14ac:dyDescent="0.25">
      <c r="A131" s="32" t="s">
        <v>52</v>
      </c>
      <c r="E131" s="33" t="s">
        <v>66</v>
      </c>
      <c r="H131" s="53"/>
    </row>
    <row r="132" spans="1:16" ht="39.6" x14ac:dyDescent="0.25">
      <c r="A132" s="34" t="s">
        <v>54</v>
      </c>
      <c r="E132" s="35" t="s">
        <v>443</v>
      </c>
      <c r="H132" s="53"/>
    </row>
    <row r="133" spans="1:16" ht="79.2" x14ac:dyDescent="0.25">
      <c r="A133" t="s">
        <v>56</v>
      </c>
      <c r="E133" s="33" t="s">
        <v>444</v>
      </c>
      <c r="H133" s="53"/>
    </row>
    <row r="134" spans="1:16" x14ac:dyDescent="0.25">
      <c r="A134" s="23" t="s">
        <v>46</v>
      </c>
      <c r="B134" s="27" t="s">
        <v>189</v>
      </c>
      <c r="C134" s="27" t="s">
        <v>445</v>
      </c>
      <c r="D134" s="23" t="s">
        <v>66</v>
      </c>
      <c r="E134" s="28" t="s">
        <v>446</v>
      </c>
      <c r="F134" s="29" t="s">
        <v>81</v>
      </c>
      <c r="G134" s="30">
        <v>218</v>
      </c>
      <c r="H134" s="52"/>
      <c r="I134" s="31">
        <f>ROUND(ROUND(H134,2)*ROUND(G134,3),2)</f>
        <v>0</v>
      </c>
      <c r="J134" s="48" t="s">
        <v>51</v>
      </c>
      <c r="O134">
        <f>(I134*21)/100</f>
        <v>0</v>
      </c>
      <c r="P134" t="s">
        <v>22</v>
      </c>
    </row>
    <row r="135" spans="1:16" x14ac:dyDescent="0.25">
      <c r="A135" s="32" t="s">
        <v>52</v>
      </c>
      <c r="E135" s="33" t="s">
        <v>66</v>
      </c>
      <c r="H135" s="53"/>
    </row>
    <row r="136" spans="1:16" ht="39.6" x14ac:dyDescent="0.25">
      <c r="A136" s="34" t="s">
        <v>54</v>
      </c>
      <c r="E136" s="35" t="s">
        <v>447</v>
      </c>
      <c r="H136" s="53"/>
    </row>
    <row r="137" spans="1:16" ht="66" x14ac:dyDescent="0.25">
      <c r="A137" t="s">
        <v>56</v>
      </c>
      <c r="E137" s="33" t="s">
        <v>440</v>
      </c>
      <c r="H137" s="53"/>
    </row>
    <row r="138" spans="1:16" x14ac:dyDescent="0.25">
      <c r="A138" s="23" t="s">
        <v>46</v>
      </c>
      <c r="B138" s="27" t="s">
        <v>195</v>
      </c>
      <c r="C138" s="27" t="s">
        <v>448</v>
      </c>
      <c r="D138" s="23" t="s">
        <v>66</v>
      </c>
      <c r="E138" s="28" t="s">
        <v>449</v>
      </c>
      <c r="F138" s="29" t="s">
        <v>111</v>
      </c>
      <c r="G138" s="30">
        <v>1056.5</v>
      </c>
      <c r="H138" s="52"/>
      <c r="I138" s="31">
        <f>ROUND(ROUND(H138,2)*ROUND(G138,3),2)</f>
        <v>0</v>
      </c>
      <c r="J138" s="48" t="s">
        <v>51</v>
      </c>
      <c r="O138">
        <f>(I138*21)/100</f>
        <v>0</v>
      </c>
      <c r="P138" t="s">
        <v>22</v>
      </c>
    </row>
    <row r="139" spans="1:16" x14ac:dyDescent="0.25">
      <c r="A139" s="32" t="s">
        <v>52</v>
      </c>
      <c r="E139" s="33" t="s">
        <v>66</v>
      </c>
      <c r="H139" s="53"/>
    </row>
    <row r="140" spans="1:16" ht="52.8" x14ac:dyDescent="0.25">
      <c r="A140" s="34" t="s">
        <v>54</v>
      </c>
      <c r="E140" s="35" t="s">
        <v>450</v>
      </c>
      <c r="H140" s="53"/>
    </row>
    <row r="141" spans="1:16" ht="66" x14ac:dyDescent="0.25">
      <c r="A141" t="s">
        <v>56</v>
      </c>
      <c r="E141" s="33" t="s">
        <v>287</v>
      </c>
      <c r="H141" s="53"/>
    </row>
    <row r="142" spans="1:16" x14ac:dyDescent="0.25">
      <c r="A142" s="23" t="s">
        <v>46</v>
      </c>
      <c r="B142" s="27" t="s">
        <v>202</v>
      </c>
      <c r="C142" s="27" t="s">
        <v>451</v>
      </c>
      <c r="D142" s="23" t="s">
        <v>66</v>
      </c>
      <c r="E142" s="28" t="s">
        <v>452</v>
      </c>
      <c r="F142" s="29" t="s">
        <v>68</v>
      </c>
      <c r="G142" s="30">
        <v>58.95</v>
      </c>
      <c r="H142" s="52"/>
      <c r="I142" s="31">
        <f>ROUND(ROUND(H142,2)*ROUND(G142,3),2)</f>
        <v>0</v>
      </c>
      <c r="J142" s="48" t="s">
        <v>51</v>
      </c>
      <c r="O142">
        <f>(I142*21)/100</f>
        <v>0</v>
      </c>
      <c r="P142" t="s">
        <v>22</v>
      </c>
    </row>
    <row r="143" spans="1:16" x14ac:dyDescent="0.25">
      <c r="A143" s="32" t="s">
        <v>52</v>
      </c>
      <c r="E143" s="33" t="s">
        <v>66</v>
      </c>
      <c r="H143" s="53"/>
    </row>
    <row r="144" spans="1:16" ht="52.8" x14ac:dyDescent="0.25">
      <c r="A144" s="34" t="s">
        <v>54</v>
      </c>
      <c r="E144" s="35" t="s">
        <v>453</v>
      </c>
      <c r="H144" s="53"/>
    </row>
    <row r="145" spans="1:16" ht="105.6" x14ac:dyDescent="0.25">
      <c r="A145" t="s">
        <v>56</v>
      </c>
      <c r="E145" s="33" t="s">
        <v>454</v>
      </c>
      <c r="H145" s="53"/>
    </row>
    <row r="146" spans="1:16" x14ac:dyDescent="0.25">
      <c r="A146" s="23" t="s">
        <v>46</v>
      </c>
      <c r="B146" s="27" t="s">
        <v>207</v>
      </c>
      <c r="C146" s="27" t="s">
        <v>455</v>
      </c>
      <c r="D146" s="23" t="s">
        <v>66</v>
      </c>
      <c r="E146" s="28" t="s">
        <v>456</v>
      </c>
      <c r="F146" s="29" t="s">
        <v>68</v>
      </c>
      <c r="G146" s="30">
        <v>80</v>
      </c>
      <c r="H146" s="52"/>
      <c r="I146" s="31">
        <f>ROUND(ROUND(H146,2)*ROUND(G146,3),2)</f>
        <v>0</v>
      </c>
      <c r="J146" s="48" t="s">
        <v>51</v>
      </c>
      <c r="O146">
        <f>(I146*21)/100</f>
        <v>0</v>
      </c>
      <c r="P146" t="s">
        <v>22</v>
      </c>
    </row>
    <row r="147" spans="1:16" x14ac:dyDescent="0.25">
      <c r="A147" s="32" t="s">
        <v>52</v>
      </c>
      <c r="E147" s="33" t="s">
        <v>66</v>
      </c>
      <c r="H147" s="53"/>
    </row>
    <row r="148" spans="1:16" ht="26.4" x14ac:dyDescent="0.25">
      <c r="A148" s="34" t="s">
        <v>54</v>
      </c>
      <c r="E148" s="35" t="s">
        <v>457</v>
      </c>
      <c r="H148" s="53"/>
    </row>
    <row r="149" spans="1:16" ht="79.2" x14ac:dyDescent="0.25">
      <c r="A149" t="s">
        <v>56</v>
      </c>
      <c r="E149" s="33" t="s">
        <v>458</v>
      </c>
      <c r="H149" s="53"/>
    </row>
  </sheetData>
  <sheetProtection algorithmName="SHA-512" hashValue="Oh2uK0tv25l+4RPXVcAbzCjnqN7CqnwPLRMYqhQtdMF/WalbX4zfbqKTDDyJGcaaLtQ745BdihQaTfvfeMPrqA==" saltValue="VOsBSNWWAqhpNz6dfHX5oQ==" spinCount="100000" sheet="1" objects="1" scenarios="1"/>
  <mergeCells count="11">
    <mergeCell ref="E5:E6"/>
    <mergeCell ref="F5:F6"/>
    <mergeCell ref="G5:G6"/>
    <mergeCell ref="H5:I5"/>
    <mergeCell ref="J5:J6"/>
    <mergeCell ref="C3:D3"/>
    <mergeCell ref="C4:D4"/>
    <mergeCell ref="A5:A6"/>
    <mergeCell ref="B5:B6"/>
    <mergeCell ref="C5:C6"/>
    <mergeCell ref="D5:D6"/>
  </mergeCells>
  <printOptions horizontalCentered="1"/>
  <pageMargins left="0.39370078740157483" right="0.39370078740157483" top="0.39370078740157483" bottom="0.51181102362204722" header="0.39370078740157483" footer="0.31496062992125984"/>
  <pageSetup paperSize="9" scale="68" fitToHeight="0" orientation="landscape" r:id="rId1"/>
  <headerFooter>
    <oddFooter>&amp;L&amp;9Objekt: &amp;A&amp;R&amp;8Strana &amp;P z &amp;N</oddFooter>
  </headerFooter>
  <rowBreaks count="1" manualBreakCount="1">
    <brk id="14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35"/>
  <sheetViews>
    <sheetView view="pageBreakPreview" zoomScaleNormal="100" zoomScaleSheetLayoutView="100" workbookViewId="0">
      <pane ySplit="7" topLeftCell="A8" activePane="bottomLeft" state="frozen"/>
      <selection sqref="A1:A3"/>
      <selection pane="bottomLeft" activeCell="B8" sqref="B8"/>
    </sheetView>
  </sheetViews>
  <sheetFormatPr defaultColWidth="9.109375" defaultRowHeight="13.2" x14ac:dyDescent="0.25"/>
  <cols>
    <col min="1" max="1" width="9.109375" hidden="1" customWidth="1"/>
    <col min="2" max="2" width="7.77734375" customWidth="1"/>
    <col min="3" max="3" width="9.77734375" customWidth="1"/>
    <col min="4" max="4" width="7.77734375" customWidth="1"/>
    <col min="5" max="5" width="122.77734375" customWidth="1"/>
    <col min="6" max="6" width="7.77734375" customWidth="1"/>
    <col min="7" max="8" width="12.77734375" customWidth="1"/>
    <col min="9" max="9" width="14.77734375" customWidth="1"/>
    <col min="10" max="10" width="9.77734375" style="49" customWidth="1"/>
    <col min="15" max="18" width="9.109375" hidden="1" customWidth="1"/>
  </cols>
  <sheetData>
    <row r="1" spans="1:18" x14ac:dyDescent="0.25">
      <c r="A1" t="s">
        <v>10</v>
      </c>
      <c r="B1" s="7"/>
      <c r="C1" s="7"/>
      <c r="D1" s="7"/>
      <c r="E1" s="7"/>
      <c r="F1" s="7"/>
      <c r="G1" s="7"/>
      <c r="H1" s="7"/>
      <c r="I1" s="7"/>
      <c r="J1" s="44"/>
      <c r="P1" t="s">
        <v>21</v>
      </c>
    </row>
    <row r="2" spans="1:18" ht="21" x14ac:dyDescent="0.25">
      <c r="B2" s="7"/>
      <c r="C2" s="7"/>
      <c r="D2" s="7"/>
      <c r="E2" s="8" t="s">
        <v>12</v>
      </c>
      <c r="F2" s="7"/>
      <c r="G2" s="7"/>
      <c r="H2" s="11"/>
      <c r="I2" s="11"/>
      <c r="J2" s="44"/>
      <c r="O2">
        <f>0+O8+O25+O34+O39+O44+O53+O74+O91</f>
        <v>0</v>
      </c>
      <c r="P2" t="s">
        <v>21</v>
      </c>
    </row>
    <row r="3" spans="1:18" ht="13.8" x14ac:dyDescent="0.25">
      <c r="A3" t="s">
        <v>11</v>
      </c>
      <c r="B3" s="15" t="s">
        <v>13</v>
      </c>
      <c r="C3" s="4" t="s">
        <v>14</v>
      </c>
      <c r="D3" s="6"/>
      <c r="E3" s="16" t="s">
        <v>15</v>
      </c>
      <c r="F3" s="7"/>
      <c r="G3" s="14"/>
      <c r="H3" s="13" t="s">
        <v>459</v>
      </c>
      <c r="I3" s="38">
        <f>0+I8+I25+I34+I39+I44+I53+I74+I91</f>
        <v>0</v>
      </c>
      <c r="J3" s="45"/>
      <c r="O3" t="s">
        <v>18</v>
      </c>
      <c r="P3" t="s">
        <v>22</v>
      </c>
    </row>
    <row r="4" spans="1:18" ht="13.8" x14ac:dyDescent="0.25">
      <c r="A4" t="s">
        <v>16</v>
      </c>
      <c r="B4" s="18" t="s">
        <v>17</v>
      </c>
      <c r="C4" s="3" t="s">
        <v>459</v>
      </c>
      <c r="D4" s="2"/>
      <c r="E4" s="19" t="s">
        <v>460</v>
      </c>
      <c r="F4" s="11"/>
      <c r="G4" s="11"/>
      <c r="H4" s="20"/>
      <c r="I4" s="20"/>
      <c r="J4" s="46"/>
      <c r="O4" t="s">
        <v>19</v>
      </c>
      <c r="P4" t="s">
        <v>22</v>
      </c>
    </row>
    <row r="5" spans="1:18" x14ac:dyDescent="0.25">
      <c r="A5" s="1" t="s">
        <v>25</v>
      </c>
      <c r="B5" s="1" t="s">
        <v>27</v>
      </c>
      <c r="C5" s="1" t="s">
        <v>29</v>
      </c>
      <c r="D5" s="1" t="s">
        <v>30</v>
      </c>
      <c r="E5" s="1" t="s">
        <v>31</v>
      </c>
      <c r="F5" s="1" t="s">
        <v>33</v>
      </c>
      <c r="G5" s="1" t="s">
        <v>35</v>
      </c>
      <c r="H5" s="1" t="s">
        <v>37</v>
      </c>
      <c r="I5" s="1"/>
      <c r="J5" s="50" t="s">
        <v>42</v>
      </c>
      <c r="O5" t="s">
        <v>20</v>
      </c>
      <c r="P5" t="s">
        <v>22</v>
      </c>
    </row>
    <row r="6" spans="1:18" x14ac:dyDescent="0.25">
      <c r="A6" s="1"/>
      <c r="B6" s="1"/>
      <c r="C6" s="1"/>
      <c r="D6" s="1"/>
      <c r="E6" s="1"/>
      <c r="F6" s="1"/>
      <c r="G6" s="1"/>
      <c r="H6" s="17" t="s">
        <v>38</v>
      </c>
      <c r="I6" s="17" t="s">
        <v>40</v>
      </c>
      <c r="J6" s="50"/>
    </row>
    <row r="7" spans="1:18" x14ac:dyDescent="0.25">
      <c r="A7" s="17" t="s">
        <v>26</v>
      </c>
      <c r="B7" s="17" t="s">
        <v>28</v>
      </c>
      <c r="C7" s="17" t="s">
        <v>22</v>
      </c>
      <c r="D7" s="17" t="s">
        <v>21</v>
      </c>
      <c r="E7" s="17" t="s">
        <v>32</v>
      </c>
      <c r="F7" s="17" t="s">
        <v>34</v>
      </c>
      <c r="G7" s="17" t="s">
        <v>36</v>
      </c>
      <c r="H7" s="17" t="s">
        <v>39</v>
      </c>
      <c r="I7" s="17" t="s">
        <v>41</v>
      </c>
      <c r="J7" s="51" t="s">
        <v>43</v>
      </c>
    </row>
    <row r="8" spans="1:18" x14ac:dyDescent="0.25">
      <c r="A8" s="20" t="s">
        <v>44</v>
      </c>
      <c r="B8" s="20"/>
      <c r="C8" s="24" t="s">
        <v>26</v>
      </c>
      <c r="D8" s="20"/>
      <c r="E8" s="25" t="s">
        <v>45</v>
      </c>
      <c r="F8" s="20"/>
      <c r="G8" s="20"/>
      <c r="H8" s="20"/>
      <c r="I8" s="26">
        <f>0+Q8</f>
        <v>0</v>
      </c>
      <c r="J8" s="47"/>
      <c r="O8">
        <f>0+R8</f>
        <v>0</v>
      </c>
      <c r="Q8">
        <f>0+I9+I13+I17+I21</f>
        <v>0</v>
      </c>
      <c r="R8">
        <f>0+O9+O13+O17+O21</f>
        <v>0</v>
      </c>
    </row>
    <row r="9" spans="1:18" x14ac:dyDescent="0.25">
      <c r="A9" s="23" t="s">
        <v>46</v>
      </c>
      <c r="B9" s="27" t="s">
        <v>28</v>
      </c>
      <c r="C9" s="27" t="s">
        <v>47</v>
      </c>
      <c r="D9" s="23" t="s">
        <v>48</v>
      </c>
      <c r="E9" s="28" t="s">
        <v>461</v>
      </c>
      <c r="F9" s="29" t="s">
        <v>50</v>
      </c>
      <c r="G9" s="30">
        <v>26.88</v>
      </c>
      <c r="H9" s="52"/>
      <c r="I9" s="31">
        <f>ROUND(ROUND(H9,2)*ROUND(G9,3),2)</f>
        <v>0</v>
      </c>
      <c r="J9" s="48" t="s">
        <v>51</v>
      </c>
      <c r="O9">
        <f>(I9*21)/100</f>
        <v>0</v>
      </c>
      <c r="P9" t="s">
        <v>22</v>
      </c>
    </row>
    <row r="10" spans="1:18" ht="26.4" x14ac:dyDescent="0.25">
      <c r="A10" s="32" t="s">
        <v>52</v>
      </c>
      <c r="E10" s="33" t="s">
        <v>462</v>
      </c>
      <c r="H10" s="53"/>
    </row>
    <row r="11" spans="1:18" x14ac:dyDescent="0.25">
      <c r="A11" s="34" t="s">
        <v>54</v>
      </c>
      <c r="E11" s="35" t="s">
        <v>66</v>
      </c>
      <c r="H11" s="53"/>
    </row>
    <row r="12" spans="1:18" x14ac:dyDescent="0.25">
      <c r="A12" t="s">
        <v>56</v>
      </c>
      <c r="E12" s="33" t="s">
        <v>57</v>
      </c>
      <c r="H12" s="53"/>
    </row>
    <row r="13" spans="1:18" x14ac:dyDescent="0.25">
      <c r="A13" s="23" t="s">
        <v>46</v>
      </c>
      <c r="B13" s="27" t="s">
        <v>22</v>
      </c>
      <c r="C13" s="27" t="s">
        <v>47</v>
      </c>
      <c r="D13" s="23" t="s">
        <v>58</v>
      </c>
      <c r="E13" s="28" t="s">
        <v>463</v>
      </c>
      <c r="F13" s="29" t="s">
        <v>50</v>
      </c>
      <c r="G13" s="30">
        <v>4.7249999999999996</v>
      </c>
      <c r="H13" s="52"/>
      <c r="I13" s="31">
        <f>ROUND(ROUND(H13,2)*ROUND(G13,3),2)</f>
        <v>0</v>
      </c>
      <c r="J13" s="48" t="s">
        <v>51</v>
      </c>
      <c r="O13">
        <f>(I13*21)/100</f>
        <v>0</v>
      </c>
      <c r="P13" t="s">
        <v>22</v>
      </c>
    </row>
    <row r="14" spans="1:18" x14ac:dyDescent="0.25">
      <c r="A14" s="32" t="s">
        <v>52</v>
      </c>
      <c r="E14" s="33" t="s">
        <v>464</v>
      </c>
      <c r="H14" s="53"/>
    </row>
    <row r="15" spans="1:18" x14ac:dyDescent="0.25">
      <c r="A15" s="34" t="s">
        <v>54</v>
      </c>
      <c r="E15" s="35" t="s">
        <v>66</v>
      </c>
      <c r="H15" s="53"/>
    </row>
    <row r="16" spans="1:18" ht="52.8" x14ac:dyDescent="0.25">
      <c r="A16" t="s">
        <v>56</v>
      </c>
      <c r="E16" s="33" t="s">
        <v>465</v>
      </c>
      <c r="H16" s="53"/>
    </row>
    <row r="17" spans="1:18" x14ac:dyDescent="0.25">
      <c r="A17" s="23" t="s">
        <v>46</v>
      </c>
      <c r="B17" s="27" t="s">
        <v>21</v>
      </c>
      <c r="C17" s="27" t="s">
        <v>47</v>
      </c>
      <c r="D17" s="23" t="s">
        <v>61</v>
      </c>
      <c r="E17" s="28" t="s">
        <v>461</v>
      </c>
      <c r="F17" s="29" t="s">
        <v>50</v>
      </c>
      <c r="G17" s="30">
        <v>37.799999999999997</v>
      </c>
      <c r="H17" s="52"/>
      <c r="I17" s="31">
        <f>ROUND(ROUND(H17,2)*ROUND(G17,3),2)</f>
        <v>0</v>
      </c>
      <c r="J17" s="48" t="s">
        <v>51</v>
      </c>
      <c r="O17">
        <f>(I17*21)/100</f>
        <v>0</v>
      </c>
      <c r="P17" t="s">
        <v>22</v>
      </c>
    </row>
    <row r="18" spans="1:18" ht="26.4" x14ac:dyDescent="0.25">
      <c r="A18" s="32" t="s">
        <v>52</v>
      </c>
      <c r="E18" s="33" t="s">
        <v>466</v>
      </c>
      <c r="H18" s="53"/>
    </row>
    <row r="19" spans="1:18" x14ac:dyDescent="0.25">
      <c r="A19" s="34" t="s">
        <v>54</v>
      </c>
      <c r="E19" s="35" t="s">
        <v>66</v>
      </c>
      <c r="H19" s="53"/>
    </row>
    <row r="20" spans="1:18" x14ac:dyDescent="0.25">
      <c r="A20" t="s">
        <v>56</v>
      </c>
      <c r="E20" s="33" t="s">
        <v>57</v>
      </c>
      <c r="H20" s="53"/>
    </row>
    <row r="21" spans="1:18" x14ac:dyDescent="0.25">
      <c r="A21" s="23" t="s">
        <v>46</v>
      </c>
      <c r="B21" s="27" t="s">
        <v>32</v>
      </c>
      <c r="C21" s="27" t="s">
        <v>467</v>
      </c>
      <c r="D21" s="23" t="s">
        <v>66</v>
      </c>
      <c r="E21" s="28" t="s">
        <v>468</v>
      </c>
      <c r="F21" s="29" t="s">
        <v>111</v>
      </c>
      <c r="G21" s="30">
        <v>130</v>
      </c>
      <c r="H21" s="52"/>
      <c r="I21" s="31">
        <f>ROUND(ROUND(H21,2)*ROUND(G21,3),2)</f>
        <v>0</v>
      </c>
      <c r="J21" s="48" t="s">
        <v>51</v>
      </c>
      <c r="O21">
        <f>(I21*21)/100</f>
        <v>0</v>
      </c>
      <c r="P21" t="s">
        <v>22</v>
      </c>
    </row>
    <row r="22" spans="1:18" x14ac:dyDescent="0.25">
      <c r="A22" s="32" t="s">
        <v>52</v>
      </c>
      <c r="E22" s="33" t="s">
        <v>66</v>
      </c>
      <c r="H22" s="53"/>
    </row>
    <row r="23" spans="1:18" ht="39.6" x14ac:dyDescent="0.25">
      <c r="A23" s="34" t="s">
        <v>54</v>
      </c>
      <c r="E23" s="35" t="s">
        <v>469</v>
      </c>
      <c r="H23" s="53"/>
    </row>
    <row r="24" spans="1:18" x14ac:dyDescent="0.25">
      <c r="A24" t="s">
        <v>56</v>
      </c>
      <c r="E24" s="33" t="s">
        <v>470</v>
      </c>
      <c r="H24" s="53"/>
    </row>
    <row r="25" spans="1:18" x14ac:dyDescent="0.25">
      <c r="A25" s="11" t="s">
        <v>44</v>
      </c>
      <c r="B25" s="11"/>
      <c r="C25" s="36" t="s">
        <v>28</v>
      </c>
      <c r="D25" s="11"/>
      <c r="E25" s="25" t="s">
        <v>64</v>
      </c>
      <c r="F25" s="11"/>
      <c r="G25" s="11"/>
      <c r="H25" s="54"/>
      <c r="I25" s="37">
        <f>0+Q25</f>
        <v>0</v>
      </c>
      <c r="J25" s="46"/>
      <c r="O25">
        <f>0+R25</f>
        <v>0</v>
      </c>
      <c r="Q25">
        <f>0+I26+I30</f>
        <v>0</v>
      </c>
      <c r="R25">
        <f>0+O26+O30</f>
        <v>0</v>
      </c>
    </row>
    <row r="26" spans="1:18" x14ac:dyDescent="0.25">
      <c r="A26" s="23" t="s">
        <v>46</v>
      </c>
      <c r="B26" s="27" t="s">
        <v>34</v>
      </c>
      <c r="C26" s="27" t="s">
        <v>75</v>
      </c>
      <c r="D26" s="23" t="s">
        <v>66</v>
      </c>
      <c r="E26" s="28" t="s">
        <v>76</v>
      </c>
      <c r="F26" s="29" t="s">
        <v>68</v>
      </c>
      <c r="G26" s="30">
        <v>18.899999999999999</v>
      </c>
      <c r="H26" s="52"/>
      <c r="I26" s="31">
        <f>ROUND(ROUND(H26,2)*ROUND(G26,3),2)</f>
        <v>0</v>
      </c>
      <c r="J26" s="48" t="s">
        <v>51</v>
      </c>
      <c r="O26">
        <f>(I26*21)/100</f>
        <v>0</v>
      </c>
      <c r="P26" t="s">
        <v>22</v>
      </c>
    </row>
    <row r="27" spans="1:18" x14ac:dyDescent="0.25">
      <c r="A27" s="32" t="s">
        <v>52</v>
      </c>
      <c r="E27" s="33" t="s">
        <v>471</v>
      </c>
      <c r="H27" s="53"/>
    </row>
    <row r="28" spans="1:18" x14ac:dyDescent="0.25">
      <c r="A28" s="34" t="s">
        <v>54</v>
      </c>
      <c r="E28" s="35" t="s">
        <v>66</v>
      </c>
      <c r="H28" s="53"/>
    </row>
    <row r="29" spans="1:18" ht="66" x14ac:dyDescent="0.25">
      <c r="A29" t="s">
        <v>56</v>
      </c>
      <c r="E29" s="33" t="s">
        <v>70</v>
      </c>
      <c r="H29" s="53"/>
    </row>
    <row r="30" spans="1:18" x14ac:dyDescent="0.25">
      <c r="A30" s="23" t="s">
        <v>46</v>
      </c>
      <c r="B30" s="27" t="s">
        <v>36</v>
      </c>
      <c r="C30" s="27" t="s">
        <v>472</v>
      </c>
      <c r="D30" s="23" t="s">
        <v>66</v>
      </c>
      <c r="E30" s="28" t="s">
        <v>473</v>
      </c>
      <c r="F30" s="29" t="s">
        <v>68</v>
      </c>
      <c r="G30" s="30">
        <v>59.063000000000002</v>
      </c>
      <c r="H30" s="52"/>
      <c r="I30" s="31">
        <f>ROUND(ROUND(H30,2)*ROUND(G30,3),2)</f>
        <v>0</v>
      </c>
      <c r="J30" s="48" t="s">
        <v>51</v>
      </c>
      <c r="O30">
        <f>(I30*21)/100</f>
        <v>0</v>
      </c>
      <c r="P30" t="s">
        <v>22</v>
      </c>
    </row>
    <row r="31" spans="1:18" x14ac:dyDescent="0.25">
      <c r="A31" s="32" t="s">
        <v>52</v>
      </c>
      <c r="E31" s="33" t="s">
        <v>474</v>
      </c>
      <c r="H31" s="53"/>
    </row>
    <row r="32" spans="1:18" x14ac:dyDescent="0.25">
      <c r="A32" s="34" t="s">
        <v>54</v>
      </c>
      <c r="E32" s="35" t="s">
        <v>66</v>
      </c>
      <c r="H32" s="53"/>
    </row>
    <row r="33" spans="1:18" ht="66" x14ac:dyDescent="0.25">
      <c r="A33" t="s">
        <v>56</v>
      </c>
      <c r="E33" s="33" t="s">
        <v>70</v>
      </c>
      <c r="H33" s="53"/>
    </row>
    <row r="34" spans="1:18" x14ac:dyDescent="0.25">
      <c r="A34" s="11" t="s">
        <v>44</v>
      </c>
      <c r="B34" s="11"/>
      <c r="C34" s="36" t="s">
        <v>22</v>
      </c>
      <c r="D34" s="11"/>
      <c r="E34" s="25" t="s">
        <v>130</v>
      </c>
      <c r="F34" s="11"/>
      <c r="G34" s="11"/>
      <c r="H34" s="54"/>
      <c r="I34" s="37">
        <f>0+Q34</f>
        <v>0</v>
      </c>
      <c r="J34" s="46"/>
      <c r="O34">
        <f>0+R34</f>
        <v>0</v>
      </c>
      <c r="Q34">
        <f>0+I35</f>
        <v>0</v>
      </c>
      <c r="R34">
        <f>0+O35</f>
        <v>0</v>
      </c>
    </row>
    <row r="35" spans="1:18" x14ac:dyDescent="0.25">
      <c r="A35" s="23" t="s">
        <v>46</v>
      </c>
      <c r="B35" s="27" t="s">
        <v>78</v>
      </c>
      <c r="C35" s="27" t="s">
        <v>369</v>
      </c>
      <c r="D35" s="23" t="s">
        <v>66</v>
      </c>
      <c r="E35" s="28" t="s">
        <v>370</v>
      </c>
      <c r="F35" s="29" t="s">
        <v>198</v>
      </c>
      <c r="G35" s="30">
        <v>512</v>
      </c>
      <c r="H35" s="52"/>
      <c r="I35" s="31">
        <f>ROUND(ROUND(H35,2)*ROUND(G35,3),2)</f>
        <v>0</v>
      </c>
      <c r="J35" s="48" t="s">
        <v>51</v>
      </c>
      <c r="O35">
        <f>(I35*21)/100</f>
        <v>0</v>
      </c>
      <c r="P35" t="s">
        <v>22</v>
      </c>
    </row>
    <row r="36" spans="1:18" x14ac:dyDescent="0.25">
      <c r="A36" s="32" t="s">
        <v>52</v>
      </c>
      <c r="E36" s="33" t="s">
        <v>475</v>
      </c>
      <c r="H36" s="53"/>
    </row>
    <row r="37" spans="1:18" x14ac:dyDescent="0.25">
      <c r="A37" s="34" t="s">
        <v>54</v>
      </c>
      <c r="E37" s="35" t="s">
        <v>66</v>
      </c>
      <c r="H37" s="53"/>
    </row>
    <row r="38" spans="1:18" ht="92.4" x14ac:dyDescent="0.25">
      <c r="A38" t="s">
        <v>56</v>
      </c>
      <c r="E38" s="33" t="s">
        <v>372</v>
      </c>
      <c r="H38" s="53"/>
    </row>
    <row r="39" spans="1:18" x14ac:dyDescent="0.25">
      <c r="A39" s="11" t="s">
        <v>44</v>
      </c>
      <c r="B39" s="11"/>
      <c r="C39" s="36" t="s">
        <v>32</v>
      </c>
      <c r="D39" s="11"/>
      <c r="E39" s="25" t="s">
        <v>397</v>
      </c>
      <c r="F39" s="11"/>
      <c r="G39" s="11"/>
      <c r="H39" s="54"/>
      <c r="I39" s="37">
        <f>0+Q39</f>
        <v>0</v>
      </c>
      <c r="J39" s="46"/>
      <c r="O39">
        <f>0+R39</f>
        <v>0</v>
      </c>
      <c r="Q39">
        <f>0+I40</f>
        <v>0</v>
      </c>
      <c r="R39">
        <f>0+O40</f>
        <v>0</v>
      </c>
    </row>
    <row r="40" spans="1:18" x14ac:dyDescent="0.25">
      <c r="A40" s="23" t="s">
        <v>46</v>
      </c>
      <c r="B40" s="27" t="s">
        <v>84</v>
      </c>
      <c r="C40" s="27" t="s">
        <v>476</v>
      </c>
      <c r="D40" s="23" t="s">
        <v>66</v>
      </c>
      <c r="E40" s="28" t="s">
        <v>477</v>
      </c>
      <c r="F40" s="29" t="s">
        <v>68</v>
      </c>
      <c r="G40" s="30">
        <v>0.32</v>
      </c>
      <c r="H40" s="52"/>
      <c r="I40" s="31">
        <f>ROUND(ROUND(H40,2)*ROUND(G40,3),2)</f>
        <v>0</v>
      </c>
      <c r="J40" s="48" t="s">
        <v>51</v>
      </c>
      <c r="O40">
        <f>(I40*21)/100</f>
        <v>0</v>
      </c>
      <c r="P40" t="s">
        <v>22</v>
      </c>
    </row>
    <row r="41" spans="1:18" x14ac:dyDescent="0.25">
      <c r="A41" s="32" t="s">
        <v>52</v>
      </c>
      <c r="E41" s="33" t="s">
        <v>66</v>
      </c>
      <c r="H41" s="53"/>
    </row>
    <row r="42" spans="1:18" x14ac:dyDescent="0.25">
      <c r="A42" s="34" t="s">
        <v>54</v>
      </c>
      <c r="E42" s="35" t="s">
        <v>478</v>
      </c>
      <c r="H42" s="53"/>
    </row>
    <row r="43" spans="1:18" ht="66" x14ac:dyDescent="0.25">
      <c r="A43" t="s">
        <v>56</v>
      </c>
      <c r="E43" s="33" t="s">
        <v>479</v>
      </c>
      <c r="H43" s="53"/>
    </row>
    <row r="44" spans="1:18" x14ac:dyDescent="0.25">
      <c r="A44" s="11" t="s">
        <v>44</v>
      </c>
      <c r="B44" s="11"/>
      <c r="C44" s="36" t="s">
        <v>34</v>
      </c>
      <c r="D44" s="11"/>
      <c r="E44" s="25" t="s">
        <v>136</v>
      </c>
      <c r="F44" s="11"/>
      <c r="G44" s="11"/>
      <c r="H44" s="54"/>
      <c r="I44" s="37">
        <f>0+Q44</f>
        <v>0</v>
      </c>
      <c r="J44" s="46"/>
      <c r="O44">
        <f>0+R44</f>
        <v>0</v>
      </c>
      <c r="Q44">
        <f>0+I45+I49</f>
        <v>0</v>
      </c>
      <c r="R44">
        <f>0+O45+O49</f>
        <v>0</v>
      </c>
    </row>
    <row r="45" spans="1:18" x14ac:dyDescent="0.25">
      <c r="A45" s="23" t="s">
        <v>46</v>
      </c>
      <c r="B45" s="27" t="s">
        <v>39</v>
      </c>
      <c r="C45" s="27" t="s">
        <v>480</v>
      </c>
      <c r="D45" s="23" t="s">
        <v>66</v>
      </c>
      <c r="E45" s="28" t="s">
        <v>481</v>
      </c>
      <c r="F45" s="29" t="s">
        <v>68</v>
      </c>
      <c r="G45" s="30">
        <v>35.1</v>
      </c>
      <c r="H45" s="52"/>
      <c r="I45" s="31">
        <f>ROUND(ROUND(H45,2)*ROUND(G45,3),2)</f>
        <v>0</v>
      </c>
      <c r="J45" s="48" t="s">
        <v>51</v>
      </c>
      <c r="O45">
        <f>(I45*21)/100</f>
        <v>0</v>
      </c>
      <c r="P45" t="s">
        <v>22</v>
      </c>
    </row>
    <row r="46" spans="1:18" x14ac:dyDescent="0.25">
      <c r="A46" s="32" t="s">
        <v>52</v>
      </c>
      <c r="E46" s="33" t="s">
        <v>482</v>
      </c>
      <c r="H46" s="53"/>
    </row>
    <row r="47" spans="1:18" x14ac:dyDescent="0.25">
      <c r="A47" s="34" t="s">
        <v>54</v>
      </c>
      <c r="E47" s="35" t="s">
        <v>66</v>
      </c>
      <c r="H47" s="53"/>
    </row>
    <row r="48" spans="1:18" ht="79.2" x14ac:dyDescent="0.25">
      <c r="A48" t="s">
        <v>56</v>
      </c>
      <c r="E48" s="33" t="s">
        <v>141</v>
      </c>
      <c r="H48" s="53"/>
    </row>
    <row r="49" spans="1:18" x14ac:dyDescent="0.25">
      <c r="A49" s="23" t="s">
        <v>46</v>
      </c>
      <c r="B49" s="27" t="s">
        <v>41</v>
      </c>
      <c r="C49" s="27" t="s">
        <v>483</v>
      </c>
      <c r="D49" s="23" t="s">
        <v>66</v>
      </c>
      <c r="E49" s="28" t="s">
        <v>484</v>
      </c>
      <c r="F49" s="29" t="s">
        <v>68</v>
      </c>
      <c r="G49" s="30">
        <v>16.38</v>
      </c>
      <c r="H49" s="52"/>
      <c r="I49" s="31">
        <f>ROUND(ROUND(H49,2)*ROUND(G49,3),2)</f>
        <v>0</v>
      </c>
      <c r="J49" s="48" t="s">
        <v>51</v>
      </c>
      <c r="O49">
        <f>(I49*21)/100</f>
        <v>0</v>
      </c>
      <c r="P49" t="s">
        <v>22</v>
      </c>
    </row>
    <row r="50" spans="1:18" x14ac:dyDescent="0.25">
      <c r="A50" s="32" t="s">
        <v>52</v>
      </c>
      <c r="E50" s="33" t="s">
        <v>485</v>
      </c>
      <c r="H50" s="53"/>
    </row>
    <row r="51" spans="1:18" x14ac:dyDescent="0.25">
      <c r="A51" s="34" t="s">
        <v>54</v>
      </c>
      <c r="E51" s="35" t="s">
        <v>66</v>
      </c>
      <c r="H51" s="53"/>
    </row>
    <row r="52" spans="1:18" ht="118.8" x14ac:dyDescent="0.25">
      <c r="A52" t="s">
        <v>56</v>
      </c>
      <c r="E52" s="33" t="s">
        <v>159</v>
      </c>
      <c r="H52" s="53"/>
    </row>
    <row r="53" spans="1:18" x14ac:dyDescent="0.25">
      <c r="A53" s="11" t="s">
        <v>44</v>
      </c>
      <c r="B53" s="11"/>
      <c r="C53" s="36" t="s">
        <v>36</v>
      </c>
      <c r="D53" s="11"/>
      <c r="E53" s="25" t="s">
        <v>407</v>
      </c>
      <c r="F53" s="11"/>
      <c r="G53" s="11"/>
      <c r="H53" s="54"/>
      <c r="I53" s="37">
        <f>0+Q53</f>
        <v>0</v>
      </c>
      <c r="J53" s="46"/>
      <c r="O53">
        <f>0+R53</f>
        <v>0</v>
      </c>
      <c r="Q53">
        <f>0+I54+I58+I62+I66+I70</f>
        <v>0</v>
      </c>
      <c r="R53">
        <f>0+O54+O58+O62+O66+O70</f>
        <v>0</v>
      </c>
    </row>
    <row r="54" spans="1:18" x14ac:dyDescent="0.25">
      <c r="A54" s="23" t="s">
        <v>46</v>
      </c>
      <c r="B54" s="27" t="s">
        <v>43</v>
      </c>
      <c r="C54" s="27" t="s">
        <v>486</v>
      </c>
      <c r="D54" s="23" t="s">
        <v>66</v>
      </c>
      <c r="E54" s="28" t="s">
        <v>487</v>
      </c>
      <c r="F54" s="29" t="s">
        <v>111</v>
      </c>
      <c r="G54" s="30">
        <v>36</v>
      </c>
      <c r="H54" s="52"/>
      <c r="I54" s="31">
        <f>ROUND(ROUND(H54,2)*ROUND(G54,3),2)</f>
        <v>0</v>
      </c>
      <c r="J54" s="48" t="s">
        <v>51</v>
      </c>
      <c r="O54">
        <f>(I54*21)/100</f>
        <v>0</v>
      </c>
      <c r="P54" t="s">
        <v>22</v>
      </c>
    </row>
    <row r="55" spans="1:18" x14ac:dyDescent="0.25">
      <c r="A55" s="32" t="s">
        <v>52</v>
      </c>
      <c r="E55" s="33" t="s">
        <v>488</v>
      </c>
      <c r="H55" s="53"/>
    </row>
    <row r="56" spans="1:18" x14ac:dyDescent="0.25">
      <c r="A56" s="34" t="s">
        <v>54</v>
      </c>
      <c r="E56" s="35" t="s">
        <v>66</v>
      </c>
      <c r="H56" s="53"/>
    </row>
    <row r="57" spans="1:18" ht="92.4" x14ac:dyDescent="0.25">
      <c r="A57" t="s">
        <v>56</v>
      </c>
      <c r="E57" s="33" t="s">
        <v>411</v>
      </c>
      <c r="H57" s="53"/>
    </row>
    <row r="58" spans="1:18" x14ac:dyDescent="0.25">
      <c r="A58" s="23" t="s">
        <v>46</v>
      </c>
      <c r="B58" s="27" t="s">
        <v>99</v>
      </c>
      <c r="C58" s="27" t="s">
        <v>489</v>
      </c>
      <c r="D58" s="23" t="s">
        <v>66</v>
      </c>
      <c r="E58" s="28" t="s">
        <v>490</v>
      </c>
      <c r="F58" s="29" t="s">
        <v>111</v>
      </c>
      <c r="G58" s="30">
        <v>945</v>
      </c>
      <c r="H58" s="52"/>
      <c r="I58" s="31">
        <f>ROUND(ROUND(H58,2)*ROUND(G58,3),2)</f>
        <v>0</v>
      </c>
      <c r="J58" s="48" t="s">
        <v>51</v>
      </c>
      <c r="O58">
        <f>(I58*21)/100</f>
        <v>0</v>
      </c>
      <c r="P58" t="s">
        <v>22</v>
      </c>
    </row>
    <row r="59" spans="1:18" x14ac:dyDescent="0.25">
      <c r="A59" s="32" t="s">
        <v>52</v>
      </c>
      <c r="E59" s="33" t="s">
        <v>66</v>
      </c>
      <c r="H59" s="53"/>
    </row>
    <row r="60" spans="1:18" x14ac:dyDescent="0.25">
      <c r="A60" s="34" t="s">
        <v>54</v>
      </c>
      <c r="E60" s="35" t="s">
        <v>66</v>
      </c>
      <c r="H60" s="53"/>
    </row>
    <row r="61" spans="1:18" ht="92.4" x14ac:dyDescent="0.25">
      <c r="A61" t="s">
        <v>56</v>
      </c>
      <c r="E61" s="33" t="s">
        <v>411</v>
      </c>
      <c r="H61" s="53"/>
    </row>
    <row r="62" spans="1:18" x14ac:dyDescent="0.25">
      <c r="A62" s="23" t="s">
        <v>46</v>
      </c>
      <c r="B62" s="27" t="s">
        <v>104</v>
      </c>
      <c r="C62" s="27" t="s">
        <v>412</v>
      </c>
      <c r="D62" s="23" t="s">
        <v>66</v>
      </c>
      <c r="E62" s="28" t="s">
        <v>413</v>
      </c>
      <c r="F62" s="29" t="s">
        <v>111</v>
      </c>
      <c r="G62" s="30">
        <v>981</v>
      </c>
      <c r="H62" s="52"/>
      <c r="I62" s="31">
        <f>ROUND(ROUND(H62,2)*ROUND(G62,3),2)</f>
        <v>0</v>
      </c>
      <c r="J62" s="48" t="s">
        <v>51</v>
      </c>
      <c r="O62">
        <f>(I62*21)/100</f>
        <v>0</v>
      </c>
      <c r="P62" t="s">
        <v>22</v>
      </c>
    </row>
    <row r="63" spans="1:18" x14ac:dyDescent="0.25">
      <c r="A63" s="32" t="s">
        <v>52</v>
      </c>
      <c r="E63" s="33" t="s">
        <v>491</v>
      </c>
      <c r="H63" s="53"/>
    </row>
    <row r="64" spans="1:18" x14ac:dyDescent="0.25">
      <c r="A64" s="34" t="s">
        <v>54</v>
      </c>
      <c r="E64" s="35" t="s">
        <v>66</v>
      </c>
      <c r="H64" s="53"/>
    </row>
    <row r="65" spans="1:18" ht="92.4" x14ac:dyDescent="0.25">
      <c r="A65" t="s">
        <v>56</v>
      </c>
      <c r="E65" s="33" t="s">
        <v>411</v>
      </c>
      <c r="H65" s="53"/>
    </row>
    <row r="66" spans="1:18" x14ac:dyDescent="0.25">
      <c r="A66" s="23" t="s">
        <v>46</v>
      </c>
      <c r="B66" s="27" t="s">
        <v>108</v>
      </c>
      <c r="C66" s="27" t="s">
        <v>418</v>
      </c>
      <c r="D66" s="23" t="s">
        <v>66</v>
      </c>
      <c r="E66" s="28" t="s">
        <v>419</v>
      </c>
      <c r="F66" s="29" t="s">
        <v>111</v>
      </c>
      <c r="G66" s="30">
        <v>36</v>
      </c>
      <c r="H66" s="52"/>
      <c r="I66" s="31">
        <f>ROUND(ROUND(H66,2)*ROUND(G66,3),2)</f>
        <v>0</v>
      </c>
      <c r="J66" s="48" t="s">
        <v>51</v>
      </c>
      <c r="O66">
        <f>(I66*21)/100</f>
        <v>0</v>
      </c>
      <c r="P66" t="s">
        <v>22</v>
      </c>
    </row>
    <row r="67" spans="1:18" x14ac:dyDescent="0.25">
      <c r="A67" s="32" t="s">
        <v>52</v>
      </c>
      <c r="E67" s="33" t="s">
        <v>66</v>
      </c>
      <c r="H67" s="53"/>
    </row>
    <row r="68" spans="1:18" ht="39.6" x14ac:dyDescent="0.25">
      <c r="A68" s="34" t="s">
        <v>54</v>
      </c>
      <c r="E68" s="35" t="s">
        <v>492</v>
      </c>
      <c r="H68" s="53"/>
    </row>
    <row r="69" spans="1:18" ht="79.2" x14ac:dyDescent="0.25">
      <c r="A69" t="s">
        <v>56</v>
      </c>
      <c r="E69" s="33" t="s">
        <v>421</v>
      </c>
      <c r="H69" s="53"/>
    </row>
    <row r="70" spans="1:18" x14ac:dyDescent="0.25">
      <c r="A70" s="23" t="s">
        <v>46</v>
      </c>
      <c r="B70" s="27" t="s">
        <v>114</v>
      </c>
      <c r="C70" s="27" t="s">
        <v>493</v>
      </c>
      <c r="D70" s="23" t="s">
        <v>66</v>
      </c>
      <c r="E70" s="28" t="s">
        <v>494</v>
      </c>
      <c r="F70" s="29" t="s">
        <v>68</v>
      </c>
      <c r="G70" s="30">
        <v>22.75</v>
      </c>
      <c r="H70" s="52"/>
      <c r="I70" s="31">
        <f>ROUND(ROUND(H70,2)*ROUND(G70,3),2)</f>
        <v>0</v>
      </c>
      <c r="J70" s="48" t="s">
        <v>51</v>
      </c>
      <c r="O70">
        <f>(I70*21)/100</f>
        <v>0</v>
      </c>
      <c r="P70" t="s">
        <v>22</v>
      </c>
    </row>
    <row r="71" spans="1:18" x14ac:dyDescent="0.25">
      <c r="A71" s="32" t="s">
        <v>52</v>
      </c>
      <c r="E71" s="33" t="s">
        <v>495</v>
      </c>
      <c r="H71" s="53"/>
    </row>
    <row r="72" spans="1:18" x14ac:dyDescent="0.25">
      <c r="A72" s="34" t="s">
        <v>54</v>
      </c>
      <c r="E72" s="35" t="s">
        <v>66</v>
      </c>
      <c r="H72" s="53"/>
    </row>
    <row r="73" spans="1:18" ht="303.60000000000002" x14ac:dyDescent="0.25">
      <c r="A73" t="s">
        <v>56</v>
      </c>
      <c r="E73" s="33" t="s">
        <v>496</v>
      </c>
      <c r="H73" s="53"/>
    </row>
    <row r="74" spans="1:18" x14ac:dyDescent="0.25">
      <c r="A74" s="11" t="s">
        <v>44</v>
      </c>
      <c r="B74" s="11"/>
      <c r="C74" s="36" t="s">
        <v>78</v>
      </c>
      <c r="D74" s="11"/>
      <c r="E74" s="25" t="s">
        <v>422</v>
      </c>
      <c r="F74" s="11"/>
      <c r="G74" s="11"/>
      <c r="H74" s="54"/>
      <c r="I74" s="37">
        <f>0+Q74</f>
        <v>0</v>
      </c>
      <c r="J74" s="46"/>
      <c r="O74">
        <f>0+R74</f>
        <v>0</v>
      </c>
      <c r="Q74">
        <f>0+I75+I79+I83+I87</f>
        <v>0</v>
      </c>
      <c r="R74">
        <f>0+O75+O79+O83+O87</f>
        <v>0</v>
      </c>
    </row>
    <row r="75" spans="1:18" x14ac:dyDescent="0.25">
      <c r="A75" s="23" t="s">
        <v>46</v>
      </c>
      <c r="B75" s="27" t="s">
        <v>119</v>
      </c>
      <c r="C75" s="27" t="s">
        <v>497</v>
      </c>
      <c r="D75" s="23" t="s">
        <v>66</v>
      </c>
      <c r="E75" s="28" t="s">
        <v>498</v>
      </c>
      <c r="F75" s="29" t="s">
        <v>111</v>
      </c>
      <c r="G75" s="30">
        <v>455</v>
      </c>
      <c r="H75" s="52"/>
      <c r="I75" s="31">
        <f>ROUND(ROUND(H75,2)*ROUND(G75,3),2)</f>
        <v>0</v>
      </c>
      <c r="J75" s="48" t="s">
        <v>51</v>
      </c>
      <c r="O75">
        <f>(I75*21)/100</f>
        <v>0</v>
      </c>
      <c r="P75" t="s">
        <v>22</v>
      </c>
    </row>
    <row r="76" spans="1:18" x14ac:dyDescent="0.25">
      <c r="A76" s="32" t="s">
        <v>52</v>
      </c>
      <c r="E76" s="33" t="s">
        <v>499</v>
      </c>
      <c r="H76" s="53"/>
    </row>
    <row r="77" spans="1:18" x14ac:dyDescent="0.25">
      <c r="A77" s="34" t="s">
        <v>54</v>
      </c>
      <c r="E77" s="35" t="s">
        <v>66</v>
      </c>
      <c r="H77" s="53"/>
    </row>
    <row r="78" spans="1:18" ht="171.6" x14ac:dyDescent="0.25">
      <c r="A78" t="s">
        <v>56</v>
      </c>
      <c r="E78" s="33" t="s">
        <v>500</v>
      </c>
      <c r="H78" s="53"/>
    </row>
    <row r="79" spans="1:18" x14ac:dyDescent="0.25">
      <c r="A79" s="23" t="s">
        <v>46</v>
      </c>
      <c r="B79" s="27" t="s">
        <v>125</v>
      </c>
      <c r="C79" s="27" t="s">
        <v>501</v>
      </c>
      <c r="D79" s="23" t="s">
        <v>66</v>
      </c>
      <c r="E79" s="28" t="s">
        <v>502</v>
      </c>
      <c r="F79" s="29" t="s">
        <v>111</v>
      </c>
      <c r="G79" s="30">
        <v>455</v>
      </c>
      <c r="H79" s="52"/>
      <c r="I79" s="31">
        <f>ROUND(ROUND(H79,2)*ROUND(G79,3),2)</f>
        <v>0</v>
      </c>
      <c r="J79" s="48" t="s">
        <v>51</v>
      </c>
      <c r="O79">
        <f>(I79*21)/100</f>
        <v>0</v>
      </c>
      <c r="P79" t="s">
        <v>22</v>
      </c>
    </row>
    <row r="80" spans="1:18" x14ac:dyDescent="0.25">
      <c r="A80" s="32" t="s">
        <v>52</v>
      </c>
      <c r="E80" s="33" t="s">
        <v>503</v>
      </c>
      <c r="H80" s="53"/>
    </row>
    <row r="81" spans="1:18" x14ac:dyDescent="0.25">
      <c r="A81" s="34" t="s">
        <v>54</v>
      </c>
      <c r="E81" s="35" t="s">
        <v>66</v>
      </c>
      <c r="H81" s="53"/>
    </row>
    <row r="82" spans="1:18" ht="66" x14ac:dyDescent="0.25">
      <c r="A82" t="s">
        <v>56</v>
      </c>
      <c r="E82" s="33" t="s">
        <v>504</v>
      </c>
      <c r="H82" s="53"/>
    </row>
    <row r="83" spans="1:18" x14ac:dyDescent="0.25">
      <c r="A83" s="23" t="s">
        <v>46</v>
      </c>
      <c r="B83" s="27" t="s">
        <v>131</v>
      </c>
      <c r="C83" s="27" t="s">
        <v>505</v>
      </c>
      <c r="D83" s="23" t="s">
        <v>66</v>
      </c>
      <c r="E83" s="28" t="s">
        <v>506</v>
      </c>
      <c r="F83" s="29" t="s">
        <v>111</v>
      </c>
      <c r="G83" s="30">
        <v>455</v>
      </c>
      <c r="H83" s="52"/>
      <c r="I83" s="31">
        <f>ROUND(ROUND(H83,2)*ROUND(G83,3),2)</f>
        <v>0</v>
      </c>
      <c r="J83" s="48" t="s">
        <v>51</v>
      </c>
      <c r="O83">
        <f>(I83*21)/100</f>
        <v>0</v>
      </c>
      <c r="P83" t="s">
        <v>22</v>
      </c>
    </row>
    <row r="84" spans="1:18" x14ac:dyDescent="0.25">
      <c r="A84" s="32" t="s">
        <v>52</v>
      </c>
      <c r="E84" s="33" t="s">
        <v>507</v>
      </c>
      <c r="H84" s="53"/>
    </row>
    <row r="85" spans="1:18" x14ac:dyDescent="0.25">
      <c r="A85" s="34" t="s">
        <v>54</v>
      </c>
      <c r="E85" s="35" t="s">
        <v>66</v>
      </c>
      <c r="H85" s="53"/>
    </row>
    <row r="86" spans="1:18" ht="66" x14ac:dyDescent="0.25">
      <c r="A86" t="s">
        <v>56</v>
      </c>
      <c r="E86" s="33" t="s">
        <v>504</v>
      </c>
      <c r="H86" s="53"/>
    </row>
    <row r="87" spans="1:18" x14ac:dyDescent="0.25">
      <c r="A87" s="23" t="s">
        <v>46</v>
      </c>
      <c r="B87" s="27" t="s">
        <v>137</v>
      </c>
      <c r="C87" s="27" t="s">
        <v>508</v>
      </c>
      <c r="D87" s="23" t="s">
        <v>66</v>
      </c>
      <c r="E87" s="28" t="s">
        <v>509</v>
      </c>
      <c r="F87" s="29" t="s">
        <v>111</v>
      </c>
      <c r="G87" s="30">
        <v>3.6</v>
      </c>
      <c r="H87" s="52"/>
      <c r="I87" s="31">
        <f>ROUND(ROUND(H87,2)*ROUND(G87,3),2)</f>
        <v>0</v>
      </c>
      <c r="J87" s="48" t="s">
        <v>51</v>
      </c>
      <c r="O87">
        <f>(I87*21)/100</f>
        <v>0</v>
      </c>
      <c r="P87" t="s">
        <v>22</v>
      </c>
    </row>
    <row r="88" spans="1:18" ht="26.4" x14ac:dyDescent="0.25">
      <c r="A88" s="32" t="s">
        <v>52</v>
      </c>
      <c r="E88" s="33" t="s">
        <v>510</v>
      </c>
      <c r="H88" s="53"/>
    </row>
    <row r="89" spans="1:18" x14ac:dyDescent="0.25">
      <c r="A89" s="34" t="s">
        <v>54</v>
      </c>
      <c r="E89" s="35" t="s">
        <v>66</v>
      </c>
      <c r="H89" s="53"/>
    </row>
    <row r="90" spans="1:18" ht="79.2" x14ac:dyDescent="0.25">
      <c r="A90" t="s">
        <v>56</v>
      </c>
      <c r="E90" s="33" t="s">
        <v>511</v>
      </c>
      <c r="H90" s="53"/>
    </row>
    <row r="91" spans="1:18" x14ac:dyDescent="0.25">
      <c r="A91" s="11" t="s">
        <v>44</v>
      </c>
      <c r="B91" s="11"/>
      <c r="C91" s="36" t="s">
        <v>39</v>
      </c>
      <c r="D91" s="11"/>
      <c r="E91" s="25" t="s">
        <v>221</v>
      </c>
      <c r="F91" s="11"/>
      <c r="G91" s="11"/>
      <c r="H91" s="54"/>
      <c r="I91" s="37">
        <f>0+Q91</f>
        <v>0</v>
      </c>
      <c r="J91" s="46"/>
      <c r="O91">
        <f>0+R91</f>
        <v>0</v>
      </c>
      <c r="Q91">
        <f>0+I92+I96+I100+I104+I108+I112+I116+I120+I124+I128+I132</f>
        <v>0</v>
      </c>
      <c r="R91">
        <f>0+O92+O96+O100+O104+O108+O112+O116+O120+O124+O128+O132</f>
        <v>0</v>
      </c>
    </row>
    <row r="92" spans="1:18" x14ac:dyDescent="0.25">
      <c r="A92" s="23" t="s">
        <v>46</v>
      </c>
      <c r="B92" s="27" t="s">
        <v>142</v>
      </c>
      <c r="C92" s="27" t="s">
        <v>512</v>
      </c>
      <c r="D92" s="23" t="s">
        <v>66</v>
      </c>
      <c r="E92" s="28" t="s">
        <v>513</v>
      </c>
      <c r="F92" s="29" t="s">
        <v>111</v>
      </c>
      <c r="G92" s="30">
        <v>9</v>
      </c>
      <c r="H92" s="52"/>
      <c r="I92" s="31">
        <f>ROUND(ROUND(H92,2)*ROUND(G92,3),2)</f>
        <v>0</v>
      </c>
      <c r="J92" s="48" t="s">
        <v>51</v>
      </c>
      <c r="O92">
        <f>(I92*21)/100</f>
        <v>0</v>
      </c>
      <c r="P92" t="s">
        <v>22</v>
      </c>
    </row>
    <row r="93" spans="1:18" x14ac:dyDescent="0.25">
      <c r="A93" s="32" t="s">
        <v>52</v>
      </c>
      <c r="E93" s="33" t="s">
        <v>514</v>
      </c>
      <c r="H93" s="53"/>
    </row>
    <row r="94" spans="1:18" x14ac:dyDescent="0.25">
      <c r="A94" s="34" t="s">
        <v>54</v>
      </c>
      <c r="E94" s="35" t="s">
        <v>66</v>
      </c>
      <c r="H94" s="53"/>
    </row>
    <row r="95" spans="1:18" ht="79.2" x14ac:dyDescent="0.25">
      <c r="A95" t="s">
        <v>56</v>
      </c>
      <c r="E95" s="33" t="s">
        <v>515</v>
      </c>
      <c r="H95" s="53"/>
    </row>
    <row r="96" spans="1:18" x14ac:dyDescent="0.25">
      <c r="A96" s="23" t="s">
        <v>46</v>
      </c>
      <c r="B96" s="27" t="s">
        <v>147</v>
      </c>
      <c r="C96" s="27" t="s">
        <v>516</v>
      </c>
      <c r="D96" s="23" t="s">
        <v>66</v>
      </c>
      <c r="E96" s="28" t="s">
        <v>517</v>
      </c>
      <c r="F96" s="29" t="s">
        <v>81</v>
      </c>
      <c r="G96" s="30">
        <v>64</v>
      </c>
      <c r="H96" s="52"/>
      <c r="I96" s="31">
        <f>ROUND(ROUND(H96,2)*ROUND(G96,3),2)</f>
        <v>0</v>
      </c>
      <c r="J96" s="48" t="s">
        <v>51</v>
      </c>
      <c r="O96">
        <f>(I96*21)/100</f>
        <v>0</v>
      </c>
      <c r="P96" t="s">
        <v>22</v>
      </c>
    </row>
    <row r="97" spans="1:16" x14ac:dyDescent="0.25">
      <c r="A97" s="32" t="s">
        <v>52</v>
      </c>
      <c r="E97" s="33" t="s">
        <v>518</v>
      </c>
      <c r="H97" s="53"/>
    </row>
    <row r="98" spans="1:16" x14ac:dyDescent="0.25">
      <c r="A98" s="34" t="s">
        <v>54</v>
      </c>
      <c r="E98" s="35" t="s">
        <v>66</v>
      </c>
      <c r="H98" s="53"/>
    </row>
    <row r="99" spans="1:16" ht="277.2" x14ac:dyDescent="0.25">
      <c r="A99" t="s">
        <v>56</v>
      </c>
      <c r="E99" s="33" t="s">
        <v>519</v>
      </c>
      <c r="H99" s="53"/>
    </row>
    <row r="100" spans="1:16" x14ac:dyDescent="0.25">
      <c r="A100" s="23" t="s">
        <v>46</v>
      </c>
      <c r="B100" s="27" t="s">
        <v>151</v>
      </c>
      <c r="C100" s="27" t="s">
        <v>520</v>
      </c>
      <c r="D100" s="23" t="s">
        <v>340</v>
      </c>
      <c r="E100" s="28" t="s">
        <v>521</v>
      </c>
      <c r="F100" s="29" t="s">
        <v>68</v>
      </c>
      <c r="G100" s="30">
        <v>8</v>
      </c>
      <c r="H100" s="52"/>
      <c r="I100" s="31">
        <f>ROUND(ROUND(H100,2)*ROUND(G100,3),2)</f>
        <v>0</v>
      </c>
      <c r="J100" s="48" t="s">
        <v>51</v>
      </c>
      <c r="O100">
        <f>(I100*21)/100</f>
        <v>0</v>
      </c>
      <c r="P100" t="s">
        <v>22</v>
      </c>
    </row>
    <row r="101" spans="1:16" x14ac:dyDescent="0.25">
      <c r="A101" s="32" t="s">
        <v>52</v>
      </c>
      <c r="E101" s="33" t="s">
        <v>522</v>
      </c>
      <c r="H101" s="53"/>
    </row>
    <row r="102" spans="1:16" x14ac:dyDescent="0.25">
      <c r="A102" s="34" t="s">
        <v>54</v>
      </c>
      <c r="E102" s="35" t="s">
        <v>66</v>
      </c>
      <c r="H102" s="53"/>
    </row>
    <row r="103" spans="1:16" ht="343.2" x14ac:dyDescent="0.25">
      <c r="A103" t="s">
        <v>56</v>
      </c>
      <c r="E103" s="33" t="s">
        <v>523</v>
      </c>
      <c r="H103" s="53"/>
    </row>
    <row r="104" spans="1:16" x14ac:dyDescent="0.25">
      <c r="A104" s="23" t="s">
        <v>46</v>
      </c>
      <c r="B104" s="27" t="s">
        <v>155</v>
      </c>
      <c r="C104" s="27" t="s">
        <v>524</v>
      </c>
      <c r="D104" s="23" t="s">
        <v>121</v>
      </c>
      <c r="E104" s="28" t="s">
        <v>525</v>
      </c>
      <c r="F104" s="29" t="s">
        <v>111</v>
      </c>
      <c r="G104" s="30">
        <v>5</v>
      </c>
      <c r="H104" s="52"/>
      <c r="I104" s="31">
        <f>ROUND(ROUND(H104,2)*ROUND(G104,3),2)</f>
        <v>0</v>
      </c>
      <c r="J104" s="48" t="s">
        <v>51</v>
      </c>
      <c r="O104">
        <f>(I104*21)/100</f>
        <v>0</v>
      </c>
      <c r="P104" t="s">
        <v>22</v>
      </c>
    </row>
    <row r="105" spans="1:16" ht="26.4" x14ac:dyDescent="0.25">
      <c r="A105" s="32" t="s">
        <v>52</v>
      </c>
      <c r="E105" s="33" t="s">
        <v>526</v>
      </c>
      <c r="H105" s="53"/>
    </row>
    <row r="106" spans="1:16" x14ac:dyDescent="0.25">
      <c r="A106" s="34" t="s">
        <v>54</v>
      </c>
      <c r="E106" s="35" t="s">
        <v>66</v>
      </c>
      <c r="H106" s="53"/>
    </row>
    <row r="107" spans="1:16" ht="290.39999999999998" x14ac:dyDescent="0.25">
      <c r="A107" t="s">
        <v>56</v>
      </c>
      <c r="E107" s="33" t="s">
        <v>527</v>
      </c>
      <c r="H107" s="53"/>
    </row>
    <row r="108" spans="1:16" x14ac:dyDescent="0.25">
      <c r="A108" s="23" t="s">
        <v>46</v>
      </c>
      <c r="B108" s="27" t="s">
        <v>160</v>
      </c>
      <c r="C108" s="27" t="s">
        <v>528</v>
      </c>
      <c r="D108" s="23" t="s">
        <v>66</v>
      </c>
      <c r="E108" s="28" t="s">
        <v>529</v>
      </c>
      <c r="F108" s="29" t="s">
        <v>198</v>
      </c>
      <c r="G108" s="30">
        <v>6</v>
      </c>
      <c r="H108" s="52"/>
      <c r="I108" s="31">
        <f>ROUND(ROUND(H108,2)*ROUND(G108,3),2)</f>
        <v>0</v>
      </c>
      <c r="J108" s="48" t="s">
        <v>51</v>
      </c>
      <c r="O108">
        <f>(I108*21)/100</f>
        <v>0</v>
      </c>
      <c r="P108" t="s">
        <v>22</v>
      </c>
    </row>
    <row r="109" spans="1:16" x14ac:dyDescent="0.25">
      <c r="A109" s="32" t="s">
        <v>52</v>
      </c>
      <c r="E109" s="33" t="s">
        <v>66</v>
      </c>
      <c r="H109" s="53"/>
    </row>
    <row r="110" spans="1:16" x14ac:dyDescent="0.25">
      <c r="A110" s="34" t="s">
        <v>54</v>
      </c>
      <c r="E110" s="35" t="s">
        <v>66</v>
      </c>
      <c r="H110" s="53"/>
    </row>
    <row r="111" spans="1:16" ht="224.4" x14ac:dyDescent="0.25">
      <c r="A111" t="s">
        <v>56</v>
      </c>
      <c r="E111" s="33" t="s">
        <v>530</v>
      </c>
      <c r="H111" s="53"/>
    </row>
    <row r="112" spans="1:16" x14ac:dyDescent="0.25">
      <c r="A112" s="23" t="s">
        <v>46</v>
      </c>
      <c r="B112" s="27" t="s">
        <v>164</v>
      </c>
      <c r="C112" s="27" t="s">
        <v>448</v>
      </c>
      <c r="D112" s="23" t="s">
        <v>66</v>
      </c>
      <c r="E112" s="28" t="s">
        <v>449</v>
      </c>
      <c r="F112" s="29" t="s">
        <v>111</v>
      </c>
      <c r="G112" s="30">
        <v>981</v>
      </c>
      <c r="H112" s="52"/>
      <c r="I112" s="31">
        <f>ROUND(ROUND(H112,2)*ROUND(G112,3),2)</f>
        <v>0</v>
      </c>
      <c r="J112" s="48" t="s">
        <v>51</v>
      </c>
      <c r="O112">
        <f>(I112*21)/100</f>
        <v>0</v>
      </c>
      <c r="P112" t="s">
        <v>22</v>
      </c>
    </row>
    <row r="113" spans="1:16" x14ac:dyDescent="0.25">
      <c r="A113" s="32" t="s">
        <v>52</v>
      </c>
      <c r="E113" s="33" t="s">
        <v>531</v>
      </c>
      <c r="H113" s="53"/>
    </row>
    <row r="114" spans="1:16" x14ac:dyDescent="0.25">
      <c r="A114" s="34" t="s">
        <v>54</v>
      </c>
      <c r="E114" s="35" t="s">
        <v>66</v>
      </c>
      <c r="H114" s="53"/>
    </row>
    <row r="115" spans="1:16" ht="66" x14ac:dyDescent="0.25">
      <c r="A115" t="s">
        <v>56</v>
      </c>
      <c r="E115" s="33" t="s">
        <v>287</v>
      </c>
      <c r="H115" s="53"/>
    </row>
    <row r="116" spans="1:16" x14ac:dyDescent="0.25">
      <c r="A116" s="23" t="s">
        <v>46</v>
      </c>
      <c r="B116" s="27" t="s">
        <v>168</v>
      </c>
      <c r="C116" s="27" t="s">
        <v>532</v>
      </c>
      <c r="D116" s="23" t="s">
        <v>66</v>
      </c>
      <c r="E116" s="28" t="s">
        <v>533</v>
      </c>
      <c r="F116" s="29" t="s">
        <v>111</v>
      </c>
      <c r="G116" s="30">
        <v>3.6</v>
      </c>
      <c r="H116" s="52"/>
      <c r="I116" s="31">
        <f>ROUND(ROUND(H116,2)*ROUND(G116,3),2)</f>
        <v>0</v>
      </c>
      <c r="J116" s="48" t="s">
        <v>51</v>
      </c>
      <c r="O116">
        <f>(I116*21)/100</f>
        <v>0</v>
      </c>
      <c r="P116" t="s">
        <v>22</v>
      </c>
    </row>
    <row r="117" spans="1:16" x14ac:dyDescent="0.25">
      <c r="A117" s="32" t="s">
        <v>52</v>
      </c>
      <c r="E117" s="33" t="s">
        <v>66</v>
      </c>
      <c r="H117" s="53"/>
    </row>
    <row r="118" spans="1:16" ht="39.6" x14ac:dyDescent="0.25">
      <c r="A118" s="34" t="s">
        <v>54</v>
      </c>
      <c r="E118" s="35" t="s">
        <v>534</v>
      </c>
      <c r="H118" s="53"/>
    </row>
    <row r="119" spans="1:16" ht="66" x14ac:dyDescent="0.25">
      <c r="A119" t="s">
        <v>56</v>
      </c>
      <c r="E119" s="33" t="s">
        <v>287</v>
      </c>
      <c r="H119" s="53"/>
    </row>
    <row r="120" spans="1:16" x14ac:dyDescent="0.25">
      <c r="A120" s="23" t="s">
        <v>46</v>
      </c>
      <c r="B120" s="27" t="s">
        <v>173</v>
      </c>
      <c r="C120" s="27" t="s">
        <v>535</v>
      </c>
      <c r="D120" s="23" t="s">
        <v>66</v>
      </c>
      <c r="E120" s="28" t="s">
        <v>536</v>
      </c>
      <c r="F120" s="29" t="s">
        <v>81</v>
      </c>
      <c r="G120" s="30">
        <v>32</v>
      </c>
      <c r="H120" s="52"/>
      <c r="I120" s="31">
        <f>ROUND(ROUND(H120,2)*ROUND(G120,3),2)</f>
        <v>0</v>
      </c>
      <c r="J120" s="48" t="s">
        <v>51</v>
      </c>
      <c r="O120">
        <f>(I120*21)/100</f>
        <v>0</v>
      </c>
      <c r="P120" t="s">
        <v>22</v>
      </c>
    </row>
    <row r="121" spans="1:16" x14ac:dyDescent="0.25">
      <c r="A121" s="32" t="s">
        <v>52</v>
      </c>
      <c r="E121" s="33" t="s">
        <v>537</v>
      </c>
      <c r="H121" s="53"/>
    </row>
    <row r="122" spans="1:16" x14ac:dyDescent="0.25">
      <c r="A122" s="34" t="s">
        <v>54</v>
      </c>
      <c r="E122" s="35" t="s">
        <v>66</v>
      </c>
      <c r="H122" s="53"/>
    </row>
    <row r="123" spans="1:16" ht="79.2" x14ac:dyDescent="0.25">
      <c r="A123" t="s">
        <v>56</v>
      </c>
      <c r="E123" s="33" t="s">
        <v>538</v>
      </c>
      <c r="H123" s="53"/>
    </row>
    <row r="124" spans="1:16" x14ac:dyDescent="0.25">
      <c r="A124" s="23" t="s">
        <v>46</v>
      </c>
      <c r="B124" s="27" t="s">
        <v>178</v>
      </c>
      <c r="C124" s="27" t="s">
        <v>539</v>
      </c>
      <c r="D124" s="23" t="s">
        <v>66</v>
      </c>
      <c r="E124" s="28" t="s">
        <v>540</v>
      </c>
      <c r="F124" s="29" t="s">
        <v>81</v>
      </c>
      <c r="G124" s="30">
        <v>32</v>
      </c>
      <c r="H124" s="52"/>
      <c r="I124" s="31">
        <f>ROUND(ROUND(H124,2)*ROUND(G124,3),2)</f>
        <v>0</v>
      </c>
      <c r="J124" s="48" t="s">
        <v>51</v>
      </c>
      <c r="O124">
        <f>(I124*21)/100</f>
        <v>0</v>
      </c>
      <c r="P124" t="s">
        <v>22</v>
      </c>
    </row>
    <row r="125" spans="1:16" x14ac:dyDescent="0.25">
      <c r="A125" s="32" t="s">
        <v>52</v>
      </c>
      <c r="E125" s="33" t="s">
        <v>541</v>
      </c>
      <c r="H125" s="53"/>
    </row>
    <row r="126" spans="1:16" x14ac:dyDescent="0.25">
      <c r="A126" s="34" t="s">
        <v>54</v>
      </c>
      <c r="E126" s="35" t="s">
        <v>66</v>
      </c>
      <c r="H126" s="53"/>
    </row>
    <row r="127" spans="1:16" ht="79.2" x14ac:dyDescent="0.25">
      <c r="A127" t="s">
        <v>56</v>
      </c>
      <c r="E127" s="33" t="s">
        <v>542</v>
      </c>
      <c r="H127" s="53"/>
    </row>
    <row r="128" spans="1:16" x14ac:dyDescent="0.25">
      <c r="A128" s="23" t="s">
        <v>46</v>
      </c>
      <c r="B128" s="27" t="s">
        <v>183</v>
      </c>
      <c r="C128" s="27" t="s">
        <v>543</v>
      </c>
      <c r="D128" s="23" t="s">
        <v>66</v>
      </c>
      <c r="E128" s="28" t="s">
        <v>544</v>
      </c>
      <c r="F128" s="29" t="s">
        <v>68</v>
      </c>
      <c r="G128" s="30">
        <v>11.2</v>
      </c>
      <c r="H128" s="52"/>
      <c r="I128" s="31">
        <f>ROUND(ROUND(H128,2)*ROUND(G128,3),2)</f>
        <v>0</v>
      </c>
      <c r="J128" s="48" t="s">
        <v>51</v>
      </c>
      <c r="O128">
        <f>(I128*21)/100</f>
        <v>0</v>
      </c>
      <c r="P128" t="s">
        <v>22</v>
      </c>
    </row>
    <row r="129" spans="1:16" x14ac:dyDescent="0.25">
      <c r="A129" s="32" t="s">
        <v>52</v>
      </c>
      <c r="E129" s="33" t="s">
        <v>545</v>
      </c>
      <c r="H129" s="53"/>
    </row>
    <row r="130" spans="1:16" x14ac:dyDescent="0.25">
      <c r="A130" s="34" t="s">
        <v>54</v>
      </c>
      <c r="E130" s="35" t="s">
        <v>66</v>
      </c>
      <c r="H130" s="53"/>
    </row>
    <row r="131" spans="1:16" ht="79.2" x14ac:dyDescent="0.25">
      <c r="A131" t="s">
        <v>56</v>
      </c>
      <c r="E131" s="33" t="s">
        <v>538</v>
      </c>
      <c r="H131" s="53"/>
    </row>
    <row r="132" spans="1:16" x14ac:dyDescent="0.25">
      <c r="A132" s="23" t="s">
        <v>46</v>
      </c>
      <c r="B132" s="27" t="s">
        <v>189</v>
      </c>
      <c r="C132" s="27" t="s">
        <v>546</v>
      </c>
      <c r="D132" s="23" t="s">
        <v>66</v>
      </c>
      <c r="E132" s="28" t="s">
        <v>547</v>
      </c>
      <c r="F132" s="29" t="s">
        <v>111</v>
      </c>
      <c r="G132" s="30">
        <v>472.5</v>
      </c>
      <c r="H132" s="52"/>
      <c r="I132" s="31">
        <f>ROUND(ROUND(H132,2)*ROUND(G132,3),2)</f>
        <v>0</v>
      </c>
      <c r="J132" s="48" t="s">
        <v>51</v>
      </c>
      <c r="O132">
        <f>(I132*21)/100</f>
        <v>0</v>
      </c>
      <c r="P132" t="s">
        <v>22</v>
      </c>
    </row>
    <row r="133" spans="1:16" x14ac:dyDescent="0.25">
      <c r="A133" s="32" t="s">
        <v>52</v>
      </c>
      <c r="E133" s="33" t="s">
        <v>548</v>
      </c>
      <c r="H133" s="53"/>
    </row>
    <row r="134" spans="1:16" x14ac:dyDescent="0.25">
      <c r="A134" s="34" t="s">
        <v>54</v>
      </c>
      <c r="E134" s="35" t="s">
        <v>66</v>
      </c>
      <c r="H134" s="53"/>
    </row>
    <row r="135" spans="1:16" ht="79.2" x14ac:dyDescent="0.25">
      <c r="A135" t="s">
        <v>56</v>
      </c>
      <c r="E135" s="33" t="s">
        <v>458</v>
      </c>
      <c r="H135" s="53"/>
    </row>
  </sheetData>
  <sheetProtection algorithmName="SHA-512" hashValue="uOkSQPV7IN+Fi2jdPuWe0wM856SbH0LnG5SS0G3i6pT9qKjrSDfF4Ye+MDePG2oG/OtJYoo6W3STmvx7eKQXNA==" saltValue="Jzd8xCN4ErCC0LPenJIXJA==" spinCount="100000" sheet="1" objects="1" scenarios="1"/>
  <mergeCells count="11">
    <mergeCell ref="E5:E6"/>
    <mergeCell ref="F5:F6"/>
    <mergeCell ref="G5:G6"/>
    <mergeCell ref="H5:I5"/>
    <mergeCell ref="J5:J6"/>
    <mergeCell ref="C3:D3"/>
    <mergeCell ref="C4:D4"/>
    <mergeCell ref="A5:A6"/>
    <mergeCell ref="B5:B6"/>
    <mergeCell ref="C5:C6"/>
    <mergeCell ref="D5:D6"/>
  </mergeCells>
  <printOptions horizontalCentered="1"/>
  <pageMargins left="0.39370078740157483" right="0.39370078740157483" top="0.39370078740157483" bottom="0.51181102362204722" header="0.39370078740157483" footer="0.31496062992125984"/>
  <pageSetup paperSize="9" scale="68" fitToHeight="0" orientation="landscape" r:id="rId1"/>
  <headerFooter>
    <oddFooter>&amp;L&amp;9Objekt: &amp;A&amp;R&amp;8Strana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27"/>
  <sheetViews>
    <sheetView view="pageBreakPreview" zoomScaleNormal="100" zoomScaleSheetLayoutView="100" workbookViewId="0">
      <pane ySplit="7" topLeftCell="A8" activePane="bottomLeft" state="frozen"/>
      <selection sqref="A1:A3"/>
      <selection pane="bottomLeft" activeCell="B8" sqref="B8"/>
    </sheetView>
  </sheetViews>
  <sheetFormatPr defaultColWidth="9.109375" defaultRowHeight="13.2" x14ac:dyDescent="0.25"/>
  <cols>
    <col min="1" max="1" width="9.109375" hidden="1" customWidth="1"/>
    <col min="2" max="2" width="7.77734375" customWidth="1"/>
    <col min="3" max="3" width="9.77734375" customWidth="1"/>
    <col min="4" max="4" width="7.77734375" customWidth="1"/>
    <col min="5" max="5" width="122.77734375" customWidth="1"/>
    <col min="6" max="6" width="7.77734375" customWidth="1"/>
    <col min="7" max="8" width="12.77734375" customWidth="1"/>
    <col min="9" max="9" width="14.77734375" customWidth="1"/>
    <col min="10" max="10" width="9.77734375" style="49" customWidth="1"/>
    <col min="15" max="18" width="9.109375" hidden="1" customWidth="1"/>
  </cols>
  <sheetData>
    <row r="1" spans="1:18" x14ac:dyDescent="0.25">
      <c r="A1" t="s">
        <v>10</v>
      </c>
      <c r="B1" s="7"/>
      <c r="C1" s="7"/>
      <c r="D1" s="7"/>
      <c r="E1" s="7"/>
      <c r="F1" s="7"/>
      <c r="G1" s="7"/>
      <c r="H1" s="7"/>
      <c r="I1" s="7"/>
      <c r="J1" s="44"/>
      <c r="P1" t="s">
        <v>21</v>
      </c>
    </row>
    <row r="2" spans="1:18" ht="21" x14ac:dyDescent="0.25">
      <c r="B2" s="7"/>
      <c r="C2" s="7"/>
      <c r="D2" s="7"/>
      <c r="E2" s="8" t="s">
        <v>12</v>
      </c>
      <c r="F2" s="7"/>
      <c r="G2" s="7"/>
      <c r="H2" s="11"/>
      <c r="I2" s="11"/>
      <c r="J2" s="44"/>
      <c r="O2">
        <f>0+O8+O25+O34+O39+O48+O53+O74+O91</f>
        <v>0</v>
      </c>
      <c r="P2" t="s">
        <v>21</v>
      </c>
    </row>
    <row r="3" spans="1:18" ht="13.8" x14ac:dyDescent="0.25">
      <c r="A3" t="s">
        <v>11</v>
      </c>
      <c r="B3" s="15" t="s">
        <v>13</v>
      </c>
      <c r="C3" s="4" t="s">
        <v>14</v>
      </c>
      <c r="D3" s="6"/>
      <c r="E3" s="16" t="s">
        <v>15</v>
      </c>
      <c r="F3" s="7"/>
      <c r="G3" s="14"/>
      <c r="H3" s="13" t="s">
        <v>549</v>
      </c>
      <c r="I3" s="38">
        <f>0+I8+I25+I34+I39+I48+I53+I74+I91</f>
        <v>0</v>
      </c>
      <c r="J3" s="45"/>
      <c r="O3" t="s">
        <v>18</v>
      </c>
      <c r="P3" t="s">
        <v>22</v>
      </c>
    </row>
    <row r="4" spans="1:18" ht="13.8" x14ac:dyDescent="0.25">
      <c r="A4" t="s">
        <v>16</v>
      </c>
      <c r="B4" s="18" t="s">
        <v>17</v>
      </c>
      <c r="C4" s="3" t="s">
        <v>549</v>
      </c>
      <c r="D4" s="2"/>
      <c r="E4" s="19" t="s">
        <v>550</v>
      </c>
      <c r="F4" s="11"/>
      <c r="G4" s="11"/>
      <c r="H4" s="20"/>
      <c r="I4" s="20"/>
      <c r="J4" s="46"/>
      <c r="O4" t="s">
        <v>19</v>
      </c>
      <c r="P4" t="s">
        <v>22</v>
      </c>
    </row>
    <row r="5" spans="1:18" x14ac:dyDescent="0.25">
      <c r="A5" s="1" t="s">
        <v>25</v>
      </c>
      <c r="B5" s="1" t="s">
        <v>27</v>
      </c>
      <c r="C5" s="1" t="s">
        <v>29</v>
      </c>
      <c r="D5" s="1" t="s">
        <v>30</v>
      </c>
      <c r="E5" s="1" t="s">
        <v>31</v>
      </c>
      <c r="F5" s="1" t="s">
        <v>33</v>
      </c>
      <c r="G5" s="1" t="s">
        <v>35</v>
      </c>
      <c r="H5" s="1" t="s">
        <v>37</v>
      </c>
      <c r="I5" s="1"/>
      <c r="J5" s="50" t="s">
        <v>42</v>
      </c>
      <c r="O5" t="s">
        <v>20</v>
      </c>
      <c r="P5" t="s">
        <v>22</v>
      </c>
    </row>
    <row r="6" spans="1:18" x14ac:dyDescent="0.25">
      <c r="A6" s="1"/>
      <c r="B6" s="1"/>
      <c r="C6" s="1"/>
      <c r="D6" s="1"/>
      <c r="E6" s="1"/>
      <c r="F6" s="1"/>
      <c r="G6" s="1"/>
      <c r="H6" s="17" t="s">
        <v>38</v>
      </c>
      <c r="I6" s="17" t="s">
        <v>40</v>
      </c>
      <c r="J6" s="50"/>
    </row>
    <row r="7" spans="1:18" x14ac:dyDescent="0.25">
      <c r="A7" s="17" t="s">
        <v>26</v>
      </c>
      <c r="B7" s="17" t="s">
        <v>28</v>
      </c>
      <c r="C7" s="17" t="s">
        <v>22</v>
      </c>
      <c r="D7" s="17" t="s">
        <v>21</v>
      </c>
      <c r="E7" s="17" t="s">
        <v>32</v>
      </c>
      <c r="F7" s="17" t="s">
        <v>34</v>
      </c>
      <c r="G7" s="17" t="s">
        <v>36</v>
      </c>
      <c r="H7" s="17" t="s">
        <v>39</v>
      </c>
      <c r="I7" s="17" t="s">
        <v>41</v>
      </c>
      <c r="J7" s="51" t="s">
        <v>43</v>
      </c>
    </row>
    <row r="8" spans="1:18" x14ac:dyDescent="0.25">
      <c r="A8" s="20" t="s">
        <v>44</v>
      </c>
      <c r="B8" s="20"/>
      <c r="C8" s="24" t="s">
        <v>26</v>
      </c>
      <c r="D8" s="20"/>
      <c r="E8" s="25" t="s">
        <v>45</v>
      </c>
      <c r="F8" s="20"/>
      <c r="G8" s="20"/>
      <c r="H8" s="20"/>
      <c r="I8" s="26">
        <f>0+Q8</f>
        <v>0</v>
      </c>
      <c r="J8" s="47"/>
      <c r="O8">
        <f>0+R8</f>
        <v>0</v>
      </c>
      <c r="Q8">
        <f>0+I9+I13+I17+I21</f>
        <v>0</v>
      </c>
      <c r="R8">
        <f>0+O9+O13+O17+O21</f>
        <v>0</v>
      </c>
    </row>
    <row r="9" spans="1:18" x14ac:dyDescent="0.25">
      <c r="A9" s="23" t="s">
        <v>46</v>
      </c>
      <c r="B9" s="27" t="s">
        <v>28</v>
      </c>
      <c r="C9" s="27" t="s">
        <v>47</v>
      </c>
      <c r="D9" s="23" t="s">
        <v>48</v>
      </c>
      <c r="E9" s="28" t="s">
        <v>461</v>
      </c>
      <c r="F9" s="29" t="s">
        <v>50</v>
      </c>
      <c r="G9" s="30">
        <v>47.88</v>
      </c>
      <c r="H9" s="52"/>
      <c r="I9" s="31">
        <f>ROUND(ROUND(H9,2)*ROUND(G9,3),2)</f>
        <v>0</v>
      </c>
      <c r="J9" s="48" t="s">
        <v>51</v>
      </c>
      <c r="O9">
        <f>(I9*21)/100</f>
        <v>0</v>
      </c>
      <c r="P9" t="s">
        <v>22</v>
      </c>
    </row>
    <row r="10" spans="1:18" ht="26.4" x14ac:dyDescent="0.25">
      <c r="A10" s="32" t="s">
        <v>52</v>
      </c>
      <c r="E10" s="33" t="s">
        <v>462</v>
      </c>
      <c r="H10" s="53"/>
    </row>
    <row r="11" spans="1:18" x14ac:dyDescent="0.25">
      <c r="A11" s="34" t="s">
        <v>54</v>
      </c>
      <c r="E11" s="35" t="s">
        <v>66</v>
      </c>
      <c r="H11" s="53"/>
    </row>
    <row r="12" spans="1:18" x14ac:dyDescent="0.25">
      <c r="A12" t="s">
        <v>56</v>
      </c>
      <c r="E12" s="33" t="s">
        <v>57</v>
      </c>
      <c r="H12" s="53"/>
    </row>
    <row r="13" spans="1:18" x14ac:dyDescent="0.25">
      <c r="A13" s="23" t="s">
        <v>46</v>
      </c>
      <c r="B13" s="27" t="s">
        <v>22</v>
      </c>
      <c r="C13" s="27" t="s">
        <v>47</v>
      </c>
      <c r="D13" s="23" t="s">
        <v>58</v>
      </c>
      <c r="E13" s="28" t="s">
        <v>463</v>
      </c>
      <c r="F13" s="29" t="s">
        <v>50</v>
      </c>
      <c r="G13" s="30">
        <v>17.36</v>
      </c>
      <c r="H13" s="52"/>
      <c r="I13" s="31">
        <f>ROUND(ROUND(H13,2)*ROUND(G13,3),2)</f>
        <v>0</v>
      </c>
      <c r="J13" s="48" t="s">
        <v>51</v>
      </c>
      <c r="O13">
        <f>(I13*21)/100</f>
        <v>0</v>
      </c>
      <c r="P13" t="s">
        <v>22</v>
      </c>
    </row>
    <row r="14" spans="1:18" x14ac:dyDescent="0.25">
      <c r="A14" s="32" t="s">
        <v>52</v>
      </c>
      <c r="E14" s="33" t="s">
        <v>464</v>
      </c>
      <c r="H14" s="53"/>
    </row>
    <row r="15" spans="1:18" x14ac:dyDescent="0.25">
      <c r="A15" s="34" t="s">
        <v>54</v>
      </c>
      <c r="E15" s="35" t="s">
        <v>66</v>
      </c>
      <c r="H15" s="53"/>
    </row>
    <row r="16" spans="1:18" x14ac:dyDescent="0.25">
      <c r="A16" t="s">
        <v>56</v>
      </c>
      <c r="E16" s="33" t="s">
        <v>57</v>
      </c>
      <c r="H16" s="53"/>
    </row>
    <row r="17" spans="1:18" x14ac:dyDescent="0.25">
      <c r="A17" s="23" t="s">
        <v>46</v>
      </c>
      <c r="B17" s="27" t="s">
        <v>21</v>
      </c>
      <c r="C17" s="27" t="s">
        <v>47</v>
      </c>
      <c r="D17" s="23" t="s">
        <v>61</v>
      </c>
      <c r="E17" s="28" t="s">
        <v>461</v>
      </c>
      <c r="F17" s="29" t="s">
        <v>50</v>
      </c>
      <c r="G17" s="30">
        <v>47.55</v>
      </c>
      <c r="H17" s="52"/>
      <c r="I17" s="31">
        <f>ROUND(ROUND(H17,2)*ROUND(G17,3),2)</f>
        <v>0</v>
      </c>
      <c r="J17" s="48" t="s">
        <v>51</v>
      </c>
      <c r="O17">
        <f>(I17*21)/100</f>
        <v>0</v>
      </c>
      <c r="P17" t="s">
        <v>22</v>
      </c>
    </row>
    <row r="18" spans="1:18" ht="26.4" x14ac:dyDescent="0.25">
      <c r="A18" s="32" t="s">
        <v>52</v>
      </c>
      <c r="E18" s="33" t="s">
        <v>466</v>
      </c>
      <c r="H18" s="53"/>
    </row>
    <row r="19" spans="1:18" x14ac:dyDescent="0.25">
      <c r="A19" s="34" t="s">
        <v>54</v>
      </c>
      <c r="E19" s="35" t="s">
        <v>66</v>
      </c>
      <c r="H19" s="53"/>
    </row>
    <row r="20" spans="1:18" x14ac:dyDescent="0.25">
      <c r="A20" t="s">
        <v>56</v>
      </c>
      <c r="E20" s="33" t="s">
        <v>57</v>
      </c>
      <c r="H20" s="53"/>
    </row>
    <row r="21" spans="1:18" x14ac:dyDescent="0.25">
      <c r="A21" s="23" t="s">
        <v>46</v>
      </c>
      <c r="B21" s="27" t="s">
        <v>32</v>
      </c>
      <c r="C21" s="27" t="s">
        <v>467</v>
      </c>
      <c r="D21" s="23" t="s">
        <v>66</v>
      </c>
      <c r="E21" s="28" t="s">
        <v>468</v>
      </c>
      <c r="F21" s="29" t="s">
        <v>111</v>
      </c>
      <c r="G21" s="30">
        <v>195</v>
      </c>
      <c r="H21" s="52"/>
      <c r="I21" s="31">
        <f>ROUND(ROUND(H21,2)*ROUND(G21,3),2)</f>
        <v>0</v>
      </c>
      <c r="J21" s="48" t="s">
        <v>51</v>
      </c>
      <c r="O21">
        <f>(I21*21)/100</f>
        <v>0</v>
      </c>
      <c r="P21" t="s">
        <v>22</v>
      </c>
    </row>
    <row r="22" spans="1:18" x14ac:dyDescent="0.25">
      <c r="A22" s="32" t="s">
        <v>52</v>
      </c>
      <c r="E22" s="33" t="s">
        <v>66</v>
      </c>
      <c r="H22" s="53"/>
    </row>
    <row r="23" spans="1:18" ht="39.6" x14ac:dyDescent="0.25">
      <c r="A23" s="34" t="s">
        <v>54</v>
      </c>
      <c r="E23" s="35" t="s">
        <v>551</v>
      </c>
      <c r="H23" s="53"/>
    </row>
    <row r="24" spans="1:18" x14ac:dyDescent="0.25">
      <c r="A24" t="s">
        <v>56</v>
      </c>
      <c r="E24" s="33" t="s">
        <v>470</v>
      </c>
      <c r="H24" s="53"/>
    </row>
    <row r="25" spans="1:18" x14ac:dyDescent="0.25">
      <c r="A25" s="11" t="s">
        <v>44</v>
      </c>
      <c r="B25" s="11"/>
      <c r="C25" s="36" t="s">
        <v>28</v>
      </c>
      <c r="D25" s="11"/>
      <c r="E25" s="25" t="s">
        <v>64</v>
      </c>
      <c r="F25" s="11"/>
      <c r="G25" s="11"/>
      <c r="H25" s="54"/>
      <c r="I25" s="37">
        <f>0+Q25</f>
        <v>0</v>
      </c>
      <c r="J25" s="46"/>
      <c r="O25">
        <f>0+R25</f>
        <v>0</v>
      </c>
      <c r="Q25">
        <f>0+I26+I30</f>
        <v>0</v>
      </c>
      <c r="R25">
        <f>0+O26+O30</f>
        <v>0</v>
      </c>
    </row>
    <row r="26" spans="1:18" x14ac:dyDescent="0.25">
      <c r="A26" s="23" t="s">
        <v>46</v>
      </c>
      <c r="B26" s="27" t="s">
        <v>34</v>
      </c>
      <c r="C26" s="27" t="s">
        <v>75</v>
      </c>
      <c r="D26" s="23" t="s">
        <v>66</v>
      </c>
      <c r="E26" s="28" t="s">
        <v>76</v>
      </c>
      <c r="F26" s="29" t="s">
        <v>68</v>
      </c>
      <c r="G26" s="30">
        <v>23.774999999999999</v>
      </c>
      <c r="H26" s="52"/>
      <c r="I26" s="31">
        <f>ROUND(ROUND(H26,2)*ROUND(G26,3),2)</f>
        <v>0</v>
      </c>
      <c r="J26" s="48" t="s">
        <v>51</v>
      </c>
      <c r="O26">
        <f>(I26*21)/100</f>
        <v>0</v>
      </c>
      <c r="P26" t="s">
        <v>22</v>
      </c>
    </row>
    <row r="27" spans="1:18" x14ac:dyDescent="0.25">
      <c r="A27" s="32" t="s">
        <v>52</v>
      </c>
      <c r="E27" s="33" t="s">
        <v>471</v>
      </c>
      <c r="H27" s="53"/>
    </row>
    <row r="28" spans="1:18" x14ac:dyDescent="0.25">
      <c r="A28" s="34" t="s">
        <v>54</v>
      </c>
      <c r="E28" s="35" t="s">
        <v>66</v>
      </c>
      <c r="H28" s="53"/>
    </row>
    <row r="29" spans="1:18" ht="66" x14ac:dyDescent="0.25">
      <c r="A29" t="s">
        <v>56</v>
      </c>
      <c r="E29" s="33" t="s">
        <v>70</v>
      </c>
      <c r="H29" s="53"/>
    </row>
    <row r="30" spans="1:18" x14ac:dyDescent="0.25">
      <c r="A30" s="23" t="s">
        <v>46</v>
      </c>
      <c r="B30" s="27" t="s">
        <v>36</v>
      </c>
      <c r="C30" s="27" t="s">
        <v>472</v>
      </c>
      <c r="D30" s="23" t="s">
        <v>66</v>
      </c>
      <c r="E30" s="28" t="s">
        <v>473</v>
      </c>
      <c r="F30" s="29" t="s">
        <v>68</v>
      </c>
      <c r="G30" s="30">
        <v>122</v>
      </c>
      <c r="H30" s="52"/>
      <c r="I30" s="31">
        <f>ROUND(ROUND(H30,2)*ROUND(G30,3),2)</f>
        <v>0</v>
      </c>
      <c r="J30" s="48" t="s">
        <v>51</v>
      </c>
      <c r="O30">
        <f>(I30*21)/100</f>
        <v>0</v>
      </c>
      <c r="P30" t="s">
        <v>22</v>
      </c>
    </row>
    <row r="31" spans="1:18" x14ac:dyDescent="0.25">
      <c r="A31" s="32" t="s">
        <v>52</v>
      </c>
      <c r="E31" s="33" t="s">
        <v>474</v>
      </c>
      <c r="H31" s="53"/>
    </row>
    <row r="32" spans="1:18" x14ac:dyDescent="0.25">
      <c r="A32" s="34" t="s">
        <v>54</v>
      </c>
      <c r="E32" s="35" t="s">
        <v>66</v>
      </c>
      <c r="H32" s="53"/>
    </row>
    <row r="33" spans="1:18" ht="66" x14ac:dyDescent="0.25">
      <c r="A33" t="s">
        <v>56</v>
      </c>
      <c r="E33" s="33" t="s">
        <v>70</v>
      </c>
      <c r="H33" s="53"/>
    </row>
    <row r="34" spans="1:18" x14ac:dyDescent="0.25">
      <c r="A34" s="11" t="s">
        <v>44</v>
      </c>
      <c r="B34" s="11"/>
      <c r="C34" s="36" t="s">
        <v>22</v>
      </c>
      <c r="D34" s="11"/>
      <c r="E34" s="25" t="s">
        <v>130</v>
      </c>
      <c r="F34" s="11"/>
      <c r="G34" s="11"/>
      <c r="H34" s="54"/>
      <c r="I34" s="37">
        <f>0+Q34</f>
        <v>0</v>
      </c>
      <c r="J34" s="46"/>
      <c r="O34">
        <f>0+R34</f>
        <v>0</v>
      </c>
      <c r="Q34">
        <f>0+I35</f>
        <v>0</v>
      </c>
      <c r="R34">
        <f>0+O35</f>
        <v>0</v>
      </c>
    </row>
    <row r="35" spans="1:18" x14ac:dyDescent="0.25">
      <c r="A35" s="23" t="s">
        <v>46</v>
      </c>
      <c r="B35" s="27" t="s">
        <v>78</v>
      </c>
      <c r="C35" s="27" t="s">
        <v>369</v>
      </c>
      <c r="D35" s="23" t="s">
        <v>66</v>
      </c>
      <c r="E35" s="28" t="s">
        <v>370</v>
      </c>
      <c r="F35" s="29" t="s">
        <v>198</v>
      </c>
      <c r="G35" s="30">
        <v>912</v>
      </c>
      <c r="H35" s="52"/>
      <c r="I35" s="31">
        <f>ROUND(ROUND(H35,2)*ROUND(G35,3),2)</f>
        <v>0</v>
      </c>
      <c r="J35" s="48" t="s">
        <v>51</v>
      </c>
      <c r="O35">
        <f>(I35*21)/100</f>
        <v>0</v>
      </c>
      <c r="P35" t="s">
        <v>22</v>
      </c>
    </row>
    <row r="36" spans="1:18" x14ac:dyDescent="0.25">
      <c r="A36" s="32" t="s">
        <v>52</v>
      </c>
      <c r="E36" s="33" t="s">
        <v>475</v>
      </c>
      <c r="H36" s="53"/>
    </row>
    <row r="37" spans="1:18" x14ac:dyDescent="0.25">
      <c r="A37" s="34" t="s">
        <v>54</v>
      </c>
      <c r="E37" s="35" t="s">
        <v>66</v>
      </c>
      <c r="H37" s="53"/>
    </row>
    <row r="38" spans="1:18" ht="92.4" x14ac:dyDescent="0.25">
      <c r="A38" t="s">
        <v>56</v>
      </c>
      <c r="E38" s="33" t="s">
        <v>372</v>
      </c>
      <c r="H38" s="53"/>
    </row>
    <row r="39" spans="1:18" x14ac:dyDescent="0.25">
      <c r="A39" s="11" t="s">
        <v>44</v>
      </c>
      <c r="B39" s="11"/>
      <c r="C39" s="36" t="s">
        <v>32</v>
      </c>
      <c r="D39" s="11"/>
      <c r="E39" s="25" t="s">
        <v>397</v>
      </c>
      <c r="F39" s="11"/>
      <c r="G39" s="11"/>
      <c r="H39" s="54"/>
      <c r="I39" s="37">
        <f>0+Q39</f>
        <v>0</v>
      </c>
      <c r="J39" s="46"/>
      <c r="O39">
        <f>0+R39</f>
        <v>0</v>
      </c>
      <c r="Q39">
        <f>0+I40+I44</f>
        <v>0</v>
      </c>
      <c r="R39">
        <f>0+O40+O44</f>
        <v>0</v>
      </c>
    </row>
    <row r="40" spans="1:18" x14ac:dyDescent="0.25">
      <c r="A40" s="23" t="s">
        <v>46</v>
      </c>
      <c r="B40" s="27" t="s">
        <v>84</v>
      </c>
      <c r="C40" s="27" t="s">
        <v>476</v>
      </c>
      <c r="D40" s="23" t="s">
        <v>66</v>
      </c>
      <c r="E40" s="28" t="s">
        <v>477</v>
      </c>
      <c r="F40" s="29" t="s">
        <v>68</v>
      </c>
      <c r="G40" s="30">
        <v>1.6479999999999999</v>
      </c>
      <c r="H40" s="52"/>
      <c r="I40" s="31">
        <f>ROUND(ROUND(H40,2)*ROUND(G40,3),2)</f>
        <v>0</v>
      </c>
      <c r="J40" s="48" t="s">
        <v>51</v>
      </c>
      <c r="O40">
        <f>(I40*21)/100</f>
        <v>0</v>
      </c>
      <c r="P40" t="s">
        <v>22</v>
      </c>
    </row>
    <row r="41" spans="1:18" x14ac:dyDescent="0.25">
      <c r="A41" s="32" t="s">
        <v>52</v>
      </c>
      <c r="E41" s="33" t="s">
        <v>66</v>
      </c>
      <c r="H41" s="53"/>
    </row>
    <row r="42" spans="1:18" x14ac:dyDescent="0.25">
      <c r="A42" s="34" t="s">
        <v>54</v>
      </c>
      <c r="E42" s="35" t="s">
        <v>478</v>
      </c>
      <c r="H42" s="53"/>
    </row>
    <row r="43" spans="1:18" ht="66" x14ac:dyDescent="0.25">
      <c r="A43" t="s">
        <v>56</v>
      </c>
      <c r="E43" s="33" t="s">
        <v>479</v>
      </c>
      <c r="H43" s="53"/>
    </row>
    <row r="44" spans="1:18" x14ac:dyDescent="0.25">
      <c r="A44" s="23" t="s">
        <v>46</v>
      </c>
      <c r="B44" s="27" t="s">
        <v>39</v>
      </c>
      <c r="C44" s="27" t="s">
        <v>552</v>
      </c>
      <c r="D44" s="23" t="s">
        <v>66</v>
      </c>
      <c r="E44" s="28" t="s">
        <v>553</v>
      </c>
      <c r="F44" s="29" t="s">
        <v>68</v>
      </c>
      <c r="G44" s="30">
        <v>27.36</v>
      </c>
      <c r="H44" s="52"/>
      <c r="I44" s="31">
        <f>ROUND(ROUND(H44,2)*ROUND(G44,3),2)</f>
        <v>0</v>
      </c>
      <c r="J44" s="48" t="s">
        <v>51</v>
      </c>
      <c r="O44">
        <f>(I44*21)/100</f>
        <v>0</v>
      </c>
      <c r="P44" t="s">
        <v>22</v>
      </c>
    </row>
    <row r="45" spans="1:18" x14ac:dyDescent="0.25">
      <c r="A45" s="32" t="s">
        <v>52</v>
      </c>
      <c r="E45" s="33" t="s">
        <v>554</v>
      </c>
      <c r="H45" s="53"/>
    </row>
    <row r="46" spans="1:18" x14ac:dyDescent="0.25">
      <c r="A46" s="34" t="s">
        <v>54</v>
      </c>
      <c r="E46" s="35" t="s">
        <v>66</v>
      </c>
      <c r="H46" s="53"/>
    </row>
    <row r="47" spans="1:18" ht="290.39999999999998" x14ac:dyDescent="0.25">
      <c r="A47" t="s">
        <v>56</v>
      </c>
      <c r="E47" s="33" t="s">
        <v>555</v>
      </c>
      <c r="H47" s="53"/>
    </row>
    <row r="48" spans="1:18" x14ac:dyDescent="0.25">
      <c r="A48" s="11" t="s">
        <v>44</v>
      </c>
      <c r="B48" s="11"/>
      <c r="C48" s="36" t="s">
        <v>34</v>
      </c>
      <c r="D48" s="11"/>
      <c r="E48" s="25" t="s">
        <v>136</v>
      </c>
      <c r="F48" s="11"/>
      <c r="G48" s="11"/>
      <c r="H48" s="54"/>
      <c r="I48" s="37">
        <f>0+Q48</f>
        <v>0</v>
      </c>
      <c r="J48" s="46"/>
      <c r="O48">
        <f>0+R48</f>
        <v>0</v>
      </c>
      <c r="Q48">
        <f>0+I49</f>
        <v>0</v>
      </c>
      <c r="R48">
        <f>0+O49</f>
        <v>0</v>
      </c>
    </row>
    <row r="49" spans="1:18" x14ac:dyDescent="0.25">
      <c r="A49" s="23" t="s">
        <v>46</v>
      </c>
      <c r="B49" s="27" t="s">
        <v>41</v>
      </c>
      <c r="C49" s="27" t="s">
        <v>556</v>
      </c>
      <c r="D49" s="23" t="s">
        <v>66</v>
      </c>
      <c r="E49" s="28" t="s">
        <v>557</v>
      </c>
      <c r="F49" s="29" t="s">
        <v>68</v>
      </c>
      <c r="G49" s="30">
        <v>120</v>
      </c>
      <c r="H49" s="52"/>
      <c r="I49" s="31">
        <f>ROUND(ROUND(H49,2)*ROUND(G49,3),2)</f>
        <v>0</v>
      </c>
      <c r="J49" s="48" t="s">
        <v>51</v>
      </c>
      <c r="O49">
        <f>(I49*21)/100</f>
        <v>0</v>
      </c>
      <c r="P49" t="s">
        <v>22</v>
      </c>
    </row>
    <row r="50" spans="1:18" x14ac:dyDescent="0.25">
      <c r="A50" s="32" t="s">
        <v>52</v>
      </c>
      <c r="E50" s="33" t="s">
        <v>485</v>
      </c>
      <c r="H50" s="53"/>
    </row>
    <row r="51" spans="1:18" x14ac:dyDescent="0.25">
      <c r="A51" s="34" t="s">
        <v>54</v>
      </c>
      <c r="E51" s="35" t="s">
        <v>66</v>
      </c>
      <c r="H51" s="53"/>
    </row>
    <row r="52" spans="1:18" ht="118.8" x14ac:dyDescent="0.25">
      <c r="A52" t="s">
        <v>56</v>
      </c>
      <c r="E52" s="33" t="s">
        <v>159</v>
      </c>
      <c r="H52" s="53"/>
    </row>
    <row r="53" spans="1:18" x14ac:dyDescent="0.25">
      <c r="A53" s="11" t="s">
        <v>44</v>
      </c>
      <c r="B53" s="11"/>
      <c r="C53" s="36" t="s">
        <v>36</v>
      </c>
      <c r="D53" s="11"/>
      <c r="E53" s="25" t="s">
        <v>407</v>
      </c>
      <c r="F53" s="11"/>
      <c r="G53" s="11"/>
      <c r="H53" s="54"/>
      <c r="I53" s="37">
        <f>0+Q53</f>
        <v>0</v>
      </c>
      <c r="J53" s="46"/>
      <c r="O53">
        <f>0+R53</f>
        <v>0</v>
      </c>
      <c r="Q53">
        <f>0+I54+I58+I62+I66+I70</f>
        <v>0</v>
      </c>
      <c r="R53">
        <f>0+O54+O58+O62+O66+O70</f>
        <v>0</v>
      </c>
    </row>
    <row r="54" spans="1:18" x14ac:dyDescent="0.25">
      <c r="A54" s="23" t="s">
        <v>46</v>
      </c>
      <c r="B54" s="27" t="s">
        <v>43</v>
      </c>
      <c r="C54" s="27" t="s">
        <v>486</v>
      </c>
      <c r="D54" s="23" t="s">
        <v>66</v>
      </c>
      <c r="E54" s="28" t="s">
        <v>487</v>
      </c>
      <c r="F54" s="29" t="s">
        <v>111</v>
      </c>
      <c r="G54" s="30">
        <v>67.5</v>
      </c>
      <c r="H54" s="52"/>
      <c r="I54" s="31">
        <f>ROUND(ROUND(H54,2)*ROUND(G54,3),2)</f>
        <v>0</v>
      </c>
      <c r="J54" s="48" t="s">
        <v>51</v>
      </c>
      <c r="O54">
        <f>(I54*21)/100</f>
        <v>0</v>
      </c>
      <c r="P54" t="s">
        <v>22</v>
      </c>
    </row>
    <row r="55" spans="1:18" x14ac:dyDescent="0.25">
      <c r="A55" s="32" t="s">
        <v>52</v>
      </c>
      <c r="E55" s="33" t="s">
        <v>66</v>
      </c>
      <c r="H55" s="53"/>
    </row>
    <row r="56" spans="1:18" ht="39.6" x14ac:dyDescent="0.25">
      <c r="A56" s="34" t="s">
        <v>54</v>
      </c>
      <c r="E56" s="35" t="s">
        <v>558</v>
      </c>
      <c r="H56" s="53"/>
    </row>
    <row r="57" spans="1:18" ht="92.4" x14ac:dyDescent="0.25">
      <c r="A57" t="s">
        <v>56</v>
      </c>
      <c r="E57" s="33" t="s">
        <v>411</v>
      </c>
      <c r="H57" s="53"/>
    </row>
    <row r="58" spans="1:18" x14ac:dyDescent="0.25">
      <c r="A58" s="23" t="s">
        <v>46</v>
      </c>
      <c r="B58" s="27" t="s">
        <v>99</v>
      </c>
      <c r="C58" s="27" t="s">
        <v>559</v>
      </c>
      <c r="D58" s="23" t="s">
        <v>66</v>
      </c>
      <c r="E58" s="28" t="s">
        <v>560</v>
      </c>
      <c r="F58" s="29" t="s">
        <v>111</v>
      </c>
      <c r="G58" s="30">
        <v>1736</v>
      </c>
      <c r="H58" s="52"/>
      <c r="I58" s="31">
        <f>ROUND(ROUND(H58,2)*ROUND(G58,3),2)</f>
        <v>0</v>
      </c>
      <c r="J58" s="48" t="s">
        <v>51</v>
      </c>
      <c r="O58">
        <f>(I58*21)/100</f>
        <v>0</v>
      </c>
      <c r="P58" t="s">
        <v>22</v>
      </c>
    </row>
    <row r="59" spans="1:18" x14ac:dyDescent="0.25">
      <c r="A59" s="32" t="s">
        <v>52</v>
      </c>
      <c r="E59" s="33" t="s">
        <v>561</v>
      </c>
      <c r="H59" s="53"/>
    </row>
    <row r="60" spans="1:18" x14ac:dyDescent="0.25">
      <c r="A60" s="34" t="s">
        <v>54</v>
      </c>
      <c r="E60" s="35" t="s">
        <v>66</v>
      </c>
      <c r="H60" s="53"/>
    </row>
    <row r="61" spans="1:18" ht="92.4" x14ac:dyDescent="0.25">
      <c r="A61" t="s">
        <v>56</v>
      </c>
      <c r="E61" s="33" t="s">
        <v>411</v>
      </c>
      <c r="H61" s="53"/>
    </row>
    <row r="62" spans="1:18" x14ac:dyDescent="0.25">
      <c r="A62" s="23" t="s">
        <v>46</v>
      </c>
      <c r="B62" s="27" t="s">
        <v>104</v>
      </c>
      <c r="C62" s="27" t="s">
        <v>412</v>
      </c>
      <c r="D62" s="23" t="s">
        <v>66</v>
      </c>
      <c r="E62" s="28" t="s">
        <v>413</v>
      </c>
      <c r="F62" s="29" t="s">
        <v>111</v>
      </c>
      <c r="G62" s="30">
        <v>1803.5</v>
      </c>
      <c r="H62" s="52"/>
      <c r="I62" s="31">
        <f>ROUND(ROUND(H62,2)*ROUND(G62,3),2)</f>
        <v>0</v>
      </c>
      <c r="J62" s="48" t="s">
        <v>51</v>
      </c>
      <c r="O62">
        <f>(I62*21)/100</f>
        <v>0</v>
      </c>
      <c r="P62" t="s">
        <v>22</v>
      </c>
    </row>
    <row r="63" spans="1:18" x14ac:dyDescent="0.25">
      <c r="A63" s="32" t="s">
        <v>52</v>
      </c>
      <c r="E63" s="33" t="s">
        <v>491</v>
      </c>
      <c r="H63" s="53"/>
    </row>
    <row r="64" spans="1:18" x14ac:dyDescent="0.25">
      <c r="A64" s="34" t="s">
        <v>54</v>
      </c>
      <c r="E64" s="35" t="s">
        <v>66</v>
      </c>
      <c r="H64" s="53"/>
    </row>
    <row r="65" spans="1:18" ht="92.4" x14ac:dyDescent="0.25">
      <c r="A65" t="s">
        <v>56</v>
      </c>
      <c r="E65" s="33" t="s">
        <v>411</v>
      </c>
      <c r="H65" s="53"/>
    </row>
    <row r="66" spans="1:18" x14ac:dyDescent="0.25">
      <c r="A66" s="23" t="s">
        <v>46</v>
      </c>
      <c r="B66" s="27" t="s">
        <v>108</v>
      </c>
      <c r="C66" s="27" t="s">
        <v>418</v>
      </c>
      <c r="D66" s="23" t="s">
        <v>66</v>
      </c>
      <c r="E66" s="28" t="s">
        <v>419</v>
      </c>
      <c r="F66" s="29" t="s">
        <v>111</v>
      </c>
      <c r="G66" s="30">
        <v>67.5</v>
      </c>
      <c r="H66" s="52"/>
      <c r="I66" s="31">
        <f>ROUND(ROUND(H66,2)*ROUND(G66,3),2)</f>
        <v>0</v>
      </c>
      <c r="J66" s="48" t="s">
        <v>51</v>
      </c>
      <c r="O66">
        <f>(I66*21)/100</f>
        <v>0</v>
      </c>
      <c r="P66" t="s">
        <v>22</v>
      </c>
    </row>
    <row r="67" spans="1:18" x14ac:dyDescent="0.25">
      <c r="A67" s="32" t="s">
        <v>52</v>
      </c>
      <c r="E67" s="33" t="s">
        <v>66</v>
      </c>
      <c r="H67" s="53"/>
    </row>
    <row r="68" spans="1:18" ht="39.6" x14ac:dyDescent="0.25">
      <c r="A68" s="34" t="s">
        <v>54</v>
      </c>
      <c r="E68" s="35" t="s">
        <v>562</v>
      </c>
      <c r="H68" s="53"/>
    </row>
    <row r="69" spans="1:18" ht="79.2" x14ac:dyDescent="0.25">
      <c r="A69" t="s">
        <v>56</v>
      </c>
      <c r="E69" s="33" t="s">
        <v>421</v>
      </c>
      <c r="H69" s="53"/>
    </row>
    <row r="70" spans="1:18" x14ac:dyDescent="0.25">
      <c r="A70" s="23" t="s">
        <v>46</v>
      </c>
      <c r="B70" s="27" t="s">
        <v>114</v>
      </c>
      <c r="C70" s="27" t="s">
        <v>493</v>
      </c>
      <c r="D70" s="23" t="s">
        <v>66</v>
      </c>
      <c r="E70" s="28" t="s">
        <v>494</v>
      </c>
      <c r="F70" s="29" t="s">
        <v>68</v>
      </c>
      <c r="G70" s="30">
        <v>18.375</v>
      </c>
      <c r="H70" s="52"/>
      <c r="I70" s="31">
        <f>ROUND(ROUND(H70,2)*ROUND(G70,3),2)</f>
        <v>0</v>
      </c>
      <c r="J70" s="48" t="s">
        <v>51</v>
      </c>
      <c r="O70">
        <f>(I70*21)/100</f>
        <v>0</v>
      </c>
      <c r="P70" t="s">
        <v>22</v>
      </c>
    </row>
    <row r="71" spans="1:18" x14ac:dyDescent="0.25">
      <c r="A71" s="32" t="s">
        <v>52</v>
      </c>
      <c r="E71" s="33" t="s">
        <v>563</v>
      </c>
      <c r="H71" s="53"/>
    </row>
    <row r="72" spans="1:18" x14ac:dyDescent="0.25">
      <c r="A72" s="34" t="s">
        <v>54</v>
      </c>
      <c r="E72" s="35" t="s">
        <v>66</v>
      </c>
      <c r="H72" s="53"/>
    </row>
    <row r="73" spans="1:18" ht="303.60000000000002" x14ac:dyDescent="0.25">
      <c r="A73" t="s">
        <v>56</v>
      </c>
      <c r="E73" s="33" t="s">
        <v>496</v>
      </c>
      <c r="H73" s="53"/>
    </row>
    <row r="74" spans="1:18" x14ac:dyDescent="0.25">
      <c r="A74" s="11" t="s">
        <v>44</v>
      </c>
      <c r="B74" s="11"/>
      <c r="C74" s="36" t="s">
        <v>78</v>
      </c>
      <c r="D74" s="11"/>
      <c r="E74" s="25" t="s">
        <v>422</v>
      </c>
      <c r="F74" s="11"/>
      <c r="G74" s="11"/>
      <c r="H74" s="54"/>
      <c r="I74" s="37">
        <f>0+Q74</f>
        <v>0</v>
      </c>
      <c r="J74" s="46"/>
      <c r="O74">
        <f>0+R74</f>
        <v>0</v>
      </c>
      <c r="Q74">
        <f>0+I75+I79+I83+I87</f>
        <v>0</v>
      </c>
      <c r="R74">
        <f>0+O75+O79+O83+O87</f>
        <v>0</v>
      </c>
    </row>
    <row r="75" spans="1:18" x14ac:dyDescent="0.25">
      <c r="A75" s="23" t="s">
        <v>46</v>
      </c>
      <c r="B75" s="27" t="s">
        <v>119</v>
      </c>
      <c r="C75" s="27" t="s">
        <v>497</v>
      </c>
      <c r="D75" s="23" t="s">
        <v>66</v>
      </c>
      <c r="E75" s="28" t="s">
        <v>498</v>
      </c>
      <c r="F75" s="29" t="s">
        <v>111</v>
      </c>
      <c r="G75" s="30">
        <v>1736</v>
      </c>
      <c r="H75" s="52"/>
      <c r="I75" s="31">
        <f>ROUND(ROUND(H75,2)*ROUND(G75,3),2)</f>
        <v>0</v>
      </c>
      <c r="J75" s="48" t="s">
        <v>51</v>
      </c>
      <c r="O75">
        <f>(I75*21)/100</f>
        <v>0</v>
      </c>
      <c r="P75" t="s">
        <v>22</v>
      </c>
    </row>
    <row r="76" spans="1:18" x14ac:dyDescent="0.25">
      <c r="A76" s="32" t="s">
        <v>52</v>
      </c>
      <c r="E76" s="33" t="s">
        <v>499</v>
      </c>
      <c r="H76" s="53"/>
    </row>
    <row r="77" spans="1:18" x14ac:dyDescent="0.25">
      <c r="A77" s="34" t="s">
        <v>54</v>
      </c>
      <c r="E77" s="35" t="s">
        <v>66</v>
      </c>
      <c r="H77" s="53"/>
    </row>
    <row r="78" spans="1:18" ht="171.6" x14ac:dyDescent="0.25">
      <c r="A78" t="s">
        <v>56</v>
      </c>
      <c r="E78" s="33" t="s">
        <v>500</v>
      </c>
      <c r="H78" s="53"/>
    </row>
    <row r="79" spans="1:18" x14ac:dyDescent="0.25">
      <c r="A79" s="23" t="s">
        <v>46</v>
      </c>
      <c r="B79" s="27" t="s">
        <v>125</v>
      </c>
      <c r="C79" s="27" t="s">
        <v>501</v>
      </c>
      <c r="D79" s="23" t="s">
        <v>66</v>
      </c>
      <c r="E79" s="28" t="s">
        <v>502</v>
      </c>
      <c r="F79" s="29" t="s">
        <v>111</v>
      </c>
      <c r="G79" s="30">
        <v>367.5</v>
      </c>
      <c r="H79" s="52"/>
      <c r="I79" s="31">
        <f>ROUND(ROUND(H79,2)*ROUND(G79,3),2)</f>
        <v>0</v>
      </c>
      <c r="J79" s="48" t="s">
        <v>51</v>
      </c>
      <c r="O79">
        <f>(I79*21)/100</f>
        <v>0</v>
      </c>
      <c r="P79" t="s">
        <v>22</v>
      </c>
    </row>
    <row r="80" spans="1:18" x14ac:dyDescent="0.25">
      <c r="A80" s="32" t="s">
        <v>52</v>
      </c>
      <c r="E80" s="33" t="s">
        <v>503</v>
      </c>
      <c r="H80" s="53"/>
    </row>
    <row r="81" spans="1:18" x14ac:dyDescent="0.25">
      <c r="A81" s="34" t="s">
        <v>54</v>
      </c>
      <c r="E81" s="35" t="s">
        <v>66</v>
      </c>
      <c r="H81" s="53"/>
    </row>
    <row r="82" spans="1:18" ht="66" x14ac:dyDescent="0.25">
      <c r="A82" t="s">
        <v>56</v>
      </c>
      <c r="E82" s="33" t="s">
        <v>504</v>
      </c>
      <c r="H82" s="53"/>
    </row>
    <row r="83" spans="1:18" x14ac:dyDescent="0.25">
      <c r="A83" s="23" t="s">
        <v>46</v>
      </c>
      <c r="B83" s="27" t="s">
        <v>131</v>
      </c>
      <c r="C83" s="27" t="s">
        <v>505</v>
      </c>
      <c r="D83" s="23" t="s">
        <v>66</v>
      </c>
      <c r="E83" s="28" t="s">
        <v>506</v>
      </c>
      <c r="F83" s="29" t="s">
        <v>111</v>
      </c>
      <c r="G83" s="30">
        <v>367.5</v>
      </c>
      <c r="H83" s="52"/>
      <c r="I83" s="31">
        <f>ROUND(ROUND(H83,2)*ROUND(G83,3),2)</f>
        <v>0</v>
      </c>
      <c r="J83" s="48" t="s">
        <v>51</v>
      </c>
      <c r="O83">
        <f>(I83*21)/100</f>
        <v>0</v>
      </c>
      <c r="P83" t="s">
        <v>22</v>
      </c>
    </row>
    <row r="84" spans="1:18" x14ac:dyDescent="0.25">
      <c r="A84" s="32" t="s">
        <v>52</v>
      </c>
      <c r="E84" s="33" t="s">
        <v>507</v>
      </c>
      <c r="H84" s="53"/>
    </row>
    <row r="85" spans="1:18" x14ac:dyDescent="0.25">
      <c r="A85" s="34" t="s">
        <v>54</v>
      </c>
      <c r="E85" s="35" t="s">
        <v>66</v>
      </c>
      <c r="H85" s="53"/>
    </row>
    <row r="86" spans="1:18" ht="66" x14ac:dyDescent="0.25">
      <c r="A86" t="s">
        <v>56</v>
      </c>
      <c r="E86" s="33" t="s">
        <v>504</v>
      </c>
      <c r="H86" s="53"/>
    </row>
    <row r="87" spans="1:18" x14ac:dyDescent="0.25">
      <c r="A87" s="23" t="s">
        <v>46</v>
      </c>
      <c r="B87" s="27" t="s">
        <v>137</v>
      </c>
      <c r="C87" s="27" t="s">
        <v>508</v>
      </c>
      <c r="D87" s="23" t="s">
        <v>66</v>
      </c>
      <c r="E87" s="28" t="s">
        <v>509</v>
      </c>
      <c r="F87" s="29" t="s">
        <v>111</v>
      </c>
      <c r="G87" s="30">
        <v>10.8</v>
      </c>
      <c r="H87" s="52"/>
      <c r="I87" s="31">
        <f>ROUND(ROUND(H87,2)*ROUND(G87,3),2)</f>
        <v>0</v>
      </c>
      <c r="J87" s="48" t="s">
        <v>51</v>
      </c>
      <c r="O87">
        <f>(I87*21)/100</f>
        <v>0</v>
      </c>
      <c r="P87" t="s">
        <v>22</v>
      </c>
    </row>
    <row r="88" spans="1:18" x14ac:dyDescent="0.25">
      <c r="A88" s="32" t="s">
        <v>52</v>
      </c>
      <c r="E88" s="33" t="s">
        <v>66</v>
      </c>
      <c r="H88" s="53"/>
    </row>
    <row r="89" spans="1:18" ht="39.6" x14ac:dyDescent="0.25">
      <c r="A89" s="34" t="s">
        <v>54</v>
      </c>
      <c r="E89" s="35" t="s">
        <v>564</v>
      </c>
      <c r="H89" s="53"/>
    </row>
    <row r="90" spans="1:18" ht="79.2" x14ac:dyDescent="0.25">
      <c r="A90" t="s">
        <v>56</v>
      </c>
      <c r="E90" s="33" t="s">
        <v>511</v>
      </c>
      <c r="H90" s="53"/>
    </row>
    <row r="91" spans="1:18" x14ac:dyDescent="0.25">
      <c r="A91" s="11" t="s">
        <v>44</v>
      </c>
      <c r="B91" s="11"/>
      <c r="C91" s="36" t="s">
        <v>39</v>
      </c>
      <c r="D91" s="11"/>
      <c r="E91" s="25" t="s">
        <v>221</v>
      </c>
      <c r="F91" s="11"/>
      <c r="G91" s="11"/>
      <c r="H91" s="54"/>
      <c r="I91" s="37">
        <f>0+Q91</f>
        <v>0</v>
      </c>
      <c r="J91" s="46"/>
      <c r="O91">
        <f>0+R91</f>
        <v>0</v>
      </c>
      <c r="Q91">
        <f>0+I92+I96+I100+I104+I108+I112+I116+I120+I124</f>
        <v>0</v>
      </c>
      <c r="R91">
        <f>0+O92+O96+O100+O104+O108+O112+O116+O120+O124</f>
        <v>0</v>
      </c>
    </row>
    <row r="92" spans="1:18" x14ac:dyDescent="0.25">
      <c r="A92" s="23" t="s">
        <v>46</v>
      </c>
      <c r="B92" s="27" t="s">
        <v>142</v>
      </c>
      <c r="C92" s="27" t="s">
        <v>512</v>
      </c>
      <c r="D92" s="23" t="s">
        <v>66</v>
      </c>
      <c r="E92" s="28" t="s">
        <v>513</v>
      </c>
      <c r="F92" s="29" t="s">
        <v>111</v>
      </c>
      <c r="G92" s="30">
        <v>4.5</v>
      </c>
      <c r="H92" s="52"/>
      <c r="I92" s="31">
        <f>ROUND(ROUND(H92,2)*ROUND(G92,3),2)</f>
        <v>0</v>
      </c>
      <c r="J92" s="48" t="s">
        <v>51</v>
      </c>
      <c r="O92">
        <f>(I92*21)/100</f>
        <v>0</v>
      </c>
      <c r="P92" t="s">
        <v>22</v>
      </c>
    </row>
    <row r="93" spans="1:18" x14ac:dyDescent="0.25">
      <c r="A93" s="32" t="s">
        <v>52</v>
      </c>
      <c r="E93" s="33" t="s">
        <v>66</v>
      </c>
      <c r="H93" s="53"/>
    </row>
    <row r="94" spans="1:18" ht="26.4" x14ac:dyDescent="0.25">
      <c r="A94" s="34" t="s">
        <v>54</v>
      </c>
      <c r="E94" s="35" t="s">
        <v>565</v>
      </c>
      <c r="H94" s="53"/>
    </row>
    <row r="95" spans="1:18" ht="79.2" x14ac:dyDescent="0.25">
      <c r="A95" t="s">
        <v>56</v>
      </c>
      <c r="E95" s="33" t="s">
        <v>515</v>
      </c>
      <c r="H95" s="53"/>
    </row>
    <row r="96" spans="1:18" x14ac:dyDescent="0.25">
      <c r="A96" s="23" t="s">
        <v>46</v>
      </c>
      <c r="B96" s="27" t="s">
        <v>147</v>
      </c>
      <c r="C96" s="27" t="s">
        <v>566</v>
      </c>
      <c r="D96" s="23" t="s">
        <v>66</v>
      </c>
      <c r="E96" s="28" t="s">
        <v>567</v>
      </c>
      <c r="F96" s="29" t="s">
        <v>81</v>
      </c>
      <c r="G96" s="30">
        <v>57</v>
      </c>
      <c r="H96" s="52"/>
      <c r="I96" s="31">
        <f>ROUND(ROUND(H96,2)*ROUND(G96,3),2)</f>
        <v>0</v>
      </c>
      <c r="J96" s="48" t="s">
        <v>51</v>
      </c>
      <c r="O96">
        <f>(I96*21)/100</f>
        <v>0</v>
      </c>
      <c r="P96" t="s">
        <v>22</v>
      </c>
    </row>
    <row r="97" spans="1:16" x14ac:dyDescent="0.25">
      <c r="A97" s="32" t="s">
        <v>52</v>
      </c>
      <c r="E97" s="33" t="s">
        <v>568</v>
      </c>
      <c r="H97" s="53"/>
    </row>
    <row r="98" spans="1:16" x14ac:dyDescent="0.25">
      <c r="A98" s="34" t="s">
        <v>54</v>
      </c>
      <c r="E98" s="35" t="s">
        <v>66</v>
      </c>
      <c r="H98" s="53"/>
    </row>
    <row r="99" spans="1:16" ht="277.2" x14ac:dyDescent="0.25">
      <c r="A99" t="s">
        <v>56</v>
      </c>
      <c r="E99" s="33" t="s">
        <v>519</v>
      </c>
      <c r="H99" s="53"/>
    </row>
    <row r="100" spans="1:16" x14ac:dyDescent="0.25">
      <c r="A100" s="23" t="s">
        <v>46</v>
      </c>
      <c r="B100" s="27" t="s">
        <v>151</v>
      </c>
      <c r="C100" s="27" t="s">
        <v>520</v>
      </c>
      <c r="D100" s="23" t="s">
        <v>340</v>
      </c>
      <c r="E100" s="28" t="s">
        <v>569</v>
      </c>
      <c r="F100" s="29" t="s">
        <v>68</v>
      </c>
      <c r="G100" s="30">
        <v>19.95</v>
      </c>
      <c r="H100" s="52"/>
      <c r="I100" s="31">
        <f>ROUND(ROUND(H100,2)*ROUND(G100,3),2)</f>
        <v>0</v>
      </c>
      <c r="J100" s="48" t="s">
        <v>51</v>
      </c>
      <c r="O100">
        <f>(I100*21)/100</f>
        <v>0</v>
      </c>
      <c r="P100" t="s">
        <v>22</v>
      </c>
    </row>
    <row r="101" spans="1:16" x14ac:dyDescent="0.25">
      <c r="A101" s="32" t="s">
        <v>52</v>
      </c>
      <c r="E101" s="33" t="s">
        <v>522</v>
      </c>
      <c r="H101" s="53"/>
    </row>
    <row r="102" spans="1:16" x14ac:dyDescent="0.25">
      <c r="A102" s="34" t="s">
        <v>54</v>
      </c>
      <c r="E102" s="35" t="s">
        <v>66</v>
      </c>
      <c r="H102" s="53"/>
    </row>
    <row r="103" spans="1:16" ht="343.2" x14ac:dyDescent="0.25">
      <c r="A103" t="s">
        <v>56</v>
      </c>
      <c r="E103" s="33" t="s">
        <v>523</v>
      </c>
      <c r="H103" s="53"/>
    </row>
    <row r="104" spans="1:16" x14ac:dyDescent="0.25">
      <c r="A104" s="23" t="s">
        <v>46</v>
      </c>
      <c r="B104" s="27" t="s">
        <v>155</v>
      </c>
      <c r="C104" s="27" t="s">
        <v>528</v>
      </c>
      <c r="D104" s="23" t="s">
        <v>66</v>
      </c>
      <c r="E104" s="28" t="s">
        <v>529</v>
      </c>
      <c r="F104" s="29" t="s">
        <v>198</v>
      </c>
      <c r="G104" s="30">
        <v>16</v>
      </c>
      <c r="H104" s="52"/>
      <c r="I104" s="31">
        <f>ROUND(ROUND(H104,2)*ROUND(G104,3),2)</f>
        <v>0</v>
      </c>
      <c r="J104" s="48" t="s">
        <v>51</v>
      </c>
      <c r="O104">
        <f>(I104*21)/100</f>
        <v>0</v>
      </c>
      <c r="P104" t="s">
        <v>22</v>
      </c>
    </row>
    <row r="105" spans="1:16" x14ac:dyDescent="0.25">
      <c r="A105" s="32" t="s">
        <v>52</v>
      </c>
      <c r="E105" s="33" t="s">
        <v>66</v>
      </c>
      <c r="H105" s="53"/>
    </row>
    <row r="106" spans="1:16" x14ac:dyDescent="0.25">
      <c r="A106" s="34" t="s">
        <v>54</v>
      </c>
      <c r="E106" s="35" t="s">
        <v>66</v>
      </c>
      <c r="H106" s="53"/>
    </row>
    <row r="107" spans="1:16" ht="224.4" x14ac:dyDescent="0.25">
      <c r="A107" t="s">
        <v>56</v>
      </c>
      <c r="E107" s="33" t="s">
        <v>530</v>
      </c>
      <c r="H107" s="53"/>
    </row>
    <row r="108" spans="1:16" x14ac:dyDescent="0.25">
      <c r="A108" s="23" t="s">
        <v>46</v>
      </c>
      <c r="B108" s="27" t="s">
        <v>160</v>
      </c>
      <c r="C108" s="27" t="s">
        <v>448</v>
      </c>
      <c r="D108" s="23" t="s">
        <v>66</v>
      </c>
      <c r="E108" s="28" t="s">
        <v>449</v>
      </c>
      <c r="F108" s="29" t="s">
        <v>111</v>
      </c>
      <c r="G108" s="30">
        <v>1803.5</v>
      </c>
      <c r="H108" s="52"/>
      <c r="I108" s="31">
        <f>ROUND(ROUND(H108,2)*ROUND(G108,3),2)</f>
        <v>0</v>
      </c>
      <c r="J108" s="48" t="s">
        <v>51</v>
      </c>
      <c r="O108">
        <f>(I108*21)/100</f>
        <v>0</v>
      </c>
      <c r="P108" t="s">
        <v>22</v>
      </c>
    </row>
    <row r="109" spans="1:16" x14ac:dyDescent="0.25">
      <c r="A109" s="32" t="s">
        <v>52</v>
      </c>
      <c r="E109" s="33" t="s">
        <v>531</v>
      </c>
      <c r="H109" s="53"/>
    </row>
    <row r="110" spans="1:16" x14ac:dyDescent="0.25">
      <c r="A110" s="34" t="s">
        <v>54</v>
      </c>
      <c r="E110" s="35" t="s">
        <v>66</v>
      </c>
      <c r="H110" s="53"/>
    </row>
    <row r="111" spans="1:16" ht="66" x14ac:dyDescent="0.25">
      <c r="A111" t="s">
        <v>56</v>
      </c>
      <c r="E111" s="33" t="s">
        <v>287</v>
      </c>
      <c r="H111" s="53"/>
    </row>
    <row r="112" spans="1:16" x14ac:dyDescent="0.25">
      <c r="A112" s="23" t="s">
        <v>46</v>
      </c>
      <c r="B112" s="27" t="s">
        <v>164</v>
      </c>
      <c r="C112" s="27" t="s">
        <v>532</v>
      </c>
      <c r="D112" s="23" t="s">
        <v>66</v>
      </c>
      <c r="E112" s="28" t="s">
        <v>533</v>
      </c>
      <c r="F112" s="29" t="s">
        <v>111</v>
      </c>
      <c r="G112" s="30">
        <v>10.8</v>
      </c>
      <c r="H112" s="52"/>
      <c r="I112" s="31">
        <f>ROUND(ROUND(H112,2)*ROUND(G112,3),2)</f>
        <v>0</v>
      </c>
      <c r="J112" s="48" t="s">
        <v>51</v>
      </c>
      <c r="O112">
        <f>(I112*21)/100</f>
        <v>0</v>
      </c>
      <c r="P112" t="s">
        <v>22</v>
      </c>
    </row>
    <row r="113" spans="1:16" x14ac:dyDescent="0.25">
      <c r="A113" s="32" t="s">
        <v>52</v>
      </c>
      <c r="E113" s="33" t="s">
        <v>66</v>
      </c>
      <c r="H113" s="53"/>
    </row>
    <row r="114" spans="1:16" ht="39.6" x14ac:dyDescent="0.25">
      <c r="A114" s="34" t="s">
        <v>54</v>
      </c>
      <c r="E114" s="35" t="s">
        <v>570</v>
      </c>
      <c r="H114" s="53"/>
    </row>
    <row r="115" spans="1:16" ht="66" x14ac:dyDescent="0.25">
      <c r="A115" t="s">
        <v>56</v>
      </c>
      <c r="E115" s="33" t="s">
        <v>287</v>
      </c>
      <c r="H115" s="53"/>
    </row>
    <row r="116" spans="1:16" x14ac:dyDescent="0.25">
      <c r="A116" s="23" t="s">
        <v>46</v>
      </c>
      <c r="B116" s="27" t="s">
        <v>168</v>
      </c>
      <c r="C116" s="27" t="s">
        <v>535</v>
      </c>
      <c r="D116" s="23" t="s">
        <v>66</v>
      </c>
      <c r="E116" s="28" t="s">
        <v>536</v>
      </c>
      <c r="F116" s="29" t="s">
        <v>81</v>
      </c>
      <c r="G116" s="30">
        <v>57</v>
      </c>
      <c r="H116" s="52"/>
      <c r="I116" s="31">
        <f>ROUND(ROUND(H116,2)*ROUND(G116,3),2)</f>
        <v>0</v>
      </c>
      <c r="J116" s="48" t="s">
        <v>51</v>
      </c>
      <c r="O116">
        <f>(I116*21)/100</f>
        <v>0</v>
      </c>
      <c r="P116" t="s">
        <v>22</v>
      </c>
    </row>
    <row r="117" spans="1:16" x14ac:dyDescent="0.25">
      <c r="A117" s="32" t="s">
        <v>52</v>
      </c>
      <c r="E117" s="33" t="s">
        <v>537</v>
      </c>
      <c r="H117" s="53"/>
    </row>
    <row r="118" spans="1:16" x14ac:dyDescent="0.25">
      <c r="A118" s="34" t="s">
        <v>54</v>
      </c>
      <c r="E118" s="35" t="s">
        <v>66</v>
      </c>
      <c r="H118" s="53"/>
    </row>
    <row r="119" spans="1:16" ht="79.2" x14ac:dyDescent="0.25">
      <c r="A119" t="s">
        <v>56</v>
      </c>
      <c r="E119" s="33" t="s">
        <v>538</v>
      </c>
      <c r="H119" s="53"/>
    </row>
    <row r="120" spans="1:16" x14ac:dyDescent="0.25">
      <c r="A120" s="23" t="s">
        <v>46</v>
      </c>
      <c r="B120" s="27" t="s">
        <v>173</v>
      </c>
      <c r="C120" s="27" t="s">
        <v>543</v>
      </c>
      <c r="D120" s="23" t="s">
        <v>66</v>
      </c>
      <c r="E120" s="28" t="s">
        <v>544</v>
      </c>
      <c r="F120" s="29" t="s">
        <v>68</v>
      </c>
      <c r="G120" s="30">
        <v>19.95</v>
      </c>
      <c r="H120" s="52"/>
      <c r="I120" s="31">
        <f>ROUND(ROUND(H120,2)*ROUND(G120,3),2)</f>
        <v>0</v>
      </c>
      <c r="J120" s="48" t="s">
        <v>51</v>
      </c>
      <c r="O120">
        <f>(I120*21)/100</f>
        <v>0</v>
      </c>
      <c r="P120" t="s">
        <v>22</v>
      </c>
    </row>
    <row r="121" spans="1:16" x14ac:dyDescent="0.25">
      <c r="A121" s="32" t="s">
        <v>52</v>
      </c>
      <c r="E121" s="33" t="s">
        <v>545</v>
      </c>
      <c r="H121" s="53"/>
    </row>
    <row r="122" spans="1:16" x14ac:dyDescent="0.25">
      <c r="A122" s="34" t="s">
        <v>54</v>
      </c>
      <c r="E122" s="35" t="s">
        <v>66</v>
      </c>
      <c r="H122" s="53"/>
    </row>
    <row r="123" spans="1:16" ht="79.2" x14ac:dyDescent="0.25">
      <c r="A123" t="s">
        <v>56</v>
      </c>
      <c r="E123" s="33" t="s">
        <v>538</v>
      </c>
      <c r="H123" s="53"/>
    </row>
    <row r="124" spans="1:16" x14ac:dyDescent="0.25">
      <c r="A124" s="23" t="s">
        <v>46</v>
      </c>
      <c r="B124" s="27" t="s">
        <v>178</v>
      </c>
      <c r="C124" s="27" t="s">
        <v>546</v>
      </c>
      <c r="D124" s="23" t="s">
        <v>66</v>
      </c>
      <c r="E124" s="28" t="s">
        <v>547</v>
      </c>
      <c r="F124" s="29" t="s">
        <v>111</v>
      </c>
      <c r="G124" s="30">
        <v>1736</v>
      </c>
      <c r="H124" s="52"/>
      <c r="I124" s="31">
        <f>ROUND(ROUND(H124,2)*ROUND(G124,3),2)</f>
        <v>0</v>
      </c>
      <c r="J124" s="48" t="s">
        <v>51</v>
      </c>
      <c r="O124">
        <f>(I124*21)/100</f>
        <v>0</v>
      </c>
      <c r="P124" t="s">
        <v>22</v>
      </c>
    </row>
    <row r="125" spans="1:16" x14ac:dyDescent="0.25">
      <c r="A125" s="32" t="s">
        <v>52</v>
      </c>
      <c r="E125" s="33" t="s">
        <v>548</v>
      </c>
      <c r="H125" s="53"/>
    </row>
    <row r="126" spans="1:16" x14ac:dyDescent="0.25">
      <c r="A126" s="34" t="s">
        <v>54</v>
      </c>
      <c r="E126" s="35" t="s">
        <v>66</v>
      </c>
      <c r="H126" s="53"/>
    </row>
    <row r="127" spans="1:16" ht="79.2" x14ac:dyDescent="0.25">
      <c r="A127" t="s">
        <v>56</v>
      </c>
      <c r="E127" s="33" t="s">
        <v>458</v>
      </c>
      <c r="H127" s="53"/>
    </row>
  </sheetData>
  <sheetProtection algorithmName="SHA-512" hashValue="Q1RCcRQSVseefU5F2H2fH91g64CMj+1v5B+VeGIQQwi4ATrujqdv5zF8lziK+/z2No2iU+wHpKd+GUKnKY5YHg==" saltValue="I6xIQxSlX8iCB4VJRQM3rw==" spinCount="100000" sheet="1" objects="1" scenarios="1"/>
  <mergeCells count="11">
    <mergeCell ref="E5:E6"/>
    <mergeCell ref="F5:F6"/>
    <mergeCell ref="G5:G6"/>
    <mergeCell ref="H5:I5"/>
    <mergeCell ref="J5:J6"/>
    <mergeCell ref="C3:D3"/>
    <mergeCell ref="C4:D4"/>
    <mergeCell ref="A5:A6"/>
    <mergeCell ref="B5:B6"/>
    <mergeCell ref="C5:C6"/>
    <mergeCell ref="D5:D6"/>
  </mergeCells>
  <printOptions horizontalCentered="1"/>
  <pageMargins left="0.39370078740157483" right="0.39370078740157483" top="0.39370078740157483" bottom="0.51181102362204722" header="0.39370078740157483" footer="0.31496062992125984"/>
  <pageSetup paperSize="9" scale="68" fitToHeight="0" orientation="landscape" r:id="rId1"/>
  <headerFooter>
    <oddFooter>&amp;L&amp;9Objekt: &amp;A&amp;R&amp;8Strana &amp;P z &amp;N</oddFooter>
  </headerFooter>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Listy</vt:lpstr>
      </vt:variant>
      <vt:variant>
        <vt:i4>6</vt:i4>
      </vt:variant>
      <vt:variant>
        <vt:lpstr>Pojmenované oblasti</vt:lpstr>
      </vt:variant>
      <vt:variant>
        <vt:i4>5</vt:i4>
      </vt:variant>
    </vt:vector>
  </HeadingPairs>
  <TitlesOfParts>
    <vt:vector size="11" baseType="lpstr">
      <vt:lpstr>Rekapitulace</vt:lpstr>
      <vt:lpstr>SO 101</vt:lpstr>
      <vt:lpstr>SO 102</vt:lpstr>
      <vt:lpstr>SO 103</vt:lpstr>
      <vt:lpstr>SO 201</vt:lpstr>
      <vt:lpstr>SO 202</vt:lpstr>
      <vt:lpstr>'SO 101'!Názvy_tisku</vt:lpstr>
      <vt:lpstr>'SO 102'!Názvy_tisku</vt:lpstr>
      <vt:lpstr>'SO 103'!Názvy_tisku</vt:lpstr>
      <vt:lpstr>'SO 201'!Názvy_tisku</vt:lpstr>
      <vt:lpstr>'SO 202'!Názvy_tisku</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Miloš Drábek</cp:lastModifiedBy>
  <cp:lastPrinted>2025-01-23T14:20:18Z</cp:lastPrinted>
  <dcterms:created xsi:type="dcterms:W3CDTF">2025-01-23T14:23:41Z</dcterms:created>
  <dcterms:modified xsi:type="dcterms:W3CDTF">2025-01-23T14:28:40Z</dcterms:modified>
  <cp:category/>
  <cp:contentStatus/>
</cp:coreProperties>
</file>