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Areal_AH_Sklad_05_Nova_podlaha\2_ZD\"/>
    </mc:Choice>
  </mc:AlternateContent>
  <bookViews>
    <workbookView xWindow="0" yWindow="0" windowWidth="28800" windowHeight="12450"/>
  </bookViews>
  <sheets>
    <sheet name="Rekapitulace stavby" sheetId="1" r:id="rId1"/>
    <sheet name="SO 10 - Stavebně konstruk..." sheetId="2" r:id="rId2"/>
    <sheet name="Pokyny pro vyplnění" sheetId="3" r:id="rId3"/>
  </sheets>
  <definedNames>
    <definedName name="_xlnm._FilterDatabase" localSheetId="1" hidden="1">'SO 10 - Stavebně konstruk...'!$C$92:$K$420</definedName>
    <definedName name="_xlnm.Print_Titles" localSheetId="0">'Rekapitulace stavby'!$52:$52</definedName>
    <definedName name="_xlnm.Print_Titles" localSheetId="1">'SO 10 - Stavebně konstruk...'!$92:$92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10 - Stavebně konstruk...'!$C$4:$J$39,'SO 10 - Stavebně konstruk...'!$C$45:$J$74,'SO 10 - Stavebně konstruk...'!$C$80:$K$420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418" i="2"/>
  <c r="BH418" i="2"/>
  <c r="BG418" i="2"/>
  <c r="BF418" i="2"/>
  <c r="T418" i="2"/>
  <c r="T417" i="2"/>
  <c r="R418" i="2"/>
  <c r="R417" i="2" s="1"/>
  <c r="P418" i="2"/>
  <c r="P417" i="2"/>
  <c r="BI414" i="2"/>
  <c r="BH414" i="2"/>
  <c r="BG414" i="2"/>
  <c r="BF414" i="2"/>
  <c r="T414" i="2"/>
  <c r="T413" i="2" s="1"/>
  <c r="T412" i="2" s="1"/>
  <c r="R414" i="2"/>
  <c r="R413" i="2" s="1"/>
  <c r="R412" i="2" s="1"/>
  <c r="P414" i="2"/>
  <c r="P413" i="2" s="1"/>
  <c r="P412" i="2" s="1"/>
  <c r="BI403" i="2"/>
  <c r="BH403" i="2"/>
  <c r="BG403" i="2"/>
  <c r="BF403" i="2"/>
  <c r="T403" i="2"/>
  <c r="T402" i="2"/>
  <c r="R403" i="2"/>
  <c r="R402" i="2"/>
  <c r="P403" i="2"/>
  <c r="P402" i="2"/>
  <c r="BI399" i="2"/>
  <c r="BH399" i="2"/>
  <c r="BG399" i="2"/>
  <c r="BF399" i="2"/>
  <c r="T399" i="2"/>
  <c r="R399" i="2"/>
  <c r="P399" i="2"/>
  <c r="BI386" i="2"/>
  <c r="BH386" i="2"/>
  <c r="BG386" i="2"/>
  <c r="BF386" i="2"/>
  <c r="T386" i="2"/>
  <c r="R386" i="2"/>
  <c r="P386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64" i="2"/>
  <c r="BH364" i="2"/>
  <c r="BG364" i="2"/>
  <c r="BF364" i="2"/>
  <c r="T364" i="2"/>
  <c r="R364" i="2"/>
  <c r="P364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48" i="2"/>
  <c r="BH348" i="2"/>
  <c r="BG348" i="2"/>
  <c r="BF348" i="2"/>
  <c r="T348" i="2"/>
  <c r="R348" i="2"/>
  <c r="P348" i="2"/>
  <c r="BI336" i="2"/>
  <c r="BH336" i="2"/>
  <c r="BG336" i="2"/>
  <c r="BF336" i="2"/>
  <c r="T336" i="2"/>
  <c r="R336" i="2"/>
  <c r="P336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4" i="2"/>
  <c r="BH294" i="2"/>
  <c r="BG294" i="2"/>
  <c r="BF294" i="2"/>
  <c r="T294" i="2"/>
  <c r="R294" i="2"/>
  <c r="P294" i="2"/>
  <c r="BI285" i="2"/>
  <c r="BH285" i="2"/>
  <c r="BG285" i="2"/>
  <c r="BF285" i="2"/>
  <c r="T285" i="2"/>
  <c r="R285" i="2"/>
  <c r="P285" i="2"/>
  <c r="BI278" i="2"/>
  <c r="BH278" i="2"/>
  <c r="BG278" i="2"/>
  <c r="BF278" i="2"/>
  <c r="T278" i="2"/>
  <c r="R278" i="2"/>
  <c r="P278" i="2"/>
  <c r="BI271" i="2"/>
  <c r="BH271" i="2"/>
  <c r="BG271" i="2"/>
  <c r="BF271" i="2"/>
  <c r="T271" i="2"/>
  <c r="R271" i="2"/>
  <c r="P271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48" i="2"/>
  <c r="BH248" i="2"/>
  <c r="BG248" i="2"/>
  <c r="BF248" i="2"/>
  <c r="T248" i="2"/>
  <c r="R248" i="2"/>
  <c r="P248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T221" i="2"/>
  <c r="R222" i="2"/>
  <c r="R221" i="2"/>
  <c r="P222" i="2"/>
  <c r="P221" i="2" s="1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0" i="2"/>
  <c r="BH180" i="2"/>
  <c r="BG180" i="2"/>
  <c r="BF180" i="2"/>
  <c r="T180" i="2"/>
  <c r="R180" i="2"/>
  <c r="P180" i="2"/>
  <c r="BI173" i="2"/>
  <c r="BH173" i="2"/>
  <c r="BG173" i="2"/>
  <c r="BF173" i="2"/>
  <c r="T173" i="2"/>
  <c r="R173" i="2"/>
  <c r="P173" i="2"/>
  <c r="BI166" i="2"/>
  <c r="BH166" i="2"/>
  <c r="BG166" i="2"/>
  <c r="BF166" i="2"/>
  <c r="T166" i="2"/>
  <c r="R166" i="2"/>
  <c r="P166" i="2"/>
  <c r="BI157" i="2"/>
  <c r="BH157" i="2"/>
  <c r="BG157" i="2"/>
  <c r="BF157" i="2"/>
  <c r="T157" i="2"/>
  <c r="R157" i="2"/>
  <c r="P157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18" i="2"/>
  <c r="BH118" i="2"/>
  <c r="BG118" i="2"/>
  <c r="BF118" i="2"/>
  <c r="T118" i="2"/>
  <c r="R118" i="2"/>
  <c r="P118" i="2"/>
  <c r="BI111" i="2"/>
  <c r="BH111" i="2"/>
  <c r="BG111" i="2"/>
  <c r="BF111" i="2"/>
  <c r="T111" i="2"/>
  <c r="R111" i="2"/>
  <c r="P111" i="2"/>
  <c r="BI104" i="2"/>
  <c r="BH104" i="2"/>
  <c r="BG104" i="2"/>
  <c r="BF104" i="2"/>
  <c r="T104" i="2"/>
  <c r="R104" i="2"/>
  <c r="P104" i="2"/>
  <c r="BI96" i="2"/>
  <c r="BH96" i="2"/>
  <c r="BG96" i="2"/>
  <c r="BF96" i="2"/>
  <c r="T96" i="2"/>
  <c r="R96" i="2"/>
  <c r="P96" i="2"/>
  <c r="J90" i="2"/>
  <c r="J89" i="2"/>
  <c r="F89" i="2"/>
  <c r="F87" i="2"/>
  <c r="E85" i="2"/>
  <c r="J55" i="2"/>
  <c r="J54" i="2"/>
  <c r="F54" i="2"/>
  <c r="F52" i="2"/>
  <c r="E50" i="2"/>
  <c r="J18" i="2"/>
  <c r="E18" i="2"/>
  <c r="F55" i="2" s="1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BK271" i="2"/>
  <c r="J118" i="2"/>
  <c r="J190" i="2"/>
  <c r="J386" i="2"/>
  <c r="J166" i="2"/>
  <c r="BK218" i="2"/>
  <c r="BK336" i="2"/>
  <c r="J205" i="2"/>
  <c r="BK227" i="2"/>
  <c r="BK111" i="2"/>
  <c r="BK323" i="2"/>
  <c r="BK126" i="2"/>
  <c r="J264" i="2"/>
  <c r="J133" i="2"/>
  <c r="BK173" i="2"/>
  <c r="BK193" i="2"/>
  <c r="J196" i="2"/>
  <c r="J285" i="2"/>
  <c r="J294" i="2"/>
  <c r="J193" i="2"/>
  <c r="BK248" i="2"/>
  <c r="J414" i="2"/>
  <c r="BK180" i="2"/>
  <c r="AS54" i="1"/>
  <c r="BK200" i="2"/>
  <c r="J222" i="2"/>
  <c r="BK157" i="2"/>
  <c r="J180" i="2"/>
  <c r="BK222" i="2"/>
  <c r="J301" i="2"/>
  <c r="J278" i="2"/>
  <c r="BK301" i="2"/>
  <c r="BK133" i="2"/>
  <c r="J213" i="2"/>
  <c r="J148" i="2"/>
  <c r="BK348" i="2"/>
  <c r="J336" i="2"/>
  <c r="J403" i="2"/>
  <c r="BK375" i="2"/>
  <c r="BK399" i="2"/>
  <c r="BK285" i="2"/>
  <c r="BK418" i="2"/>
  <c r="J303" i="2"/>
  <c r="J173" i="2"/>
  <c r="BK354" i="2"/>
  <c r="BK166" i="2"/>
  <c r="J235" i="2"/>
  <c r="J157" i="2"/>
  <c r="J227" i="2"/>
  <c r="BK235" i="2"/>
  <c r="J104" i="2"/>
  <c r="J210" i="2"/>
  <c r="BK380" i="2"/>
  <c r="BK264" i="2"/>
  <c r="BK210" i="2"/>
  <c r="J307" i="2"/>
  <c r="J319" i="2"/>
  <c r="BK205" i="2"/>
  <c r="J239" i="2"/>
  <c r="J418" i="2"/>
  <c r="BK294" i="2"/>
  <c r="J256" i="2"/>
  <c r="BK314" i="2"/>
  <c r="BK358" i="2"/>
  <c r="J200" i="2"/>
  <c r="J364" i="2"/>
  <c r="BK386" i="2"/>
  <c r="J314" i="2"/>
  <c r="BK414" i="2"/>
  <c r="J358" i="2"/>
  <c r="BK403" i="2"/>
  <c r="BK319" i="2"/>
  <c r="BK96" i="2"/>
  <c r="BK307" i="2"/>
  <c r="BK260" i="2"/>
  <c r="J323" i="2"/>
  <c r="J380" i="2"/>
  <c r="J348" i="2"/>
  <c r="J111" i="2"/>
  <c r="BK364" i="2"/>
  <c r="BK190" i="2"/>
  <c r="J248" i="2"/>
  <c r="BK104" i="2"/>
  <c r="J142" i="2"/>
  <c r="BK118" i="2"/>
  <c r="BK278" i="2"/>
  <c r="J375" i="2"/>
  <c r="J260" i="2"/>
  <c r="J354" i="2"/>
  <c r="BK196" i="2"/>
  <c r="J126" i="2"/>
  <c r="J96" i="2"/>
  <c r="BK303" i="2"/>
  <c r="J271" i="2"/>
  <c r="BK148" i="2"/>
  <c r="BK142" i="2"/>
  <c r="BK213" i="2"/>
  <c r="J399" i="2"/>
  <c r="J218" i="2"/>
  <c r="BK239" i="2"/>
  <c r="BK256" i="2"/>
  <c r="T95" i="2" l="1"/>
  <c r="R189" i="2"/>
  <c r="R263" i="2"/>
  <c r="R125" i="2"/>
  <c r="P226" i="2"/>
  <c r="R322" i="2"/>
  <c r="BK95" i="2"/>
  <c r="J95" i="2" s="1"/>
  <c r="J61" i="2" s="1"/>
  <c r="T125" i="2"/>
  <c r="R226" i="2"/>
  <c r="P322" i="2"/>
  <c r="P95" i="2"/>
  <c r="BK189" i="2"/>
  <c r="J189" i="2"/>
  <c r="J63" i="2" s="1"/>
  <c r="P263" i="2"/>
  <c r="BK306" i="2"/>
  <c r="J306" i="2" s="1"/>
  <c r="J68" i="2" s="1"/>
  <c r="R306" i="2"/>
  <c r="P125" i="2"/>
  <c r="BK226" i="2"/>
  <c r="BK322" i="2"/>
  <c r="J322" i="2" s="1"/>
  <c r="J69" i="2" s="1"/>
  <c r="R95" i="2"/>
  <c r="R94" i="2"/>
  <c r="T189" i="2"/>
  <c r="BK263" i="2"/>
  <c r="J263" i="2"/>
  <c r="J67" i="2" s="1"/>
  <c r="T263" i="2"/>
  <c r="P306" i="2"/>
  <c r="T306" i="2"/>
  <c r="BK125" i="2"/>
  <c r="J125" i="2" s="1"/>
  <c r="J62" i="2" s="1"/>
  <c r="P189" i="2"/>
  <c r="T226" i="2"/>
  <c r="T322" i="2"/>
  <c r="BK417" i="2"/>
  <c r="J417" i="2" s="1"/>
  <c r="J73" i="2" s="1"/>
  <c r="BK402" i="2"/>
  <c r="J402" i="2"/>
  <c r="J70" i="2"/>
  <c r="BK221" i="2"/>
  <c r="J221" i="2" s="1"/>
  <c r="J64" i="2" s="1"/>
  <c r="BK413" i="2"/>
  <c r="BK412" i="2"/>
  <c r="J412" i="2" s="1"/>
  <c r="J71" i="2" s="1"/>
  <c r="E83" i="2"/>
  <c r="BE111" i="2"/>
  <c r="BE118" i="2"/>
  <c r="BE126" i="2"/>
  <c r="BE157" i="2"/>
  <c r="BE196" i="2"/>
  <c r="BE210" i="2"/>
  <c r="BE239" i="2"/>
  <c r="BE348" i="2"/>
  <c r="BE354" i="2"/>
  <c r="J87" i="2"/>
  <c r="BE133" i="2"/>
  <c r="BE142" i="2"/>
  <c r="BE148" i="2"/>
  <c r="BE166" i="2"/>
  <c r="BE173" i="2"/>
  <c r="BE180" i="2"/>
  <c r="BE190" i="2"/>
  <c r="BE222" i="2"/>
  <c r="BE248" i="2"/>
  <c r="BE271" i="2"/>
  <c r="BE278" i="2"/>
  <c r="BE285" i="2"/>
  <c r="BE294" i="2"/>
  <c r="BE301" i="2"/>
  <c r="BE303" i="2"/>
  <c r="BE319" i="2"/>
  <c r="BE380" i="2"/>
  <c r="BE386" i="2"/>
  <c r="BE399" i="2"/>
  <c r="BE403" i="2"/>
  <c r="BE414" i="2"/>
  <c r="BE418" i="2"/>
  <c r="F90" i="2"/>
  <c r="BE375" i="2"/>
  <c r="BE193" i="2"/>
  <c r="BE364" i="2"/>
  <c r="BE227" i="2"/>
  <c r="BE235" i="2"/>
  <c r="BE323" i="2"/>
  <c r="BE96" i="2"/>
  <c r="BE256" i="2"/>
  <c r="BE260" i="2"/>
  <c r="BE264" i="2"/>
  <c r="BE314" i="2"/>
  <c r="BE336" i="2"/>
  <c r="BE358" i="2"/>
  <c r="BE104" i="2"/>
  <c r="BE200" i="2"/>
  <c r="BE205" i="2"/>
  <c r="BE213" i="2"/>
  <c r="BE218" i="2"/>
  <c r="BE307" i="2"/>
  <c r="F35" i="2"/>
  <c r="BB55" i="1" s="1"/>
  <c r="BB54" i="1" s="1"/>
  <c r="AX54" i="1" s="1"/>
  <c r="F37" i="2"/>
  <c r="BD55" i="1" s="1"/>
  <c r="BD54" i="1" s="1"/>
  <c r="W33" i="1" s="1"/>
  <c r="J34" i="2"/>
  <c r="AW55" i="1" s="1"/>
  <c r="F36" i="2"/>
  <c r="BC55" i="1"/>
  <c r="BC54" i="1" s="1"/>
  <c r="W32" i="1" s="1"/>
  <c r="F34" i="2"/>
  <c r="BA55" i="1" s="1"/>
  <c r="BA54" i="1" s="1"/>
  <c r="AW54" i="1" s="1"/>
  <c r="AK30" i="1" s="1"/>
  <c r="T94" i="2" l="1"/>
  <c r="R225" i="2"/>
  <c r="R93" i="2" s="1"/>
  <c r="BK225" i="2"/>
  <c r="J225" i="2" s="1"/>
  <c r="J65" i="2" s="1"/>
  <c r="P94" i="2"/>
  <c r="T225" i="2"/>
  <c r="P225" i="2"/>
  <c r="T93" i="2"/>
  <c r="BK94" i="2"/>
  <c r="BK93" i="2"/>
  <c r="J93" i="2" s="1"/>
  <c r="J30" i="2" s="1"/>
  <c r="AG55" i="1" s="1"/>
  <c r="J413" i="2"/>
  <c r="J72" i="2"/>
  <c r="J226" i="2"/>
  <c r="J66" i="2" s="1"/>
  <c r="F33" i="2"/>
  <c r="AZ55" i="1" s="1"/>
  <c r="AZ54" i="1" s="1"/>
  <c r="AV54" i="1" s="1"/>
  <c r="AK29" i="1" s="1"/>
  <c r="W31" i="1"/>
  <c r="W30" i="1"/>
  <c r="AY54" i="1"/>
  <c r="J33" i="2"/>
  <c r="AV55" i="1" s="1"/>
  <c r="AT55" i="1" s="1"/>
  <c r="AG54" i="1" l="1"/>
  <c r="AN55" i="1"/>
  <c r="P93" i="2"/>
  <c r="AU55" i="1" s="1"/>
  <c r="AU54" i="1" s="1"/>
  <c r="J94" i="2"/>
  <c r="J60" i="2"/>
  <c r="J59" i="2"/>
  <c r="J39" i="2"/>
  <c r="AK26" i="1"/>
  <c r="AK35" i="1"/>
  <c r="W29" i="1"/>
  <c r="AT54" i="1"/>
  <c r="AN54" i="1" l="1"/>
</calcChain>
</file>

<file path=xl/sharedStrings.xml><?xml version="1.0" encoding="utf-8"?>
<sst xmlns="http://schemas.openxmlformats.org/spreadsheetml/2006/main" count="3567" uniqueCount="689">
  <si>
    <t>Export Komplet</t>
  </si>
  <si>
    <t>VZ</t>
  </si>
  <si>
    <t>2.0</t>
  </si>
  <si>
    <t/>
  </si>
  <si>
    <t>False</t>
  </si>
  <si>
    <t>{6518da5f-a596-45dd-b4f4-c0d723895b9b}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</si>
  <si>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</si>
  <si>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</si>
  <si>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</si>
  <si>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</si>
  <si>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</si>
  <si>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</si>
  <si>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</si>
  <si>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</si>
  <si>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</si>
  <si>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2024/014b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</si>
  <si>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</si>
  <si>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</si>
  <si>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AREÁL AUTOBUSY HRANEČNÍK - SKLAD 05 NOVÁ PODLAHA II</t>
  </si>
  <si>
    <t>KSO:</t>
  </si>
  <si>
    <t>CC-CZ:</t>
  </si>
  <si>
    <t>Místo:</t>
  </si>
  <si>
    <t xml:space="preserve"> </t>
  </si>
  <si>
    <t>Datum:</t>
  </si>
  <si>
    <t>26. 2. 2024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</si>
  <si>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</si>
  <si>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</si>
  <si>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</si>
  <si>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</si>
  <si>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</si>
  <si>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</si>
  <si>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</si>
  <si>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Projekt HTL s.r.o.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</si>
  <si>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</si>
  <si>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</si>
  <si>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</si>
  <si>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</si>
  <si>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</si>
  <si>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</si>
  <si>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</si>
  <si>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</si>
  <si>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</si>
  <si>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</si>
  <si>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</si>
  <si>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</si>
  <si>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</si>
  <si>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</si>
  <si>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</si>
  <si>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</si>
  <si>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</si>
  <si>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</si>
  <si>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</si>
  <si>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</si>
  <si>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</si>
  <si>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</si>
  <si>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</si>
  <si>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</si>
  <si>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</si>
  <si>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</si>
  <si>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</si>
  <si>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</si>
  <si>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</si>
  <si>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</si>
  <si>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</si>
  <si>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</si>
  <si>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</si>
  <si>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</si>
  <si>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</si>
  <si>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</si>
  <si>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</si>
  <si>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</si>
  <si>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</si>
  <si>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</si>
  <si>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</si>
  <si>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</si>
  <si>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</si>
  <si>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</si>
  <si>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</t>
  </si>
  <si>
    <t>Stavebně konstrukční řešení</t>
  </si>
  <si>
    <t>STA</t>
  </si>
  <si>
    <t>1</t>
  </si>
  <si>
    <t>{d723aff7-ecd7-4b08-afc9-eb56144b684a}</t>
  </si>
  <si>
    <t>2</t>
  </si>
  <si>
    <t>KRYCÍ LIST SOUPISU PRACÍ</t>
  </si>
  <si>
    <t>Objekt:</t>
  </si>
  <si>
    <t>SO 10 - Stavebně konstrukční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</si>
  <si>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</si>
  <si>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</si>
  <si>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</si>
  <si>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</si>
  <si>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</si>
  <si>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</si>
  <si>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</si>
  <si>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</si>
  <si>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</si>
  <si>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</si>
  <si>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</si>
  <si>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</si>
  <si>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</si>
  <si>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</si>
  <si>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</si>
  <si>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</si>
  <si>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</si>
  <si>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</si>
  <si>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</si>
  <si>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</si>
  <si>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</si>
  <si>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</si>
  <si>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</si>
  <si>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</si>
  <si>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</si>
  <si>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</si>
  <si>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</si>
  <si>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</si>
  <si>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</si>
  <si>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</si>
  <si>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</si>
  <si>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</si>
  <si>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</si>
  <si>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</si>
  <si>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</si>
  <si>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</si>
  <si>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</si>
  <si>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</t>
  </si>
  <si>
    <t>Začištění omítek kolem oken, dveří, podlah nebo obkladů</t>
  </si>
  <si>
    <t>m</t>
  </si>
  <si>
    <t>CS ÚRS 2024 01</t>
  </si>
  <si>
    <t>4</t>
  </si>
  <si>
    <t>-1574387479</t>
  </si>
  <si>
    <t>PP</t>
  </si>
  <si>
    <t>Začištění omítek (s dodáním hmot) kolem oken, dveří, podlah, obkladů apod.</t>
  </si>
  <si>
    <t>Online PSC</t>
  </si>
  <si>
    <t>https://podminky.urs.cz/item/CS_URS_2024_01/619995001</t>
  </si>
  <si>
    <t>VV</t>
  </si>
  <si>
    <t>"dle výkresu HTL-4411-V006"</t>
  </si>
  <si>
    <t>"začištění omítek kolem podlah"</t>
  </si>
  <si>
    <t>4*2+5,8*2-0,8+5,05*2+5,8*2-2,4+0,5*4+9,3*2+5,8*2-3,1-2+0,5*4+6,2*2+7,75*2+2,15*2</t>
  </si>
  <si>
    <t>0,35*2-0,8*2-2,2-1,1+5,1-0,8+8,85*2+5,85*2-3,1-2-0,9-2,6+0,5*4</t>
  </si>
  <si>
    <t>Součet</t>
  </si>
  <si>
    <t>632451111</t>
  </si>
  <si>
    <t>Cementový samonivelační potěr ze suchých směsí tl přes 25 do 30 mm</t>
  </si>
  <si>
    <t>m2</t>
  </si>
  <si>
    <t>-1626258314</t>
  </si>
  <si>
    <t>Potěr cementový samonivelační ze suchých směsí tloušťky přes 25 do 30 mm</t>
  </si>
  <si>
    <t>https://podminky.urs.cz/item/CS_URS_2024_01/632451111</t>
  </si>
  <si>
    <t>"dle TZ"</t>
  </si>
  <si>
    <t>"na vybouraných částech betonových podlah"</t>
  </si>
  <si>
    <t>0,92+0,4+2,5</t>
  </si>
  <si>
    <t>3</t>
  </si>
  <si>
    <t>631342222</t>
  </si>
  <si>
    <t>Cementová litá pěna tl přes 80 do 120 mm objemové hmotnosti 600 kg/m3</t>
  </si>
  <si>
    <t>m3</t>
  </si>
  <si>
    <t>1313266519</t>
  </si>
  <si>
    <t>Cementová litá pěna - pěnobeton tl. přes 80 do 120 mm, objemové hmotnosti 600 kg/m3</t>
  </si>
  <si>
    <t>https://podminky.urs.cz/item/CS_URS_2024_01/631342222</t>
  </si>
  <si>
    <t>"skladba S1"</t>
  </si>
  <si>
    <t>(31,87+31,65+27,77+43,43+54,06+5,82+24,69)*0,09</t>
  </si>
  <si>
    <t>634662111</t>
  </si>
  <si>
    <t>Výplň dilatačních spar šířky do 10 mm v mazaninách akrylátovým tmelem</t>
  </si>
  <si>
    <t>506149417</t>
  </si>
  <si>
    <t>Výplň dilatačních spar mazanin akrylátovým tmelem, šířka spáry do 10 mm</t>
  </si>
  <si>
    <t>https://podminky.urs.cz/item/CS_URS_2024_01/634662111</t>
  </si>
  <si>
    <t>"obvodová dilatace u stěn"</t>
  </si>
  <si>
    <t>4*2+5,8*2+5,05*2+5,8*2+9,3*2+5,8*3+6,2*2+7,75*2+2,15*2+0,35*2+5,1*2+5,85*2+8,85*2+1,1</t>
  </si>
  <si>
    <t>9</t>
  </si>
  <si>
    <t>Ostatní konstrukce a práce, bourání</t>
  </si>
  <si>
    <t>5</t>
  </si>
  <si>
    <t>952901221</t>
  </si>
  <si>
    <t>Vyčištění budov průmyslových objektů při jakékoliv výšce podlaží</t>
  </si>
  <si>
    <t>1283528161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</si>
  <si>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</si>
  <si>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https://podminky.urs.cz/item/CS_URS_2024_01/952901221</t>
  </si>
  <si>
    <t>31,87+31,65+27,77+43,43+54,06+5,82+24,69</t>
  </si>
  <si>
    <t>953312122</t>
  </si>
  <si>
    <t>Vložky do svislých dilatačních spár z extrudovaných polystyrénových desek tl. přes 10 do 20 mm</t>
  </si>
  <si>
    <t>-9803771</t>
  </si>
  <si>
    <t>Vložky svislé do dilatačních spár z polystyrenových desek extrudovaných včetně dodání a osazení, v jakémkoliv zdivu přes 10 do 20 mm</t>
  </si>
  <si>
    <t>https://podminky.urs.cz/item/CS_URS_2024_01/953312122</t>
  </si>
  <si>
    <t>"dilatace - pod AL lišty"</t>
  </si>
  <si>
    <t>(5,95+6+2,85+0,7)*0,09</t>
  </si>
  <si>
    <t>(4*2+5,8*2+5,05*2+5,8*2+9,3*2+5,8*3+6,2*2+7,75*2+2,15*2+0,35*2+5,1*2+5,85*2+8,85*2+1,1)*0,09</t>
  </si>
  <si>
    <t>7</t>
  </si>
  <si>
    <t>95-R2</t>
  </si>
  <si>
    <t>Stěhování skříní, regálů, nábytku - dle tabulky na výkrese HTL-4411-V007</t>
  </si>
  <si>
    <t>kg</t>
  </si>
  <si>
    <t>1394803761</t>
  </si>
  <si>
    <t>"stěhuje se celkem 2x"</t>
  </si>
  <si>
    <t>(25*80+24*115+130+120*4+230*3+120*4+110*2+440+400+65+70*2+75+20*2+65)*2</t>
  </si>
  <si>
    <t>(60+30+20+15+25+35+45*2+20+25+15+25+45*2+25+25*2+26)*2</t>
  </si>
  <si>
    <t>8</t>
  </si>
  <si>
    <t>965042141</t>
  </si>
  <si>
    <t>Bourání podkladů pod dlažby nebo mazanin betonových nebo z litého asfaltu tl do 100 mm pl přes 4 m2</t>
  </si>
  <si>
    <t>-882673373</t>
  </si>
  <si>
    <t>Bourání mazanin betonových nebo z litého asfaltu tl. do 100 mm, plochy přes 4 m2</t>
  </si>
  <si>
    <t>https://podminky.urs.cz/item/CS_URS_2024_01/965042141</t>
  </si>
  <si>
    <t>"dle výkresu HTL-4411-V005"</t>
  </si>
  <si>
    <t>"pod PVC"</t>
  </si>
  <si>
    <t>24,69*0,12</t>
  </si>
  <si>
    <t>"betonová podlaha"</t>
  </si>
  <si>
    <t>27,77*0,12</t>
  </si>
  <si>
    <t>965042121</t>
  </si>
  <si>
    <t>Bourání podkladů pod dlažby nebo mazanin betonových nebo z litého asfaltu tl do 100 mm pl do 1 m2</t>
  </si>
  <si>
    <t>-1445684529</t>
  </si>
  <si>
    <t>Bourání mazanin betonových nebo z litého asfaltu tl. do 100 mm, plochy do 1 m2</t>
  </si>
  <si>
    <t>https://podminky.urs.cz/item/CS_URS_2024_01/965042121</t>
  </si>
  <si>
    <t>"odbourání částí betonových podlah"</t>
  </si>
  <si>
    <t>(2,5+0,92+0,4)*0,03</t>
  </si>
  <si>
    <t>"na parapetech oken"</t>
  </si>
  <si>
    <t>0,15*2,4*10*0,03</t>
  </si>
  <si>
    <t>10</t>
  </si>
  <si>
    <t>965061631</t>
  </si>
  <si>
    <t>Bourání dlažeb z dřevěných špalíků osazených do písku pl přes 1 m2</t>
  </si>
  <si>
    <t>773627697</t>
  </si>
  <si>
    <t>Bourání dlažeb z dřevěných špalíků bez podkladního lože, s jakoukoliv výplní spár do písku, plochy přes 1 m2</t>
  </si>
  <si>
    <t>https://podminky.urs.cz/item/CS_URS_2024_01/965061631</t>
  </si>
  <si>
    <t>"vybourání stávající dlažby"</t>
  </si>
  <si>
    <t>31,87+31,65+43,43+5,82+54,06</t>
  </si>
  <si>
    <t>11</t>
  </si>
  <si>
    <t>965082923</t>
  </si>
  <si>
    <t>Odstranění násypů pod podlahami tl do 100 mm pl přes 2 m2</t>
  </si>
  <si>
    <t>-2025565637</t>
  </si>
  <si>
    <t>Odstranění násypu pod podlahami nebo ochranného násypu na střechách tl. do 100 mm, plochy přes 2 m2</t>
  </si>
  <si>
    <t>https://podminky.urs.cz/item/CS_URS_2024_01/965082923</t>
  </si>
  <si>
    <t>"pod špalíkovou podlahou"</t>
  </si>
  <si>
    <t>(31,87+31,65+43,43+5,82+54,06)*0,04</t>
  </si>
  <si>
    <t>968072455</t>
  </si>
  <si>
    <t>Vybourání kovových dveřních zárubní pl do 2 m2</t>
  </si>
  <si>
    <t>-584014993</t>
  </si>
  <si>
    <t>Vybourání kovových rámů oken s křídly, dveřních zárubní, vrat, stěn, ostění nebo obkladů dveřních zárubní, plochy do 2 m2</t>
  </si>
  <si>
    <t>https://podminky.urs.cz/item/CS_URS_2024_01/968072455</t>
  </si>
  <si>
    <t>"v provizorní dělící příčce - demontáž pro přesun do druhé polohy"</t>
  </si>
  <si>
    <t>0,8*2</t>
  </si>
  <si>
    <t>"v provizorní dělící příčce - závěrečná demontáž"</t>
  </si>
  <si>
    <t>997</t>
  </si>
  <si>
    <t>Přesun sutě</t>
  </si>
  <si>
    <t>13</t>
  </si>
  <si>
    <t>997013211</t>
  </si>
  <si>
    <t>Vnitrostaveništní doprava suti a vybouraných hmot pro budovy v do 6 m ručně</t>
  </si>
  <si>
    <t>t</t>
  </si>
  <si>
    <t>229087586</t>
  </si>
  <si>
    <t>Vnitrostaveništní doprava suti a vybouraných hmot vodorovně do 50 m s naložením ručně pro budovy a haly výšky do 6 m</t>
  </si>
  <si>
    <t>https://podminky.urs.cz/item/CS_URS_2024_01/997013211</t>
  </si>
  <si>
    <t>14</t>
  </si>
  <si>
    <t>997013501</t>
  </si>
  <si>
    <t>Odvoz suti a vybouraných hmot na skládku nebo meziskládku do 1 km se složením</t>
  </si>
  <si>
    <t>175115870</t>
  </si>
  <si>
    <t>Odvoz suti a vybouraných hmot na skládku nebo meziskládku se složením, na vzdálenost do 1 km</t>
  </si>
  <si>
    <t>https://podminky.urs.cz/item/CS_URS_2024_01/997013501</t>
  </si>
  <si>
    <t>15</t>
  </si>
  <si>
    <t>997013509</t>
  </si>
  <si>
    <t>Příplatek k odvozu suti a vybouraných hmot na skládku ZKD 1 km přes 1 km</t>
  </si>
  <si>
    <t>1173117600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</si>
  <si>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</si>
  <si>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</si>
  <si>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37,571*9 'Přepočtené koeficientem množství</t>
  </si>
  <si>
    <t>16</t>
  </si>
  <si>
    <t>997013601</t>
  </si>
  <si>
    <t>Poplatek za uložení na skládce (skládkovné) stavebního odpadu betonového kód odpadu 17 01 01</t>
  </si>
  <si>
    <t>-1948849326</t>
  </si>
  <si>
    <t>Poplatek za uložení stavebního odpadu na skládce (skládkovné) z prostého betonu zatříděného do Katalogu odpadů pod kódem 17 01 01</t>
  </si>
  <si>
    <t>https://podminky.urs.cz/item/CS_URS_2024_01/997013601</t>
  </si>
  <si>
    <t>13,849+0,491</t>
  </si>
  <si>
    <t>17</t>
  </si>
  <si>
    <t>997013631</t>
  </si>
  <si>
    <t>Poplatek za uložení na skládce (skládkovné) stavebního odpadu směsného kód odpadu 17 09 04</t>
  </si>
  <si>
    <t>1388191554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</si>
  <si>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</si>
  <si>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</si>
  <si>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37,571-14,34-9,342-11,678-0,575</t>
  </si>
  <si>
    <t>18</t>
  </si>
  <si>
    <t>997013655</t>
  </si>
  <si>
    <t>Poplatek za uložení na skládce (skládkovné) zeminy a kamení kód odpadu 17 05 04</t>
  </si>
  <si>
    <t>1836728148</t>
  </si>
  <si>
    <t>Poplatek za uložení stavebního odpadu na skládce (skládkovné) zeminy a kamení zatříděného do Katalogu odpadů pod kódem 17 05 04</t>
  </si>
  <si>
    <t>https://podminky.urs.cz/item/CS_URS_2024_01/997013655</t>
  </si>
  <si>
    <t>19</t>
  </si>
  <si>
    <t>997013811</t>
  </si>
  <si>
    <t>Poplatek za uložení na skládce (skládkovné) stavebního odpadu dřevěného kód odpadu 17 02 01</t>
  </si>
  <si>
    <t>1591824326</t>
  </si>
  <si>
    <t>Poplatek za uložení stavebního odpadu na skládce (skládkovné) dřevěného zatříděného do Katalogu odpadů pod kódem 17 02 01</t>
  </si>
  <si>
    <t>https://podminky.urs.cz/item/CS_URS_2024_01/997013811</t>
  </si>
  <si>
    <t>11,678</t>
  </si>
  <si>
    <t>20</t>
  </si>
  <si>
    <t>997013813</t>
  </si>
  <si>
    <t>Poplatek za uložení na skládce (skládkovné) stavebního odpadu z plastických hmot kód odpadu 17 02 03</t>
  </si>
  <si>
    <t>906099568</t>
  </si>
  <si>
    <t>Poplatek za uložení stavebního odpadu na skládce (skládkovné) z plastických hmot zatříděného do Katalogu odpadů pod kódem 17 02 03</t>
  </si>
  <si>
    <t>https://podminky.urs.cz/item/CS_URS_2024_01/997013813</t>
  </si>
  <si>
    <t>998</t>
  </si>
  <si>
    <t>Přesun hmot</t>
  </si>
  <si>
    <t>998018001</t>
  </si>
  <si>
    <t>Přesun hmot pro budovy ruční pro budovy v do 6 m</t>
  </si>
  <si>
    <t>-1185292584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</si>
  <si>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</si>
  <si>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https://podminky.urs.cz/item/CS_URS_2024_01/998018001</t>
  </si>
  <si>
    <t>PSV</t>
  </si>
  <si>
    <t>Práce a dodávky PSV</t>
  </si>
  <si>
    <t>711</t>
  </si>
  <si>
    <t>Izolace proti vodě, vlhkosti a plynům</t>
  </si>
  <si>
    <t>22</t>
  </si>
  <si>
    <t>711111001</t>
  </si>
  <si>
    <t>Provedení izolace proti zemní vlhkosti vodorovné za studena nátěrem penetračním</t>
  </si>
  <si>
    <t>-1112498120</t>
  </si>
  <si>
    <t>Provedení izolace proti zemní vlhkosti natěradly a tmely za studena na ploše vodorovné V nátěrem penetračním</t>
  </si>
  <si>
    <t>https://podminky.urs.cz/item/CS_URS_2024_01/711111001</t>
  </si>
  <si>
    <t>"nová hydroizoalce podlah"</t>
  </si>
  <si>
    <t>23</t>
  </si>
  <si>
    <t>M</t>
  </si>
  <si>
    <t>11163153</t>
  </si>
  <si>
    <t>emulze asfaltová penetrační</t>
  </si>
  <si>
    <t>litr</t>
  </si>
  <si>
    <t>32</t>
  </si>
  <si>
    <t>-910994680</t>
  </si>
  <si>
    <t>219,29*0,4*1,15</t>
  </si>
  <si>
    <t>24</t>
  </si>
  <si>
    <t>711131811</t>
  </si>
  <si>
    <t>Odstranění izolace proti zemní vlhkosti vodorovné</t>
  </si>
  <si>
    <t>2064826859</t>
  </si>
  <si>
    <t>Odstranění izolace proti zemní vlhkosti na ploše vodorovné V</t>
  </si>
  <si>
    <t>https://podminky.urs.cz/item/CS_URS_2024_01/711131811</t>
  </si>
  <si>
    <t>"pod betonem"</t>
  </si>
  <si>
    <t>24,69+27,77</t>
  </si>
  <si>
    <t>25</t>
  </si>
  <si>
    <t>711141559</t>
  </si>
  <si>
    <t>Provedení izolace proti zemní vlhkosti pásy přitavením vodorovné NAIP</t>
  </si>
  <si>
    <t>-850913259</t>
  </si>
  <si>
    <t>Provedení izolace proti zemní vlhkosti pásy přitavením NAIP na ploše vodorovné V</t>
  </si>
  <si>
    <t>https://podminky.urs.cz/item/CS_URS_2024_01/711141559</t>
  </si>
  <si>
    <t>26</t>
  </si>
  <si>
    <t>62853004</t>
  </si>
  <si>
    <t>pás asfaltový natavitelný modifikovaný SBS s vložkou ze skleněné tkaniny a spalitelnou PE fólií nebo jemnozrnným minerálním posypem na horním povrchu tl 4,0mm</t>
  </si>
  <si>
    <t>681191448</t>
  </si>
  <si>
    <t>219,29*1,15</t>
  </si>
  <si>
    <t>27</t>
  </si>
  <si>
    <t>998711121</t>
  </si>
  <si>
    <t>Přesun hmot tonážní pro izolace proti vodě, vlhkosti a plynům ruční v objektech v do 6 m</t>
  </si>
  <si>
    <t>1454760378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</si>
  <si>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</si>
  <si>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https://podminky.urs.cz/item/CS_URS_2024_01/998711121</t>
  </si>
  <si>
    <t>763</t>
  </si>
  <si>
    <t>Konstrukce suché výstavby</t>
  </si>
  <si>
    <t>28</t>
  </si>
  <si>
    <t>763111311</t>
  </si>
  <si>
    <t>SDK příčka tl 75 mm profil CW+UW 50 desky 1xA 12,5</t>
  </si>
  <si>
    <t>-194922233</t>
  </si>
  <si>
    <t>Příčka ze sádrokartonových desek s nosnou konstrukcí z jednoduchých ocelových profilů UW, CW jednoduše opláštěná deskou standardní A tl. 12,5 mm, příčka tl. 75 mm, profil 50</t>
  </si>
  <si>
    <t>https://podminky.urs.cz/item/CS_URS_2024_01/763111311</t>
  </si>
  <si>
    <t>"provizorní dělící příčka - dodávka a montáž do první polohy (I.etapa)"</t>
  </si>
  <si>
    <t>2,85*2,85</t>
  </si>
  <si>
    <t>29</t>
  </si>
  <si>
    <t>763111611</t>
  </si>
  <si>
    <t>Montáž nosné konstrukce z jednoduchých profilů CW+UW SDK příčka</t>
  </si>
  <si>
    <t>1001028844</t>
  </si>
  <si>
    <t>Příčka ze sádrokartonových desek montáž nosné konstrukce</t>
  </si>
  <si>
    <t>https://podminky.urs.cz/item/CS_URS_2024_01/763111611</t>
  </si>
  <si>
    <t>"provizorní dělící příčka - montáž do druhé polohy (II.etapa)"</t>
  </si>
  <si>
    <t>30</t>
  </si>
  <si>
    <t>763111621</t>
  </si>
  <si>
    <t>Montáž desek tl 12,5 mm SDK příčka oboustranně</t>
  </si>
  <si>
    <t>-388695552</t>
  </si>
  <si>
    <t>Příčka ze sádrokartonových desek montáž desek na nosnou konstrukci oboustranně tl. 12,5 mm</t>
  </si>
  <si>
    <t>https://podminky.urs.cz/item/CS_URS_2024_01/763111621</t>
  </si>
  <si>
    <t>31</t>
  </si>
  <si>
    <t>763111811</t>
  </si>
  <si>
    <t>Demontáž SDK příčky s jednoduchou ocelovou nosnou konstrukcí opláštění jednoduché</t>
  </si>
  <si>
    <t>890642295</t>
  </si>
  <si>
    <t>Demontáž příček ze sádrokartonových desek s nosnou konstrukcí z ocelových profilů jednoduchých, opláštění jednoduché</t>
  </si>
  <si>
    <t>https://podminky.urs.cz/item/CS_URS_2024_01/763111811</t>
  </si>
  <si>
    <t>"pro přesunutí příčky o 10cm pro dokončení II.etapy"</t>
  </si>
  <si>
    <t>"závěrečná demontáž dělící příčky"</t>
  </si>
  <si>
    <t>763181311</t>
  </si>
  <si>
    <t>Montáž jednokřídlové kovové zárubně do SDK příčky</t>
  </si>
  <si>
    <t>kus</t>
  </si>
  <si>
    <t>-1667316958</t>
  </si>
  <si>
    <t>Výplně otvorů konstrukcí ze sádrokartonových desek montáž zárubně kovové s konstrukcí jednokřídlové</t>
  </si>
  <si>
    <t>https://podminky.urs.cz/item/CS_URS_2024_01/763181311</t>
  </si>
  <si>
    <t>"v provizorní dělící příčce - montáž do první a druhé polohy příčky (I. a II.etapa)"</t>
  </si>
  <si>
    <t>33</t>
  </si>
  <si>
    <t>55331590</t>
  </si>
  <si>
    <t>zárubeň jednokřídlá ocelová pro sádrokartonové příčky tl stěny 75-100mm rozměru 800/1970, 2100mm</t>
  </si>
  <si>
    <t>-1221024790</t>
  </si>
  <si>
    <t>34</t>
  </si>
  <si>
    <t>998763120</t>
  </si>
  <si>
    <t>Přesun hmot tonážní pro dřevostavby ruční v objektech v do 6 m</t>
  </si>
  <si>
    <t>1892965493</t>
  </si>
  <si>
    <t>Přesun hmot pro dřevostavby stanovený z hmotnosti přesunovaného materiálu vodorovná dopravní vzdálenost do 50 m ruční (bez užití mechanizace) v objektech výšky do 6 m</t>
  </si>
  <si>
    <t>https://podminky.urs.cz/item/CS_URS_2024_01/998763120</t>
  </si>
  <si>
    <t>766</t>
  </si>
  <si>
    <t>Konstrukce truhlářské</t>
  </si>
  <si>
    <t>35</t>
  </si>
  <si>
    <t>766660001</t>
  </si>
  <si>
    <t>Montáž dveřních křídel otvíravých jednokřídlových š do 0,8 m do ocelové zárubně</t>
  </si>
  <si>
    <t>96004148</t>
  </si>
  <si>
    <t>Montáž dveřních křídel dřevěných nebo plastových otevíravých do ocelové zárubně povrchově upravených jednokřídlových, šířky do 800 mm</t>
  </si>
  <si>
    <t>https://podminky.urs.cz/item/CS_URS_2024_01/766660001</t>
  </si>
  <si>
    <t>"v provizorní dělící příčce - montáž do první a druhé polohy"</t>
  </si>
  <si>
    <t>36</t>
  </si>
  <si>
    <t>61161002</t>
  </si>
  <si>
    <t>dveře jednokřídlé voštinové povrch lakovaný plné 800x1970-2100mm</t>
  </si>
  <si>
    <t>-1191528867</t>
  </si>
  <si>
    <t>"vč. kování, zámku"</t>
  </si>
  <si>
    <t>37</t>
  </si>
  <si>
    <t>998766121</t>
  </si>
  <si>
    <t>Přesun hmot tonážní pro kce truhlářské ruční v objektech v do 6 m</t>
  </si>
  <si>
    <t>-556280365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</si>
  <si>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</si>
  <si>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https://podminky.urs.cz/item/CS_URS_2024_01/998766121</t>
  </si>
  <si>
    <t>771</t>
  </si>
  <si>
    <t>Podlahy z dlaždic</t>
  </si>
  <si>
    <t>38</t>
  </si>
  <si>
    <t>771121011</t>
  </si>
  <si>
    <t>Nátěr penetrační na podlahu</t>
  </si>
  <si>
    <t>-562270108</t>
  </si>
  <si>
    <t>Příprava podkladu před provedením dlažby nátěr penetrační na podlahu</t>
  </si>
  <si>
    <t>https://podminky.urs.cz/item/CS_URS_2024_01/771121011</t>
  </si>
  <si>
    <t>"u parapetů oken"</t>
  </si>
  <si>
    <t>0,15*2,4*10</t>
  </si>
  <si>
    <t>"sokly"</t>
  </si>
  <si>
    <t>0,1*122,3</t>
  </si>
  <si>
    <t>39</t>
  </si>
  <si>
    <t>771151021</t>
  </si>
  <si>
    <t>Samonivelační stěrka podlah pevnosti 30 MPa tl 3 mm</t>
  </si>
  <si>
    <t>1156781618</t>
  </si>
  <si>
    <t>Příprava podkladu před provedením dlažby samonivelační stěrka min.pevnosti 30 MPa, tloušťky do 3 mm</t>
  </si>
  <si>
    <t>https://podminky.urs.cz/item/CS_URS_2024_01/771151021</t>
  </si>
  <si>
    <t>"vyrovnání podkladu pro splnění požadavku na rovinnost"</t>
  </si>
  <si>
    <t>40</t>
  </si>
  <si>
    <t>771161011</t>
  </si>
  <si>
    <t>Montáž profilu dilatační spáry bez izolace v rovině dlažby</t>
  </si>
  <si>
    <t>645712225</t>
  </si>
  <si>
    <t>Příprava podkladu před provedením dlažby montáž profilu dilatační spáry v rovině dlažby</t>
  </si>
  <si>
    <t>https://podminky.urs.cz/item/CS_URS_2024_01/771161011</t>
  </si>
  <si>
    <t>5,95+6+2,85+0,7</t>
  </si>
  <si>
    <t>41</t>
  </si>
  <si>
    <t>19413002a</t>
  </si>
  <si>
    <t>profil dilatační hliníkový pro dlažbu Migutec FL 21</t>
  </si>
  <si>
    <t>183239308</t>
  </si>
  <si>
    <t>15,5*1,1</t>
  </si>
  <si>
    <t>42</t>
  </si>
  <si>
    <t>771474113a</t>
  </si>
  <si>
    <t>Montáž soklů z dlaždic teracových rovných lepených cementovým flexibilním lepidlem v přes 90 do 120 mm</t>
  </si>
  <si>
    <t>-1562419047</t>
  </si>
  <si>
    <t>Montáž soklů z dlaždic teracových lepených cementovým flexibilním lepidlem rovných, výšky přes 90 do 120 mm</t>
  </si>
  <si>
    <t>122,3</t>
  </si>
  <si>
    <t>43</t>
  </si>
  <si>
    <t>771554113</t>
  </si>
  <si>
    <t>Montáž podlah z dlaždic teracových lepených flexibilním lepidlem přes 9 do 12 ks/m2</t>
  </si>
  <si>
    <t>-412317194</t>
  </si>
  <si>
    <t>Montáž podlah z dlaždic teracových lepených flexibilním lepidlem přes 9 do 12 ks/ m2</t>
  </si>
  <si>
    <t>https://podminky.urs.cz/item/CS_URS_2024_01/771554113</t>
  </si>
  <si>
    <t>44</t>
  </si>
  <si>
    <t>59247001a</t>
  </si>
  <si>
    <t>dlaždice teracová 300x300x24mm</t>
  </si>
  <si>
    <t>-564804122</t>
  </si>
  <si>
    <t>226,71*1,1</t>
  </si>
  <si>
    <t>122,3*0,1*1,1</t>
  </si>
  <si>
    <t>45</t>
  </si>
  <si>
    <t>771591283a</t>
  </si>
  <si>
    <t>Pracnější řezání podlah z dlaždic teracových rovné tl přes 20 do 25 mm</t>
  </si>
  <si>
    <t>-339089941</t>
  </si>
  <si>
    <t>Podlahy - dokončovací práce pracnější řezání dlaždic teracových rovné přes 20 do 25 mm</t>
  </si>
  <si>
    <t>46</t>
  </si>
  <si>
    <t>771592011</t>
  </si>
  <si>
    <t>Čištění vnitřních ploch podlah nebo schodišť po položení dlažby chemickými prostředky</t>
  </si>
  <si>
    <t>-195431420</t>
  </si>
  <si>
    <t>Čištění vnitřních ploch po položení dlažby podlah nebo schodišť chemickými prostředky</t>
  </si>
  <si>
    <t>https://podminky.urs.cz/item/CS_URS_2024_01/771592011</t>
  </si>
  <si>
    <t>47</t>
  </si>
  <si>
    <t>998771121</t>
  </si>
  <si>
    <t>Přesun hmot tonážní pro podlahy z dlaždic ruční v objektech v do 6 m</t>
  </si>
  <si>
    <t>1852567909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</si>
  <si>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</si>
  <si>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https://podminky.urs.cz/item/CS_URS_2024_01/998771121</t>
  </si>
  <si>
    <t>776</t>
  </si>
  <si>
    <t>Podlahy povlakové</t>
  </si>
  <si>
    <t>48</t>
  </si>
  <si>
    <t>776201812</t>
  </si>
  <si>
    <t>Demontáž lepených povlakových podlah s podložkou ručně</t>
  </si>
  <si>
    <t>1941289561</t>
  </si>
  <si>
    <t>Demontáž povlakových podlahovin lepených ručně s podložkou</t>
  </si>
  <si>
    <t>https://podminky.urs.cz/item/CS_URS_2024_01/776201812</t>
  </si>
  <si>
    <t>"na betonu"</t>
  </si>
  <si>
    <t>24,69</t>
  </si>
  <si>
    <t>"na špalíkové podlaze"</t>
  </si>
  <si>
    <t>VRN</t>
  </si>
  <si>
    <t>Vedlejší rozpočtové náklady</t>
  </si>
  <si>
    <t>VRN3</t>
  </si>
  <si>
    <t>Zařízení staveniště</t>
  </si>
  <si>
    <t>49</t>
  </si>
  <si>
    <t>030001000</t>
  </si>
  <si>
    <t>kpl</t>
  </si>
  <si>
    <t>1024</t>
  </si>
  <si>
    <t>1480075372</t>
  </si>
  <si>
    <t>https://podminky.urs.cz/item/CS_URS_2024_01/030001000</t>
  </si>
  <si>
    <t>VRN7</t>
  </si>
  <si>
    <t>Provozní vlivy</t>
  </si>
  <si>
    <t>50</t>
  </si>
  <si>
    <t>071002000</t>
  </si>
  <si>
    <t>Provoz investora, třetích osob</t>
  </si>
  <si>
    <t>1756831941</t>
  </si>
  <si>
    <t>https://podminky.urs.cz/item/CS_URS_2024_01/071002000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</si>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</sst>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997013501" TargetMode="External"/><Relationship Id="rId18" Type="http://schemas.openxmlformats.org/officeDocument/2006/relationships/hyperlink" Target="https://podminky.urs.cz/item/CS_URS_2024_01/997013811" TargetMode="External"/><Relationship Id="rId26" Type="http://schemas.openxmlformats.org/officeDocument/2006/relationships/hyperlink" Target="https://podminky.urs.cz/item/CS_URS_2024_01/763111611" TargetMode="External"/><Relationship Id="rId39" Type="http://schemas.openxmlformats.org/officeDocument/2006/relationships/hyperlink" Target="https://podminky.urs.cz/item/CS_URS_2024_01/776201812" TargetMode="External"/><Relationship Id="rId21" Type="http://schemas.openxmlformats.org/officeDocument/2006/relationships/hyperlink" Target="https://podminky.urs.cz/item/CS_URS_2024_01/711111001" TargetMode="External"/><Relationship Id="rId34" Type="http://schemas.openxmlformats.org/officeDocument/2006/relationships/hyperlink" Target="https://podminky.urs.cz/item/CS_URS_2024_01/771151021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podminky.urs.cz/item/CS_URS_2024_01/965042141" TargetMode="External"/><Relationship Id="rId2" Type="http://schemas.openxmlformats.org/officeDocument/2006/relationships/hyperlink" Target="https://podminky.urs.cz/item/CS_URS_2024_01/632451111" TargetMode="External"/><Relationship Id="rId16" Type="http://schemas.openxmlformats.org/officeDocument/2006/relationships/hyperlink" Target="https://podminky.urs.cz/item/CS_URS_2024_01/997013631" TargetMode="External"/><Relationship Id="rId20" Type="http://schemas.openxmlformats.org/officeDocument/2006/relationships/hyperlink" Target="https://podminky.urs.cz/item/CS_URS_2024_01/998018001" TargetMode="External"/><Relationship Id="rId29" Type="http://schemas.openxmlformats.org/officeDocument/2006/relationships/hyperlink" Target="https://podminky.urs.cz/item/CS_URS_2024_01/763181311" TargetMode="External"/><Relationship Id="rId41" Type="http://schemas.openxmlformats.org/officeDocument/2006/relationships/hyperlink" Target="https://podminky.urs.cz/item/CS_URS_2024_01/071002000" TargetMode="External"/><Relationship Id="rId1" Type="http://schemas.openxmlformats.org/officeDocument/2006/relationships/hyperlink" Target="https://podminky.urs.cz/item/CS_URS_2024_01/619995001" TargetMode="External"/><Relationship Id="rId6" Type="http://schemas.openxmlformats.org/officeDocument/2006/relationships/hyperlink" Target="https://podminky.urs.cz/item/CS_URS_2024_01/953312122" TargetMode="External"/><Relationship Id="rId11" Type="http://schemas.openxmlformats.org/officeDocument/2006/relationships/hyperlink" Target="https://podminky.urs.cz/item/CS_URS_2024_01/968072455" TargetMode="External"/><Relationship Id="rId24" Type="http://schemas.openxmlformats.org/officeDocument/2006/relationships/hyperlink" Target="https://podminky.urs.cz/item/CS_URS_2024_01/998711121" TargetMode="External"/><Relationship Id="rId32" Type="http://schemas.openxmlformats.org/officeDocument/2006/relationships/hyperlink" Target="https://podminky.urs.cz/item/CS_URS_2024_01/998766121" TargetMode="External"/><Relationship Id="rId37" Type="http://schemas.openxmlformats.org/officeDocument/2006/relationships/hyperlink" Target="https://podminky.urs.cz/item/CS_URS_2024_01/771592011" TargetMode="External"/><Relationship Id="rId40" Type="http://schemas.openxmlformats.org/officeDocument/2006/relationships/hyperlink" Target="https://podminky.urs.cz/item/CS_URS_2024_01/030001000" TargetMode="External"/><Relationship Id="rId5" Type="http://schemas.openxmlformats.org/officeDocument/2006/relationships/hyperlink" Target="https://podminky.urs.cz/item/CS_URS_2024_01/952901221" TargetMode="External"/><Relationship Id="rId15" Type="http://schemas.openxmlformats.org/officeDocument/2006/relationships/hyperlink" Target="https://podminky.urs.cz/item/CS_URS_2024_01/997013601" TargetMode="External"/><Relationship Id="rId23" Type="http://schemas.openxmlformats.org/officeDocument/2006/relationships/hyperlink" Target="https://podminky.urs.cz/item/CS_URS_2024_01/711141559" TargetMode="External"/><Relationship Id="rId28" Type="http://schemas.openxmlformats.org/officeDocument/2006/relationships/hyperlink" Target="https://podminky.urs.cz/item/CS_URS_2024_01/763111811" TargetMode="External"/><Relationship Id="rId36" Type="http://schemas.openxmlformats.org/officeDocument/2006/relationships/hyperlink" Target="https://podminky.urs.cz/item/CS_URS_2024_01/771554113" TargetMode="External"/><Relationship Id="rId10" Type="http://schemas.openxmlformats.org/officeDocument/2006/relationships/hyperlink" Target="https://podminky.urs.cz/item/CS_URS_2024_01/965082923" TargetMode="External"/><Relationship Id="rId19" Type="http://schemas.openxmlformats.org/officeDocument/2006/relationships/hyperlink" Target="https://podminky.urs.cz/item/CS_URS_2024_01/997013813" TargetMode="External"/><Relationship Id="rId31" Type="http://schemas.openxmlformats.org/officeDocument/2006/relationships/hyperlink" Target="https://podminky.urs.cz/item/CS_URS_2024_01/766660001" TargetMode="External"/><Relationship Id="rId4" Type="http://schemas.openxmlformats.org/officeDocument/2006/relationships/hyperlink" Target="https://podminky.urs.cz/item/CS_URS_2024_01/634662111" TargetMode="External"/><Relationship Id="rId9" Type="http://schemas.openxmlformats.org/officeDocument/2006/relationships/hyperlink" Target="https://podminky.urs.cz/item/CS_URS_2024_01/965061631" TargetMode="External"/><Relationship Id="rId14" Type="http://schemas.openxmlformats.org/officeDocument/2006/relationships/hyperlink" Target="https://podminky.urs.cz/item/CS_URS_2024_01/997013509" TargetMode="External"/><Relationship Id="rId22" Type="http://schemas.openxmlformats.org/officeDocument/2006/relationships/hyperlink" Target="https://podminky.urs.cz/item/CS_URS_2024_01/711131811" TargetMode="External"/><Relationship Id="rId27" Type="http://schemas.openxmlformats.org/officeDocument/2006/relationships/hyperlink" Target="https://podminky.urs.cz/item/CS_URS_2024_01/763111621" TargetMode="External"/><Relationship Id="rId30" Type="http://schemas.openxmlformats.org/officeDocument/2006/relationships/hyperlink" Target="https://podminky.urs.cz/item/CS_URS_2024_01/998763120" TargetMode="External"/><Relationship Id="rId35" Type="http://schemas.openxmlformats.org/officeDocument/2006/relationships/hyperlink" Target="https://podminky.urs.cz/item/CS_URS_2024_01/771161011" TargetMode="External"/><Relationship Id="rId43" Type="http://schemas.openxmlformats.org/officeDocument/2006/relationships/drawing" Target="../drawings/drawing2.xml"/><Relationship Id="rId8" Type="http://schemas.openxmlformats.org/officeDocument/2006/relationships/hyperlink" Target="https://podminky.urs.cz/item/CS_URS_2024_01/965042121" TargetMode="External"/><Relationship Id="rId3" Type="http://schemas.openxmlformats.org/officeDocument/2006/relationships/hyperlink" Target="https://podminky.urs.cz/item/CS_URS_2024_01/631342222" TargetMode="External"/><Relationship Id="rId12" Type="http://schemas.openxmlformats.org/officeDocument/2006/relationships/hyperlink" Target="https://podminky.urs.cz/item/CS_URS_2024_01/997013211" TargetMode="External"/><Relationship Id="rId17" Type="http://schemas.openxmlformats.org/officeDocument/2006/relationships/hyperlink" Target="https://podminky.urs.cz/item/CS_URS_2024_01/997013655" TargetMode="External"/><Relationship Id="rId25" Type="http://schemas.openxmlformats.org/officeDocument/2006/relationships/hyperlink" Target="https://podminky.urs.cz/item/CS_URS_2024_01/763111311" TargetMode="External"/><Relationship Id="rId33" Type="http://schemas.openxmlformats.org/officeDocument/2006/relationships/hyperlink" Target="https://podminky.urs.cz/item/CS_URS_2024_01/771121011" TargetMode="External"/><Relationship Id="rId38" Type="http://schemas.openxmlformats.org/officeDocument/2006/relationships/hyperlink" Target="https://podminky.urs.cz/item/CS_URS_2024_01/9987711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17" t="s">
        <v>6</v>
      </c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S2" s="19" t="s">
        <v>7</v>
      </c>
      <c r="BT2" s="19" t="s">
        <v>8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pans="1:74" s="1" customFormat="1" ht="24.95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pans="1:74" s="1" customFormat="1" ht="12" customHeight="1">
      <c r="B5" s="22"/>
      <c r="D5" s="26" t="s">
        <v>14</v>
      </c>
      <c r="K5" s="283" t="s">
        <v>15</v>
      </c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R5" s="22"/>
      <c r="BE5" s="280" t="s">
        <v>16</v>
      </c>
      <c r="BS5" s="19" t="s">
        <v>7</v>
      </c>
    </row>
    <row r="6" spans="1:74" s="1" customFormat="1" ht="36.950000000000003" customHeight="1">
      <c r="B6" s="22"/>
      <c r="D6" s="28" t="s">
        <v>17</v>
      </c>
      <c r="K6" s="285" t="s">
        <v>18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R6" s="22"/>
      <c r="BE6" s="281"/>
      <c r="BS6" s="19" t="s">
        <v>7</v>
      </c>
    </row>
    <row r="7" spans="1:74" s="1" customFormat="1" ht="12" customHeight="1">
      <c r="B7" s="22"/>
      <c r="D7" s="29" t="s">
        <v>19</v>
      </c>
      <c r="K7" s="27" t="s">
        <v>3</v>
      </c>
      <c r="AK7" s="29" t="s">
        <v>20</v>
      </c>
      <c r="AN7" s="27" t="s">
        <v>3</v>
      </c>
      <c r="AR7" s="22"/>
      <c r="BE7" s="281"/>
      <c r="BS7" s="19" t="s">
        <v>7</v>
      </c>
    </row>
    <row r="8" spans="1:74" s="1" customFormat="1" ht="12" customHeight="1">
      <c r="B8" s="22"/>
      <c r="D8" s="29" t="s">
        <v>21</v>
      </c>
      <c r="K8" s="27" t="s">
        <v>22</v>
      </c>
      <c r="AK8" s="29" t="s">
        <v>23</v>
      </c>
      <c r="AN8" s="30" t="s">
        <v>24</v>
      </c>
      <c r="AR8" s="22"/>
      <c r="BE8" s="281"/>
      <c r="BS8" s="19" t="s">
        <v>7</v>
      </c>
    </row>
    <row r="9" spans="1:74" s="1" customFormat="1" ht="14.45" customHeight="1">
      <c r="B9" s="22"/>
      <c r="AR9" s="22"/>
      <c r="BE9" s="281"/>
      <c r="BS9" s="19" t="s">
        <v>7</v>
      </c>
    </row>
    <row r="10" spans="1:74" s="1" customFormat="1" ht="12" customHeight="1">
      <c r="B10" s="22"/>
      <c r="D10" s="29" t="s">
        <v>25</v>
      </c>
      <c r="AK10" s="29" t="s">
        <v>26</v>
      </c>
      <c r="AN10" s="27" t="s">
        <v>3</v>
      </c>
      <c r="AR10" s="22"/>
      <c r="BE10" s="281"/>
      <c r="BS10" s="19" t="s">
        <v>7</v>
      </c>
    </row>
    <row r="11" spans="1:74" s="1" customFormat="1" ht="18.399999999999999" customHeight="1">
      <c r="B11" s="22"/>
      <c r="E11" s="27" t="s">
        <v>27</v>
      </c>
      <c r="AK11" s="29" t="s">
        <v>28</v>
      </c>
      <c r="AN11" s="27" t="s">
        <v>3</v>
      </c>
      <c r="AR11" s="22"/>
      <c r="BE11" s="281"/>
      <c r="BS11" s="19" t="s">
        <v>7</v>
      </c>
    </row>
    <row r="12" spans="1:74" s="1" customFormat="1" ht="6.95" customHeight="1">
      <c r="B12" s="22"/>
      <c r="AR12" s="22"/>
      <c r="BE12" s="281"/>
      <c r="BS12" s="19" t="s">
        <v>7</v>
      </c>
    </row>
    <row r="13" spans="1:74" s="1" customFormat="1" ht="12" customHeight="1">
      <c r="B13" s="22"/>
      <c r="D13" s="29" t="s">
        <v>29</v>
      </c>
      <c r="AK13" s="29" t="s">
        <v>26</v>
      </c>
      <c r="AN13" s="31" t="s">
        <v>30</v>
      </c>
      <c r="AR13" s="22"/>
      <c r="BE13" s="281"/>
      <c r="BS13" s="19" t="s">
        <v>7</v>
      </c>
    </row>
    <row r="14" spans="1:74" ht="12.75">
      <c r="B14" s="22"/>
      <c r="E14" s="286" t="s">
        <v>30</v>
      </c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9" t="s">
        <v>28</v>
      </c>
      <c r="AN14" s="31" t="s">
        <v>30</v>
      </c>
      <c r="AR14" s="22"/>
      <c r="BE14" s="281"/>
      <c r="BS14" s="19" t="s">
        <v>7</v>
      </c>
    </row>
    <row r="15" spans="1:74" s="1" customFormat="1" ht="6.95" customHeight="1">
      <c r="B15" s="22"/>
      <c r="AR15" s="22"/>
      <c r="BE15" s="281"/>
      <c r="BS15" s="19" t="s">
        <v>4</v>
      </c>
    </row>
    <row r="16" spans="1:74" s="1" customFormat="1" ht="12" customHeight="1">
      <c r="B16" s="22"/>
      <c r="D16" s="29" t="s">
        <v>31</v>
      </c>
      <c r="AK16" s="29" t="s">
        <v>26</v>
      </c>
      <c r="AN16" s="27" t="s">
        <v>3</v>
      </c>
      <c r="AR16" s="22"/>
      <c r="BE16" s="281"/>
      <c r="BS16" s="19" t="s">
        <v>4</v>
      </c>
    </row>
    <row r="17" spans="1:71" s="1" customFormat="1" ht="18.399999999999999" customHeight="1">
      <c r="B17" s="22"/>
      <c r="E17" s="27" t="s">
        <v>32</v>
      </c>
      <c r="AK17" s="29" t="s">
        <v>28</v>
      </c>
      <c r="AN17" s="27" t="s">
        <v>3</v>
      </c>
      <c r="AR17" s="22"/>
      <c r="BE17" s="281"/>
      <c r="BS17" s="19" t="s">
        <v>33</v>
      </c>
    </row>
    <row r="18" spans="1:71" s="1" customFormat="1" ht="6.95" customHeight="1">
      <c r="B18" s="22"/>
      <c r="AR18" s="22"/>
      <c r="BE18" s="281"/>
      <c r="BS18" s="19" t="s">
        <v>7</v>
      </c>
    </row>
    <row r="19" spans="1:71" s="1" customFormat="1" ht="12" customHeight="1">
      <c r="B19" s="22"/>
      <c r="D19" s="29" t="s">
        <v>34</v>
      </c>
      <c r="AK19" s="29" t="s">
        <v>26</v>
      </c>
      <c r="AN19" s="27" t="s">
        <v>3</v>
      </c>
      <c r="AR19" s="22"/>
      <c r="BE19" s="281"/>
      <c r="BS19" s="19" t="s">
        <v>7</v>
      </c>
    </row>
    <row r="20" spans="1:71" s="1" customFormat="1" ht="18.399999999999999" customHeight="1">
      <c r="B20" s="22"/>
      <c r="E20" s="27" t="s">
        <v>35</v>
      </c>
      <c r="AK20" s="29" t="s">
        <v>28</v>
      </c>
      <c r="AN20" s="27" t="s">
        <v>3</v>
      </c>
      <c r="AR20" s="22"/>
      <c r="BE20" s="281"/>
      <c r="BS20" s="19" t="s">
        <v>33</v>
      </c>
    </row>
    <row r="21" spans="1:71" s="1" customFormat="1" ht="6.95" customHeight="1">
      <c r="B21" s="22"/>
      <c r="AR21" s="22"/>
      <c r="BE21" s="281"/>
    </row>
    <row r="22" spans="1:71" s="1" customFormat="1" ht="12" customHeight="1">
      <c r="B22" s="22"/>
      <c r="D22" s="29" t="s">
        <v>36</v>
      </c>
      <c r="AR22" s="22"/>
      <c r="BE22" s="281"/>
    </row>
    <row r="23" spans="1:71" s="1" customFormat="1" ht="47.25" customHeight="1">
      <c r="B23" s="22"/>
      <c r="E23" s="288" t="s">
        <v>37</v>
      </c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R23" s="22"/>
      <c r="BE23" s="281"/>
    </row>
    <row r="24" spans="1:71" s="1" customFormat="1" ht="6.95" customHeight="1">
      <c r="B24" s="22"/>
      <c r="AR24" s="22"/>
      <c r="BE24" s="281"/>
    </row>
    <row r="25" spans="1:71" s="1" customFormat="1" ht="6.95" customHeight="1">
      <c r="B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2"/>
      <c r="BE25" s="281"/>
    </row>
    <row r="26" spans="1:71" s="2" customFormat="1" ht="25.9" customHeight="1">
      <c r="A26" s="34"/>
      <c r="B26" s="35"/>
      <c r="C26" s="34"/>
      <c r="D26" s="36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89">
        <f>ROUND(AG54,2)</f>
        <v>0</v>
      </c>
      <c r="AL26" s="290"/>
      <c r="AM26" s="290"/>
      <c r="AN26" s="290"/>
      <c r="AO26" s="290"/>
      <c r="AP26" s="34"/>
      <c r="AQ26" s="34"/>
      <c r="AR26" s="35"/>
      <c r="BE26" s="281"/>
    </row>
    <row r="27" spans="1:71" s="2" customFormat="1" ht="6.95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81"/>
    </row>
    <row r="28" spans="1:71" s="2" customFormat="1" ht="12.75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291" t="s">
        <v>39</v>
      </c>
      <c r="M28" s="291"/>
      <c r="N28" s="291"/>
      <c r="O28" s="291"/>
      <c r="P28" s="291"/>
      <c r="Q28" s="34"/>
      <c r="R28" s="34"/>
      <c r="S28" s="34"/>
      <c r="T28" s="34"/>
      <c r="U28" s="34"/>
      <c r="V28" s="34"/>
      <c r="W28" s="291" t="s">
        <v>40</v>
      </c>
      <c r="X28" s="291"/>
      <c r="Y28" s="291"/>
      <c r="Z28" s="291"/>
      <c r="AA28" s="291"/>
      <c r="AB28" s="291"/>
      <c r="AC28" s="291"/>
      <c r="AD28" s="291"/>
      <c r="AE28" s="291"/>
      <c r="AF28" s="34"/>
      <c r="AG28" s="34"/>
      <c r="AH28" s="34"/>
      <c r="AI28" s="34"/>
      <c r="AJ28" s="34"/>
      <c r="AK28" s="291" t="s">
        <v>41</v>
      </c>
      <c r="AL28" s="291"/>
      <c r="AM28" s="291"/>
      <c r="AN28" s="291"/>
      <c r="AO28" s="291"/>
      <c r="AP28" s="34"/>
      <c r="AQ28" s="34"/>
      <c r="AR28" s="35"/>
      <c r="BE28" s="281"/>
    </row>
    <row r="29" spans="1:71" s="3" customFormat="1" ht="14.45" customHeight="1">
      <c r="B29" s="39"/>
      <c r="D29" s="29" t="s">
        <v>42</v>
      </c>
      <c r="F29" s="29" t="s">
        <v>43</v>
      </c>
      <c r="L29" s="294">
        <v>0.21</v>
      </c>
      <c r="M29" s="293"/>
      <c r="N29" s="293"/>
      <c r="O29" s="293"/>
      <c r="P29" s="293"/>
      <c r="W29" s="292">
        <f>ROUND(AZ54, 2)</f>
        <v>0</v>
      </c>
      <c r="X29" s="293"/>
      <c r="Y29" s="293"/>
      <c r="Z29" s="293"/>
      <c r="AA29" s="293"/>
      <c r="AB29" s="293"/>
      <c r="AC29" s="293"/>
      <c r="AD29" s="293"/>
      <c r="AE29" s="293"/>
      <c r="AK29" s="292">
        <f>ROUND(AV54, 2)</f>
        <v>0</v>
      </c>
      <c r="AL29" s="293"/>
      <c r="AM29" s="293"/>
      <c r="AN29" s="293"/>
      <c r="AO29" s="293"/>
      <c r="AR29" s="39"/>
      <c r="BE29" s="282"/>
    </row>
    <row r="30" spans="1:71" s="3" customFormat="1" ht="14.45" customHeight="1">
      <c r="B30" s="39"/>
      <c r="F30" s="29" t="s">
        <v>44</v>
      </c>
      <c r="L30" s="294">
        <v>0.12</v>
      </c>
      <c r="M30" s="293"/>
      <c r="N30" s="293"/>
      <c r="O30" s="293"/>
      <c r="P30" s="293"/>
      <c r="W30" s="292">
        <f>ROUND(BA54, 2)</f>
        <v>0</v>
      </c>
      <c r="X30" s="293"/>
      <c r="Y30" s="293"/>
      <c r="Z30" s="293"/>
      <c r="AA30" s="293"/>
      <c r="AB30" s="293"/>
      <c r="AC30" s="293"/>
      <c r="AD30" s="293"/>
      <c r="AE30" s="293"/>
      <c r="AK30" s="292">
        <f>ROUND(AW54, 2)</f>
        <v>0</v>
      </c>
      <c r="AL30" s="293"/>
      <c r="AM30" s="293"/>
      <c r="AN30" s="293"/>
      <c r="AO30" s="293"/>
      <c r="AR30" s="39"/>
      <c r="BE30" s="282"/>
    </row>
    <row r="31" spans="1:71" s="3" customFormat="1" ht="14.45" hidden="1" customHeight="1">
      <c r="B31" s="39"/>
      <c r="F31" s="29" t="s">
        <v>45</v>
      </c>
      <c r="L31" s="294">
        <v>0.21</v>
      </c>
      <c r="M31" s="293"/>
      <c r="N31" s="293"/>
      <c r="O31" s="293"/>
      <c r="P31" s="293"/>
      <c r="W31" s="292">
        <f>ROUND(BB54, 2)</f>
        <v>0</v>
      </c>
      <c r="X31" s="293"/>
      <c r="Y31" s="293"/>
      <c r="Z31" s="293"/>
      <c r="AA31" s="293"/>
      <c r="AB31" s="293"/>
      <c r="AC31" s="293"/>
      <c r="AD31" s="293"/>
      <c r="AE31" s="293"/>
      <c r="AK31" s="292">
        <v>0</v>
      </c>
      <c r="AL31" s="293"/>
      <c r="AM31" s="293"/>
      <c r="AN31" s="293"/>
      <c r="AO31" s="293"/>
      <c r="AR31" s="39"/>
      <c r="BE31" s="282"/>
    </row>
    <row r="32" spans="1:71" s="3" customFormat="1" ht="14.45" hidden="1" customHeight="1">
      <c r="B32" s="39"/>
      <c r="F32" s="29" t="s">
        <v>46</v>
      </c>
      <c r="L32" s="294">
        <v>0.12</v>
      </c>
      <c r="M32" s="293"/>
      <c r="N32" s="293"/>
      <c r="O32" s="293"/>
      <c r="P32" s="293"/>
      <c r="W32" s="292">
        <f>ROUND(BC54, 2)</f>
        <v>0</v>
      </c>
      <c r="X32" s="293"/>
      <c r="Y32" s="293"/>
      <c r="Z32" s="293"/>
      <c r="AA32" s="293"/>
      <c r="AB32" s="293"/>
      <c r="AC32" s="293"/>
      <c r="AD32" s="293"/>
      <c r="AE32" s="293"/>
      <c r="AK32" s="292">
        <v>0</v>
      </c>
      <c r="AL32" s="293"/>
      <c r="AM32" s="293"/>
      <c r="AN32" s="293"/>
      <c r="AO32" s="293"/>
      <c r="AR32" s="39"/>
      <c r="BE32" s="282"/>
    </row>
    <row r="33" spans="1:57" s="3" customFormat="1" ht="14.45" hidden="1" customHeight="1">
      <c r="B33" s="39"/>
      <c r="F33" s="29" t="s">
        <v>47</v>
      </c>
      <c r="L33" s="294">
        <v>0</v>
      </c>
      <c r="M33" s="293"/>
      <c r="N33" s="293"/>
      <c r="O33" s="293"/>
      <c r="P33" s="293"/>
      <c r="W33" s="292">
        <f>ROUND(BD54, 2)</f>
        <v>0</v>
      </c>
      <c r="X33" s="293"/>
      <c r="Y33" s="293"/>
      <c r="Z33" s="293"/>
      <c r="AA33" s="293"/>
      <c r="AB33" s="293"/>
      <c r="AC33" s="293"/>
      <c r="AD33" s="293"/>
      <c r="AE33" s="293"/>
      <c r="AK33" s="292">
        <v>0</v>
      </c>
      <c r="AL33" s="293"/>
      <c r="AM33" s="293"/>
      <c r="AN33" s="293"/>
      <c r="AO33" s="293"/>
      <c r="AR33" s="39"/>
    </row>
    <row r="34" spans="1:57" s="2" customFormat="1" ht="6.95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34"/>
    </row>
    <row r="35" spans="1:57" s="2" customFormat="1" ht="25.9" customHeight="1">
      <c r="A35" s="34"/>
      <c r="B35" s="35"/>
      <c r="C35" s="40"/>
      <c r="D35" s="41" t="s">
        <v>48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49</v>
      </c>
      <c r="U35" s="42"/>
      <c r="V35" s="42"/>
      <c r="W35" s="42"/>
      <c r="X35" s="295" t="s">
        <v>50</v>
      </c>
      <c r="Y35" s="296"/>
      <c r="Z35" s="296"/>
      <c r="AA35" s="296"/>
      <c r="AB35" s="296"/>
      <c r="AC35" s="42"/>
      <c r="AD35" s="42"/>
      <c r="AE35" s="42"/>
      <c r="AF35" s="42"/>
      <c r="AG35" s="42"/>
      <c r="AH35" s="42"/>
      <c r="AI35" s="42"/>
      <c r="AJ35" s="42"/>
      <c r="AK35" s="297">
        <f>SUM(AK26:AK33)</f>
        <v>0</v>
      </c>
      <c r="AL35" s="296"/>
      <c r="AM35" s="296"/>
      <c r="AN35" s="296"/>
      <c r="AO35" s="298"/>
      <c r="AP35" s="40"/>
      <c r="AQ35" s="40"/>
      <c r="AR35" s="35"/>
      <c r="BE35" s="34"/>
    </row>
    <row r="36" spans="1:57" s="2" customFormat="1" ht="6.95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pans="1:57" s="2" customFormat="1" ht="6.95" customHeight="1">
      <c r="A37" s="3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35"/>
      <c r="BE37" s="34"/>
    </row>
    <row r="41" spans="1:57" s="2" customFormat="1" ht="6.95" customHeight="1">
      <c r="A41" s="34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35"/>
      <c r="BE41" s="34"/>
    </row>
    <row r="42" spans="1:57" s="2" customFormat="1" ht="24.95" customHeight="1">
      <c r="A42" s="34"/>
      <c r="B42" s="35"/>
      <c r="C42" s="23" t="s">
        <v>51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5"/>
      <c r="BE42" s="34"/>
    </row>
    <row r="43" spans="1:57" s="2" customFormat="1" ht="6.95" customHeight="1">
      <c r="A43" s="34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5"/>
      <c r="BE43" s="34"/>
    </row>
    <row r="44" spans="1:57" s="4" customFormat="1" ht="12" customHeight="1">
      <c r="B44" s="48"/>
      <c r="C44" s="29" t="s">
        <v>14</v>
      </c>
      <c r="L44" s="4" t="str">
        <f>K5</f>
        <v>2024/014b</v>
      </c>
      <c r="AR44" s="48"/>
    </row>
    <row r="45" spans="1:57" s="5" customFormat="1" ht="36.950000000000003" customHeight="1">
      <c r="B45" s="49"/>
      <c r="C45" s="50" t="s">
        <v>17</v>
      </c>
      <c r="L45" s="299" t="str">
        <f>K6</f>
        <v>AREÁL AUTOBUSY HRANEČNÍK - SKLAD 05 NOVÁ PODLAHA II</v>
      </c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R45" s="49"/>
    </row>
    <row r="46" spans="1:57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5"/>
      <c r="BE46" s="34"/>
    </row>
    <row r="47" spans="1:57" s="2" customFormat="1" ht="12" customHeight="1">
      <c r="A47" s="34"/>
      <c r="B47" s="35"/>
      <c r="C47" s="29" t="s">
        <v>21</v>
      </c>
      <c r="D47" s="34"/>
      <c r="E47" s="34"/>
      <c r="F47" s="34"/>
      <c r="G47" s="34"/>
      <c r="H47" s="34"/>
      <c r="I47" s="34"/>
      <c r="J47" s="34"/>
      <c r="K47" s="34"/>
      <c r="L47" s="51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9" t="s">
        <v>23</v>
      </c>
      <c r="AJ47" s="34"/>
      <c r="AK47" s="34"/>
      <c r="AL47" s="34"/>
      <c r="AM47" s="301" t="str">
        <f>IF(AN8= "","",AN8)</f>
        <v>26. 2. 2024</v>
      </c>
      <c r="AN47" s="301"/>
      <c r="AO47" s="34"/>
      <c r="AP47" s="34"/>
      <c r="AQ47" s="34"/>
      <c r="AR47" s="35"/>
      <c r="BE47" s="34"/>
    </row>
    <row r="48" spans="1:57" s="2" customFormat="1" ht="6.95" customHeight="1">
      <c r="A48" s="34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BE48" s="34"/>
    </row>
    <row r="49" spans="1:91" s="2" customFormat="1" ht="15.2" customHeight="1">
      <c r="A49" s="34"/>
      <c r="B49" s="35"/>
      <c r="C49" s="29" t="s">
        <v>25</v>
      </c>
      <c r="D49" s="34"/>
      <c r="E49" s="34"/>
      <c r="F49" s="34"/>
      <c r="G49" s="34"/>
      <c r="H49" s="34"/>
      <c r="I49" s="34"/>
      <c r="J49" s="34"/>
      <c r="K49" s="34"/>
      <c r="L49" s="4" t="str">
        <f>IF(E11= "","",E11)</f>
        <v>Dopravní podnik Ostrava a.s.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9" t="s">
        <v>31</v>
      </c>
      <c r="AJ49" s="34"/>
      <c r="AK49" s="34"/>
      <c r="AL49" s="34"/>
      <c r="AM49" s="302" t="str">
        <f>IF(E17="","",E17)</f>
        <v>Projekt HTL s.r.o.</v>
      </c>
      <c r="AN49" s="303"/>
      <c r="AO49" s="303"/>
      <c r="AP49" s="303"/>
      <c r="AQ49" s="34"/>
      <c r="AR49" s="35"/>
      <c r="AS49" s="304" t="s">
        <v>52</v>
      </c>
      <c r="AT49" s="305"/>
      <c r="AU49" s="53"/>
      <c r="AV49" s="53"/>
      <c r="AW49" s="53"/>
      <c r="AX49" s="53"/>
      <c r="AY49" s="53"/>
      <c r="AZ49" s="53"/>
      <c r="BA49" s="53"/>
      <c r="BB49" s="53"/>
      <c r="BC49" s="53"/>
      <c r="BD49" s="54"/>
      <c r="BE49" s="34"/>
    </row>
    <row r="50" spans="1:91" s="2" customFormat="1" ht="15.2" customHeight="1">
      <c r="A50" s="34"/>
      <c r="B50" s="35"/>
      <c r="C50" s="29" t="s">
        <v>29</v>
      </c>
      <c r="D50" s="34"/>
      <c r="E50" s="34"/>
      <c r="F50" s="34"/>
      <c r="G50" s="34"/>
      <c r="H50" s="34"/>
      <c r="I50" s="34"/>
      <c r="J50" s="34"/>
      <c r="K50" s="34"/>
      <c r="L50" s="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9" t="s">
        <v>34</v>
      </c>
      <c r="AJ50" s="34"/>
      <c r="AK50" s="34"/>
      <c r="AL50" s="34"/>
      <c r="AM50" s="302" t="str">
        <f>IF(E20="","",E20)</f>
        <v>Jindřich Jansa</v>
      </c>
      <c r="AN50" s="303"/>
      <c r="AO50" s="303"/>
      <c r="AP50" s="303"/>
      <c r="AQ50" s="34"/>
      <c r="AR50" s="35"/>
      <c r="AS50" s="306"/>
      <c r="AT50" s="307"/>
      <c r="AU50" s="55"/>
      <c r="AV50" s="55"/>
      <c r="AW50" s="55"/>
      <c r="AX50" s="55"/>
      <c r="AY50" s="55"/>
      <c r="AZ50" s="55"/>
      <c r="BA50" s="55"/>
      <c r="BB50" s="55"/>
      <c r="BC50" s="55"/>
      <c r="BD50" s="56"/>
      <c r="BE50" s="34"/>
    </row>
    <row r="51" spans="1:91" s="2" customFormat="1" ht="10.9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5"/>
      <c r="AS51" s="306"/>
      <c r="AT51" s="307"/>
      <c r="AU51" s="55"/>
      <c r="AV51" s="55"/>
      <c r="AW51" s="55"/>
      <c r="AX51" s="55"/>
      <c r="AY51" s="55"/>
      <c r="AZ51" s="55"/>
      <c r="BA51" s="55"/>
      <c r="BB51" s="55"/>
      <c r="BC51" s="55"/>
      <c r="BD51" s="56"/>
      <c r="BE51" s="34"/>
    </row>
    <row r="52" spans="1:91" s="2" customFormat="1" ht="29.25" customHeight="1">
      <c r="A52" s="34"/>
      <c r="B52" s="35"/>
      <c r="C52" s="308" t="s">
        <v>53</v>
      </c>
      <c r="D52" s="309"/>
      <c r="E52" s="309"/>
      <c r="F52" s="309"/>
      <c r="G52" s="309"/>
      <c r="H52" s="57"/>
      <c r="I52" s="310" t="s">
        <v>54</v>
      </c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11" t="s">
        <v>55</v>
      </c>
      <c r="AH52" s="309"/>
      <c r="AI52" s="309"/>
      <c r="AJ52" s="309"/>
      <c r="AK52" s="309"/>
      <c r="AL52" s="309"/>
      <c r="AM52" s="309"/>
      <c r="AN52" s="310" t="s">
        <v>56</v>
      </c>
      <c r="AO52" s="309"/>
      <c r="AP52" s="309"/>
      <c r="AQ52" s="58" t="s">
        <v>57</v>
      </c>
      <c r="AR52" s="35"/>
      <c r="AS52" s="59" t="s">
        <v>58</v>
      </c>
      <c r="AT52" s="60" t="s">
        <v>59</v>
      </c>
      <c r="AU52" s="60" t="s">
        <v>60</v>
      </c>
      <c r="AV52" s="60" t="s">
        <v>61</v>
      </c>
      <c r="AW52" s="60" t="s">
        <v>62</v>
      </c>
      <c r="AX52" s="60" t="s">
        <v>63</v>
      </c>
      <c r="AY52" s="60" t="s">
        <v>64</v>
      </c>
      <c r="AZ52" s="60" t="s">
        <v>65</v>
      </c>
      <c r="BA52" s="60" t="s">
        <v>66</v>
      </c>
      <c r="BB52" s="60" t="s">
        <v>67</v>
      </c>
      <c r="BC52" s="60" t="s">
        <v>68</v>
      </c>
      <c r="BD52" s="61" t="s">
        <v>69</v>
      </c>
      <c r="BE52" s="34"/>
    </row>
    <row r="53" spans="1:91" s="2" customFormat="1" ht="10.9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5"/>
      <c r="AS53" s="62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4"/>
      <c r="BE53" s="34"/>
    </row>
    <row r="54" spans="1:91" s="6" customFormat="1" ht="32.450000000000003" customHeight="1">
      <c r="B54" s="65"/>
      <c r="C54" s="66" t="s">
        <v>70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315">
        <f>ROUND(AG55,2)</f>
        <v>0</v>
      </c>
      <c r="AH54" s="315"/>
      <c r="AI54" s="315"/>
      <c r="AJ54" s="315"/>
      <c r="AK54" s="315"/>
      <c r="AL54" s="315"/>
      <c r="AM54" s="315"/>
      <c r="AN54" s="316">
        <f>SUM(AG54,AT54)</f>
        <v>0</v>
      </c>
      <c r="AO54" s="316"/>
      <c r="AP54" s="316"/>
      <c r="AQ54" s="69" t="s">
        <v>3</v>
      </c>
      <c r="AR54" s="65"/>
      <c r="AS54" s="70">
        <f>ROUND(AS55,2)</f>
        <v>0</v>
      </c>
      <c r="AT54" s="71">
        <f>ROUND(SUM(AV54:AW54),2)</f>
        <v>0</v>
      </c>
      <c r="AU54" s="72">
        <f>ROUND(AU55,5)</f>
        <v>0</v>
      </c>
      <c r="AV54" s="71">
        <f>ROUND(AZ54*L29,2)</f>
        <v>0</v>
      </c>
      <c r="AW54" s="71">
        <f>ROUND(BA54*L30,2)</f>
        <v>0</v>
      </c>
      <c r="AX54" s="71">
        <f>ROUND(BB54*L29,2)</f>
        <v>0</v>
      </c>
      <c r="AY54" s="71">
        <f>ROUND(BC54*L30,2)</f>
        <v>0</v>
      </c>
      <c r="AZ54" s="71">
        <f>ROUND(AZ55,2)</f>
        <v>0</v>
      </c>
      <c r="BA54" s="71">
        <f>ROUND(BA55,2)</f>
        <v>0</v>
      </c>
      <c r="BB54" s="71">
        <f>ROUND(BB55,2)</f>
        <v>0</v>
      </c>
      <c r="BC54" s="71">
        <f>ROUND(BC55,2)</f>
        <v>0</v>
      </c>
      <c r="BD54" s="73">
        <f>ROUND(BD55,2)</f>
        <v>0</v>
      </c>
      <c r="BS54" s="74" t="s">
        <v>71</v>
      </c>
      <c r="BT54" s="74" t="s">
        <v>72</v>
      </c>
      <c r="BU54" s="75" t="s">
        <v>73</v>
      </c>
      <c r="BV54" s="74" t="s">
        <v>74</v>
      </c>
      <c r="BW54" s="74" t="s">
        <v>5</v>
      </c>
      <c r="BX54" s="74" t="s">
        <v>75</v>
      </c>
      <c r="CL54" s="74" t="s">
        <v>3</v>
      </c>
    </row>
    <row r="55" spans="1:91" s="7" customFormat="1" ht="16.5" customHeight="1">
      <c r="A55" s="76" t="s">
        <v>76</v>
      </c>
      <c r="B55" s="77"/>
      <c r="C55" s="78"/>
      <c r="D55" s="314" t="s">
        <v>77</v>
      </c>
      <c r="E55" s="314"/>
      <c r="F55" s="314"/>
      <c r="G55" s="314"/>
      <c r="H55" s="314"/>
      <c r="I55" s="79"/>
      <c r="J55" s="314" t="s">
        <v>78</v>
      </c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2">
        <f>'SO 10 - Stavebně konstruk...'!J30</f>
        <v>0</v>
      </c>
      <c r="AH55" s="313"/>
      <c r="AI55" s="313"/>
      <c r="AJ55" s="313"/>
      <c r="AK55" s="313"/>
      <c r="AL55" s="313"/>
      <c r="AM55" s="313"/>
      <c r="AN55" s="312">
        <f>SUM(AG55,AT55)</f>
        <v>0</v>
      </c>
      <c r="AO55" s="313"/>
      <c r="AP55" s="313"/>
      <c r="AQ55" s="80" t="s">
        <v>79</v>
      </c>
      <c r="AR55" s="77"/>
      <c r="AS55" s="81">
        <v>0</v>
      </c>
      <c r="AT55" s="82">
        <f>ROUND(SUM(AV55:AW55),2)</f>
        <v>0</v>
      </c>
      <c r="AU55" s="83">
        <f>'SO 10 - Stavebně konstruk...'!P93</f>
        <v>0</v>
      </c>
      <c r="AV55" s="82">
        <f>'SO 10 - Stavebně konstruk...'!J33</f>
        <v>0</v>
      </c>
      <c r="AW55" s="82">
        <f>'SO 10 - Stavebně konstruk...'!J34</f>
        <v>0</v>
      </c>
      <c r="AX55" s="82">
        <f>'SO 10 - Stavebně konstruk...'!J35</f>
        <v>0</v>
      </c>
      <c r="AY55" s="82">
        <f>'SO 10 - Stavebně konstruk...'!J36</f>
        <v>0</v>
      </c>
      <c r="AZ55" s="82">
        <f>'SO 10 - Stavebně konstruk...'!F33</f>
        <v>0</v>
      </c>
      <c r="BA55" s="82">
        <f>'SO 10 - Stavebně konstruk...'!F34</f>
        <v>0</v>
      </c>
      <c r="BB55" s="82">
        <f>'SO 10 - Stavebně konstruk...'!F35</f>
        <v>0</v>
      </c>
      <c r="BC55" s="82">
        <f>'SO 10 - Stavebně konstruk...'!F36</f>
        <v>0</v>
      </c>
      <c r="BD55" s="84">
        <f>'SO 10 - Stavebně konstruk...'!F37</f>
        <v>0</v>
      </c>
      <c r="BT55" s="85" t="s">
        <v>80</v>
      </c>
      <c r="BV55" s="85" t="s">
        <v>74</v>
      </c>
      <c r="BW55" s="85" t="s">
        <v>81</v>
      </c>
      <c r="BX55" s="85" t="s">
        <v>5</v>
      </c>
      <c r="CL55" s="85" t="s">
        <v>3</v>
      </c>
      <c r="CM55" s="85" t="s">
        <v>82</v>
      </c>
    </row>
    <row r="56" spans="1:91" s="2" customFormat="1" ht="30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5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1" s="2" customFormat="1" ht="6.95" customHeight="1">
      <c r="A57" s="34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35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 - Stavebně konstruk...'!C2" display="/"/>
  </hyperlinks>
  <pageMargins left="0.39374999999999999" right="0.39374999999999999" top="0.39374999999999999" bottom="0.39374999999999999" header="0" footer="0"/>
  <pageSetup paperSize="9" scale="68" fitToHeight="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2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7" t="s">
        <v>6</v>
      </c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9" t="s">
        <v>81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1:46" s="1" customFormat="1" ht="24.95" customHeight="1">
      <c r="B4" s="22"/>
      <c r="D4" s="23" t="s">
        <v>83</v>
      </c>
      <c r="L4" s="22"/>
      <c r="M4" s="86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18" t="str">
        <f>'Rekapitulace stavby'!K6</f>
        <v>AREÁL AUTOBUSY HRANEČNÍK - SKLAD 05 NOVÁ PODLAHA II</v>
      </c>
      <c r="F7" s="319"/>
      <c r="G7" s="319"/>
      <c r="H7" s="319"/>
      <c r="L7" s="22"/>
    </row>
    <row r="8" spans="1:46" s="2" customFormat="1" ht="12" customHeight="1">
      <c r="A8" s="34"/>
      <c r="B8" s="35"/>
      <c r="C8" s="34"/>
      <c r="D8" s="29" t="s">
        <v>84</v>
      </c>
      <c r="E8" s="34"/>
      <c r="F8" s="34"/>
      <c r="G8" s="34"/>
      <c r="H8" s="34"/>
      <c r="I8" s="34"/>
      <c r="J8" s="34"/>
      <c r="K8" s="34"/>
      <c r="L8" s="87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5"/>
      <c r="C9" s="34"/>
      <c r="D9" s="34"/>
      <c r="E9" s="299" t="s">
        <v>85</v>
      </c>
      <c r="F9" s="320"/>
      <c r="G9" s="320"/>
      <c r="H9" s="320"/>
      <c r="I9" s="34"/>
      <c r="J9" s="34"/>
      <c r="K9" s="34"/>
      <c r="L9" s="87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8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3</v>
      </c>
      <c r="G11" s="34"/>
      <c r="H11" s="34"/>
      <c r="I11" s="29" t="s">
        <v>20</v>
      </c>
      <c r="J11" s="27" t="s">
        <v>3</v>
      </c>
      <c r="K11" s="34"/>
      <c r="L11" s="87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21</v>
      </c>
      <c r="E12" s="34"/>
      <c r="F12" s="27" t="s">
        <v>22</v>
      </c>
      <c r="G12" s="34"/>
      <c r="H12" s="34"/>
      <c r="I12" s="29" t="s">
        <v>23</v>
      </c>
      <c r="J12" s="52" t="str">
        <f>'Rekapitulace stavby'!AN8</f>
        <v>26. 2. 2024</v>
      </c>
      <c r="K12" s="34"/>
      <c r="L12" s="87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87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25</v>
      </c>
      <c r="E14" s="34"/>
      <c r="F14" s="34"/>
      <c r="G14" s="34"/>
      <c r="H14" s="34"/>
      <c r="I14" s="29" t="s">
        <v>26</v>
      </c>
      <c r="J14" s="27" t="s">
        <v>3</v>
      </c>
      <c r="K14" s="34"/>
      <c r="L14" s="87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27</v>
      </c>
      <c r="F15" s="34"/>
      <c r="G15" s="34"/>
      <c r="H15" s="34"/>
      <c r="I15" s="29" t="s">
        <v>28</v>
      </c>
      <c r="J15" s="27" t="s">
        <v>3</v>
      </c>
      <c r="K15" s="34"/>
      <c r="L15" s="87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87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29</v>
      </c>
      <c r="E17" s="34"/>
      <c r="F17" s="34"/>
      <c r="G17" s="34"/>
      <c r="H17" s="34"/>
      <c r="I17" s="29" t="s">
        <v>26</v>
      </c>
      <c r="J17" s="30" t="str">
        <f>'Rekapitulace stavby'!AN13</f>
        <v>Vyplň údaj</v>
      </c>
      <c r="K17" s="34"/>
      <c r="L17" s="87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1" t="str">
        <f>'Rekapitulace stavby'!E14</f>
        <v>Vyplň údaj</v>
      </c>
      <c r="F18" s="283"/>
      <c r="G18" s="283"/>
      <c r="H18" s="283"/>
      <c r="I18" s="29" t="s">
        <v>28</v>
      </c>
      <c r="J18" s="30" t="str">
        <f>'Rekapitulace stavby'!AN14</f>
        <v>Vyplň údaj</v>
      </c>
      <c r="K18" s="34"/>
      <c r="L18" s="87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87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31</v>
      </c>
      <c r="E20" s="34"/>
      <c r="F20" s="34"/>
      <c r="G20" s="34"/>
      <c r="H20" s="34"/>
      <c r="I20" s="29" t="s">
        <v>26</v>
      </c>
      <c r="J20" s="27" t="s">
        <v>3</v>
      </c>
      <c r="K20" s="34"/>
      <c r="L20" s="87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">
        <v>32</v>
      </c>
      <c r="F21" s="34"/>
      <c r="G21" s="34"/>
      <c r="H21" s="34"/>
      <c r="I21" s="29" t="s">
        <v>28</v>
      </c>
      <c r="J21" s="27" t="s">
        <v>3</v>
      </c>
      <c r="K21" s="34"/>
      <c r="L21" s="87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87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34</v>
      </c>
      <c r="E23" s="34"/>
      <c r="F23" s="34"/>
      <c r="G23" s="34"/>
      <c r="H23" s="34"/>
      <c r="I23" s="29" t="s">
        <v>26</v>
      </c>
      <c r="J23" s="27" t="s">
        <v>3</v>
      </c>
      <c r="K23" s="34"/>
      <c r="L23" s="87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">
        <v>35</v>
      </c>
      <c r="F24" s="34"/>
      <c r="G24" s="34"/>
      <c r="H24" s="34"/>
      <c r="I24" s="29" t="s">
        <v>28</v>
      </c>
      <c r="J24" s="27" t="s">
        <v>3</v>
      </c>
      <c r="K24" s="34"/>
      <c r="L24" s="87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87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36</v>
      </c>
      <c r="E26" s="34"/>
      <c r="F26" s="34"/>
      <c r="G26" s="34"/>
      <c r="H26" s="34"/>
      <c r="I26" s="34"/>
      <c r="J26" s="34"/>
      <c r="K26" s="34"/>
      <c r="L26" s="87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88"/>
      <c r="B27" s="89"/>
      <c r="C27" s="88"/>
      <c r="D27" s="88"/>
      <c r="E27" s="288" t="s">
        <v>3</v>
      </c>
      <c r="F27" s="288"/>
      <c r="G27" s="288"/>
      <c r="H27" s="288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87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87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1" t="s">
        <v>38</v>
      </c>
      <c r="E30" s="34"/>
      <c r="F30" s="34"/>
      <c r="G30" s="34"/>
      <c r="H30" s="34"/>
      <c r="I30" s="34"/>
      <c r="J30" s="68">
        <f>ROUND(J93, 2)</f>
        <v>0</v>
      </c>
      <c r="K30" s="34"/>
      <c r="L30" s="87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87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40</v>
      </c>
      <c r="G32" s="34"/>
      <c r="H32" s="34"/>
      <c r="I32" s="38" t="s">
        <v>39</v>
      </c>
      <c r="J32" s="38" t="s">
        <v>41</v>
      </c>
      <c r="K32" s="34"/>
      <c r="L32" s="87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2" t="s">
        <v>42</v>
      </c>
      <c r="E33" s="29" t="s">
        <v>43</v>
      </c>
      <c r="F33" s="93">
        <f>ROUND((SUM(BE93:BE420)),  2)</f>
        <v>0</v>
      </c>
      <c r="G33" s="34"/>
      <c r="H33" s="34"/>
      <c r="I33" s="94">
        <v>0.21</v>
      </c>
      <c r="J33" s="93">
        <f>ROUND(((SUM(BE93:BE420))*I33),  2)</f>
        <v>0</v>
      </c>
      <c r="K33" s="34"/>
      <c r="L33" s="87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44</v>
      </c>
      <c r="F34" s="93">
        <f>ROUND((SUM(BF93:BF420)),  2)</f>
        <v>0</v>
      </c>
      <c r="G34" s="34"/>
      <c r="H34" s="34"/>
      <c r="I34" s="94">
        <v>0.12</v>
      </c>
      <c r="J34" s="93">
        <f>ROUND(((SUM(BF93:BF420))*I34),  2)</f>
        <v>0</v>
      </c>
      <c r="K34" s="34"/>
      <c r="L34" s="87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45</v>
      </c>
      <c r="F35" s="93">
        <f>ROUND((SUM(BG93:BG420)),  2)</f>
        <v>0</v>
      </c>
      <c r="G35" s="34"/>
      <c r="H35" s="34"/>
      <c r="I35" s="94">
        <v>0.21</v>
      </c>
      <c r="J35" s="93">
        <f>0</f>
        <v>0</v>
      </c>
      <c r="K35" s="34"/>
      <c r="L35" s="87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46</v>
      </c>
      <c r="F36" s="93">
        <f>ROUND((SUM(BH93:BH420)),  2)</f>
        <v>0</v>
      </c>
      <c r="G36" s="34"/>
      <c r="H36" s="34"/>
      <c r="I36" s="94">
        <v>0.12</v>
      </c>
      <c r="J36" s="93">
        <f>0</f>
        <v>0</v>
      </c>
      <c r="K36" s="34"/>
      <c r="L36" s="87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47</v>
      </c>
      <c r="F37" s="93">
        <f>ROUND((SUM(BI93:BI420)),  2)</f>
        <v>0</v>
      </c>
      <c r="G37" s="34"/>
      <c r="H37" s="34"/>
      <c r="I37" s="94">
        <v>0</v>
      </c>
      <c r="J37" s="93">
        <f>0</f>
        <v>0</v>
      </c>
      <c r="K37" s="34"/>
      <c r="L37" s="87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87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5"/>
      <c r="D39" s="96" t="s">
        <v>48</v>
      </c>
      <c r="E39" s="57"/>
      <c r="F39" s="57"/>
      <c r="G39" s="97" t="s">
        <v>49</v>
      </c>
      <c r="H39" s="98" t="s">
        <v>50</v>
      </c>
      <c r="I39" s="57"/>
      <c r="J39" s="99">
        <f>SUM(J30:J37)</f>
        <v>0</v>
      </c>
      <c r="K39" s="100"/>
      <c r="L39" s="87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87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87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86</v>
      </c>
      <c r="D45" s="34"/>
      <c r="E45" s="34"/>
      <c r="F45" s="34"/>
      <c r="G45" s="34"/>
      <c r="H45" s="34"/>
      <c r="I45" s="34"/>
      <c r="J45" s="34"/>
      <c r="K45" s="34"/>
      <c r="L45" s="87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87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87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18" t="str">
        <f>E7</f>
        <v>AREÁL AUTOBUSY HRANEČNÍK - SKLAD 05 NOVÁ PODLAHA II</v>
      </c>
      <c r="F48" s="319"/>
      <c r="G48" s="319"/>
      <c r="H48" s="319"/>
      <c r="I48" s="34"/>
      <c r="J48" s="34"/>
      <c r="K48" s="34"/>
      <c r="L48" s="87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84</v>
      </c>
      <c r="D49" s="34"/>
      <c r="E49" s="34"/>
      <c r="F49" s="34"/>
      <c r="G49" s="34"/>
      <c r="H49" s="34"/>
      <c r="I49" s="34"/>
      <c r="J49" s="34"/>
      <c r="K49" s="34"/>
      <c r="L49" s="87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4"/>
      <c r="D50" s="34"/>
      <c r="E50" s="299" t="str">
        <f>E9</f>
        <v>SO 10 - Stavebně konstrukční řešení</v>
      </c>
      <c r="F50" s="320"/>
      <c r="G50" s="320"/>
      <c r="H50" s="320"/>
      <c r="I50" s="34"/>
      <c r="J50" s="34"/>
      <c r="K50" s="34"/>
      <c r="L50" s="87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87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4"/>
      <c r="E52" s="34"/>
      <c r="F52" s="27" t="str">
        <f>F12</f>
        <v xml:space="preserve"> </v>
      </c>
      <c r="G52" s="34"/>
      <c r="H52" s="34"/>
      <c r="I52" s="29" t="s">
        <v>23</v>
      </c>
      <c r="J52" s="52" t="str">
        <f>IF(J12="","",J12)</f>
        <v>26. 2. 2024</v>
      </c>
      <c r="K52" s="34"/>
      <c r="L52" s="87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87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25</v>
      </c>
      <c r="D54" s="34"/>
      <c r="E54" s="34"/>
      <c r="F54" s="27" t="str">
        <f>E15</f>
        <v>Dopravní podnik Ostrava a.s.</v>
      </c>
      <c r="G54" s="34"/>
      <c r="H54" s="34"/>
      <c r="I54" s="29" t="s">
        <v>31</v>
      </c>
      <c r="J54" s="32" t="str">
        <f>E21</f>
        <v>Projekt HTL s.r.o.</v>
      </c>
      <c r="K54" s="34"/>
      <c r="L54" s="87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4"/>
      <c r="E55" s="34"/>
      <c r="F55" s="27" t="str">
        <f>IF(E18="","",E18)</f>
        <v>Vyplň údaj</v>
      </c>
      <c r="G55" s="34"/>
      <c r="H55" s="34"/>
      <c r="I55" s="29" t="s">
        <v>34</v>
      </c>
      <c r="J55" s="32" t="str">
        <f>E24</f>
        <v>Jindřich Jansa</v>
      </c>
      <c r="K55" s="34"/>
      <c r="L55" s="87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87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1" t="s">
        <v>87</v>
      </c>
      <c r="D57" s="95"/>
      <c r="E57" s="95"/>
      <c r="F57" s="95"/>
      <c r="G57" s="95"/>
      <c r="H57" s="95"/>
      <c r="I57" s="95"/>
      <c r="J57" s="102" t="s">
        <v>88</v>
      </c>
      <c r="K57" s="95"/>
      <c r="L57" s="87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87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3" t="s">
        <v>70</v>
      </c>
      <c r="D59" s="34"/>
      <c r="E59" s="34"/>
      <c r="F59" s="34"/>
      <c r="G59" s="34"/>
      <c r="H59" s="34"/>
      <c r="I59" s="34"/>
      <c r="J59" s="68">
        <f>J93</f>
        <v>0</v>
      </c>
      <c r="K59" s="34"/>
      <c r="L59" s="87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89</v>
      </c>
    </row>
    <row r="60" spans="1:47" s="9" customFormat="1" ht="24.95" customHeight="1">
      <c r="B60" s="104"/>
      <c r="D60" s="105" t="s">
        <v>90</v>
      </c>
      <c r="E60" s="106"/>
      <c r="F60" s="106"/>
      <c r="G60" s="106"/>
      <c r="H60" s="106"/>
      <c r="I60" s="106"/>
      <c r="J60" s="107">
        <f>J94</f>
        <v>0</v>
      </c>
      <c r="L60" s="104"/>
    </row>
    <row r="61" spans="1:47" s="10" customFormat="1" ht="19.899999999999999" customHeight="1">
      <c r="B61" s="108"/>
      <c r="D61" s="109" t="s">
        <v>91</v>
      </c>
      <c r="E61" s="110"/>
      <c r="F61" s="110"/>
      <c r="G61" s="110"/>
      <c r="H61" s="110"/>
      <c r="I61" s="110"/>
      <c r="J61" s="111">
        <f>J95</f>
        <v>0</v>
      </c>
      <c r="L61" s="108"/>
    </row>
    <row r="62" spans="1:47" s="10" customFormat="1" ht="19.899999999999999" customHeight="1">
      <c r="B62" s="108"/>
      <c r="D62" s="109" t="s">
        <v>92</v>
      </c>
      <c r="E62" s="110"/>
      <c r="F62" s="110"/>
      <c r="G62" s="110"/>
      <c r="H62" s="110"/>
      <c r="I62" s="110"/>
      <c r="J62" s="111">
        <f>J125</f>
        <v>0</v>
      </c>
      <c r="L62" s="108"/>
    </row>
    <row r="63" spans="1:47" s="10" customFormat="1" ht="19.899999999999999" customHeight="1">
      <c r="B63" s="108"/>
      <c r="D63" s="109" t="s">
        <v>93</v>
      </c>
      <c r="E63" s="110"/>
      <c r="F63" s="110"/>
      <c r="G63" s="110"/>
      <c r="H63" s="110"/>
      <c r="I63" s="110"/>
      <c r="J63" s="111">
        <f>J189</f>
        <v>0</v>
      </c>
      <c r="L63" s="108"/>
    </row>
    <row r="64" spans="1:47" s="10" customFormat="1" ht="19.899999999999999" customHeight="1">
      <c r="B64" s="108"/>
      <c r="D64" s="109" t="s">
        <v>94</v>
      </c>
      <c r="E64" s="110"/>
      <c r="F64" s="110"/>
      <c r="G64" s="110"/>
      <c r="H64" s="110"/>
      <c r="I64" s="110"/>
      <c r="J64" s="111">
        <f>J221</f>
        <v>0</v>
      </c>
      <c r="L64" s="108"/>
    </row>
    <row r="65" spans="1:31" s="9" customFormat="1" ht="24.95" customHeight="1">
      <c r="B65" s="104"/>
      <c r="D65" s="105" t="s">
        <v>95</v>
      </c>
      <c r="E65" s="106"/>
      <c r="F65" s="106"/>
      <c r="G65" s="106"/>
      <c r="H65" s="106"/>
      <c r="I65" s="106"/>
      <c r="J65" s="107">
        <f>J225</f>
        <v>0</v>
      </c>
      <c r="L65" s="104"/>
    </row>
    <row r="66" spans="1:31" s="10" customFormat="1" ht="19.899999999999999" customHeight="1">
      <c r="B66" s="108"/>
      <c r="D66" s="109" t="s">
        <v>96</v>
      </c>
      <c r="E66" s="110"/>
      <c r="F66" s="110"/>
      <c r="G66" s="110"/>
      <c r="H66" s="110"/>
      <c r="I66" s="110"/>
      <c r="J66" s="111">
        <f>J226</f>
        <v>0</v>
      </c>
      <c r="L66" s="108"/>
    </row>
    <row r="67" spans="1:31" s="10" customFormat="1" ht="19.899999999999999" customHeight="1">
      <c r="B67" s="108"/>
      <c r="D67" s="109" t="s">
        <v>97</v>
      </c>
      <c r="E67" s="110"/>
      <c r="F67" s="110"/>
      <c r="G67" s="110"/>
      <c r="H67" s="110"/>
      <c r="I67" s="110"/>
      <c r="J67" s="111">
        <f>J263</f>
        <v>0</v>
      </c>
      <c r="L67" s="108"/>
    </row>
    <row r="68" spans="1:31" s="10" customFormat="1" ht="19.899999999999999" customHeight="1">
      <c r="B68" s="108"/>
      <c r="D68" s="109" t="s">
        <v>98</v>
      </c>
      <c r="E68" s="110"/>
      <c r="F68" s="110"/>
      <c r="G68" s="110"/>
      <c r="H68" s="110"/>
      <c r="I68" s="110"/>
      <c r="J68" s="111">
        <f>J306</f>
        <v>0</v>
      </c>
      <c r="L68" s="108"/>
    </row>
    <row r="69" spans="1:31" s="10" customFormat="1" ht="19.899999999999999" customHeight="1">
      <c r="B69" s="108"/>
      <c r="D69" s="109" t="s">
        <v>99</v>
      </c>
      <c r="E69" s="110"/>
      <c r="F69" s="110"/>
      <c r="G69" s="110"/>
      <c r="H69" s="110"/>
      <c r="I69" s="110"/>
      <c r="J69" s="111">
        <f>J322</f>
        <v>0</v>
      </c>
      <c r="L69" s="108"/>
    </row>
    <row r="70" spans="1:31" s="10" customFormat="1" ht="19.899999999999999" customHeight="1">
      <c r="B70" s="108"/>
      <c r="D70" s="109" t="s">
        <v>100</v>
      </c>
      <c r="E70" s="110"/>
      <c r="F70" s="110"/>
      <c r="G70" s="110"/>
      <c r="H70" s="110"/>
      <c r="I70" s="110"/>
      <c r="J70" s="111">
        <f>J402</f>
        <v>0</v>
      </c>
      <c r="L70" s="108"/>
    </row>
    <row r="71" spans="1:31" s="9" customFormat="1" ht="24.95" customHeight="1">
      <c r="B71" s="104"/>
      <c r="D71" s="105" t="s">
        <v>101</v>
      </c>
      <c r="E71" s="106"/>
      <c r="F71" s="106"/>
      <c r="G71" s="106"/>
      <c r="H71" s="106"/>
      <c r="I71" s="106"/>
      <c r="J71" s="107">
        <f>J412</f>
        <v>0</v>
      </c>
      <c r="L71" s="104"/>
    </row>
    <row r="72" spans="1:31" s="10" customFormat="1" ht="19.899999999999999" customHeight="1">
      <c r="B72" s="108"/>
      <c r="D72" s="109" t="s">
        <v>102</v>
      </c>
      <c r="E72" s="110"/>
      <c r="F72" s="110"/>
      <c r="G72" s="110"/>
      <c r="H72" s="110"/>
      <c r="I72" s="110"/>
      <c r="J72" s="111">
        <f>J413</f>
        <v>0</v>
      </c>
      <c r="L72" s="108"/>
    </row>
    <row r="73" spans="1:31" s="10" customFormat="1" ht="19.899999999999999" customHeight="1">
      <c r="B73" s="108"/>
      <c r="D73" s="109" t="s">
        <v>103</v>
      </c>
      <c r="E73" s="110"/>
      <c r="F73" s="110"/>
      <c r="G73" s="110"/>
      <c r="H73" s="110"/>
      <c r="I73" s="110"/>
      <c r="J73" s="111">
        <f>J417</f>
        <v>0</v>
      </c>
      <c r="L73" s="108"/>
    </row>
    <row r="74" spans="1:31" s="2" customFormat="1" ht="21.75" customHeight="1">
      <c r="A74" s="34"/>
      <c r="B74" s="35"/>
      <c r="C74" s="34"/>
      <c r="D74" s="34"/>
      <c r="E74" s="34"/>
      <c r="F74" s="34"/>
      <c r="G74" s="34"/>
      <c r="H74" s="34"/>
      <c r="I74" s="34"/>
      <c r="J74" s="34"/>
      <c r="K74" s="34"/>
      <c r="L74" s="87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5" customHeight="1">
      <c r="A75" s="34"/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87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9" spans="1:31" s="2" customFormat="1" ht="6.95" customHeight="1">
      <c r="A79" s="34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87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24.95" customHeight="1">
      <c r="A80" s="34"/>
      <c r="B80" s="35"/>
      <c r="C80" s="23" t="s">
        <v>104</v>
      </c>
      <c r="D80" s="34"/>
      <c r="E80" s="34"/>
      <c r="F80" s="34"/>
      <c r="G80" s="34"/>
      <c r="H80" s="34"/>
      <c r="I80" s="34"/>
      <c r="J80" s="34"/>
      <c r="K80" s="34"/>
      <c r="L80" s="87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5" customHeight="1">
      <c r="A81" s="34"/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87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17</v>
      </c>
      <c r="D82" s="34"/>
      <c r="E82" s="34"/>
      <c r="F82" s="34"/>
      <c r="G82" s="34"/>
      <c r="H82" s="34"/>
      <c r="I82" s="34"/>
      <c r="J82" s="34"/>
      <c r="K82" s="34"/>
      <c r="L82" s="87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6.5" customHeight="1">
      <c r="A83" s="34"/>
      <c r="B83" s="35"/>
      <c r="C83" s="34"/>
      <c r="D83" s="34"/>
      <c r="E83" s="318" t="str">
        <f>E7</f>
        <v>AREÁL AUTOBUSY HRANEČNÍK - SKLAD 05 NOVÁ PODLAHA II</v>
      </c>
      <c r="F83" s="319"/>
      <c r="G83" s="319"/>
      <c r="H83" s="319"/>
      <c r="I83" s="34"/>
      <c r="J83" s="34"/>
      <c r="K83" s="34"/>
      <c r="L83" s="87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2" customHeight="1">
      <c r="A84" s="34"/>
      <c r="B84" s="35"/>
      <c r="C84" s="29" t="s">
        <v>84</v>
      </c>
      <c r="D84" s="34"/>
      <c r="E84" s="34"/>
      <c r="F84" s="34"/>
      <c r="G84" s="34"/>
      <c r="H84" s="34"/>
      <c r="I84" s="34"/>
      <c r="J84" s="34"/>
      <c r="K84" s="34"/>
      <c r="L84" s="87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6.5" customHeight="1">
      <c r="A85" s="34"/>
      <c r="B85" s="35"/>
      <c r="C85" s="34"/>
      <c r="D85" s="34"/>
      <c r="E85" s="299" t="str">
        <f>E9</f>
        <v>SO 10 - Stavebně konstrukční řešení</v>
      </c>
      <c r="F85" s="320"/>
      <c r="G85" s="320"/>
      <c r="H85" s="320"/>
      <c r="I85" s="34"/>
      <c r="J85" s="34"/>
      <c r="K85" s="34"/>
      <c r="L85" s="87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5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87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2" customHeight="1">
      <c r="A87" s="34"/>
      <c r="B87" s="35"/>
      <c r="C87" s="29" t="s">
        <v>21</v>
      </c>
      <c r="D87" s="34"/>
      <c r="E87" s="34"/>
      <c r="F87" s="27" t="str">
        <f>F12</f>
        <v xml:space="preserve"> </v>
      </c>
      <c r="G87" s="34"/>
      <c r="H87" s="34"/>
      <c r="I87" s="29" t="s">
        <v>23</v>
      </c>
      <c r="J87" s="52" t="str">
        <f>IF(J12="","",J12)</f>
        <v>26. 2. 2024</v>
      </c>
      <c r="K87" s="34"/>
      <c r="L87" s="87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6.95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87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5.2" customHeight="1">
      <c r="A89" s="34"/>
      <c r="B89" s="35"/>
      <c r="C89" s="29" t="s">
        <v>25</v>
      </c>
      <c r="D89" s="34"/>
      <c r="E89" s="34"/>
      <c r="F89" s="27" t="str">
        <f>E15</f>
        <v>Dopravní podnik Ostrava a.s.</v>
      </c>
      <c r="G89" s="34"/>
      <c r="H89" s="34"/>
      <c r="I89" s="29" t="s">
        <v>31</v>
      </c>
      <c r="J89" s="32" t="str">
        <f>E21</f>
        <v>Projekt HTL s.r.o.</v>
      </c>
      <c r="K89" s="34"/>
      <c r="L89" s="87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2" customFormat="1" ht="15.2" customHeight="1">
      <c r="A90" s="34"/>
      <c r="B90" s="35"/>
      <c r="C90" s="29" t="s">
        <v>29</v>
      </c>
      <c r="D90" s="34"/>
      <c r="E90" s="34"/>
      <c r="F90" s="27" t="str">
        <f>IF(E18="","",E18)</f>
        <v>Vyplň údaj</v>
      </c>
      <c r="G90" s="34"/>
      <c r="H90" s="34"/>
      <c r="I90" s="29" t="s">
        <v>34</v>
      </c>
      <c r="J90" s="32" t="str">
        <f>E24</f>
        <v>Jindřich Jansa</v>
      </c>
      <c r="K90" s="34"/>
      <c r="L90" s="87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65" s="2" customFormat="1" ht="10.35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87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65" s="11" customFormat="1" ht="29.25" customHeight="1">
      <c r="A92" s="112"/>
      <c r="B92" s="113"/>
      <c r="C92" s="114" t="s">
        <v>105</v>
      </c>
      <c r="D92" s="115" t="s">
        <v>57</v>
      </c>
      <c r="E92" s="115" t="s">
        <v>53</v>
      </c>
      <c r="F92" s="115" t="s">
        <v>54</v>
      </c>
      <c r="G92" s="115" t="s">
        <v>106</v>
      </c>
      <c r="H92" s="115" t="s">
        <v>107</v>
      </c>
      <c r="I92" s="115" t="s">
        <v>108</v>
      </c>
      <c r="J92" s="115" t="s">
        <v>88</v>
      </c>
      <c r="K92" s="116" t="s">
        <v>109</v>
      </c>
      <c r="L92" s="117"/>
      <c r="M92" s="59" t="s">
        <v>3</v>
      </c>
      <c r="N92" s="60" t="s">
        <v>42</v>
      </c>
      <c r="O92" s="60" t="s">
        <v>110</v>
      </c>
      <c r="P92" s="60" t="s">
        <v>111</v>
      </c>
      <c r="Q92" s="60" t="s">
        <v>112</v>
      </c>
      <c r="R92" s="60" t="s">
        <v>113</v>
      </c>
      <c r="S92" s="60" t="s">
        <v>114</v>
      </c>
      <c r="T92" s="61" t="s">
        <v>115</v>
      </c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</row>
    <row r="93" spans="1:65" s="2" customFormat="1" ht="22.9" customHeight="1">
      <c r="A93" s="34"/>
      <c r="B93" s="35"/>
      <c r="C93" s="66" t="s">
        <v>116</v>
      </c>
      <c r="D93" s="34"/>
      <c r="E93" s="34"/>
      <c r="F93" s="34"/>
      <c r="G93" s="34"/>
      <c r="H93" s="34"/>
      <c r="I93" s="34"/>
      <c r="J93" s="118">
        <f>BK93</f>
        <v>0</v>
      </c>
      <c r="K93" s="34"/>
      <c r="L93" s="35"/>
      <c r="M93" s="62"/>
      <c r="N93" s="53"/>
      <c r="O93" s="63"/>
      <c r="P93" s="119">
        <f>P94+P225+P412</f>
        <v>0</v>
      </c>
      <c r="Q93" s="63"/>
      <c r="R93" s="119">
        <f>R94+R225+R412</f>
        <v>35.25557036</v>
      </c>
      <c r="S93" s="63"/>
      <c r="T93" s="120">
        <f>T94+T225+T412</f>
        <v>37.570630500000007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9" t="s">
        <v>71</v>
      </c>
      <c r="AU93" s="19" t="s">
        <v>89</v>
      </c>
      <c r="BK93" s="121">
        <f>BK94+BK225+BK412</f>
        <v>0</v>
      </c>
    </row>
    <row r="94" spans="1:65" s="12" customFormat="1" ht="25.9" customHeight="1">
      <c r="B94" s="122"/>
      <c r="D94" s="123" t="s">
        <v>71</v>
      </c>
      <c r="E94" s="124" t="s">
        <v>117</v>
      </c>
      <c r="F94" s="124" t="s">
        <v>118</v>
      </c>
      <c r="I94" s="125"/>
      <c r="J94" s="126">
        <f>BK94</f>
        <v>0</v>
      </c>
      <c r="L94" s="122"/>
      <c r="M94" s="127"/>
      <c r="N94" s="128"/>
      <c r="O94" s="128"/>
      <c r="P94" s="129">
        <f>P95+P125+P189+P221</f>
        <v>0</v>
      </c>
      <c r="Q94" s="128"/>
      <c r="R94" s="129">
        <f>R95+R125+R189+R221</f>
        <v>12.661784580000001</v>
      </c>
      <c r="S94" s="128"/>
      <c r="T94" s="130">
        <f>T95+T125+T189+T221</f>
        <v>35.603100000000005</v>
      </c>
      <c r="AR94" s="123" t="s">
        <v>80</v>
      </c>
      <c r="AT94" s="131" t="s">
        <v>71</v>
      </c>
      <c r="AU94" s="131" t="s">
        <v>72</v>
      </c>
      <c r="AY94" s="123" t="s">
        <v>119</v>
      </c>
      <c r="BK94" s="132">
        <f>BK95+BK125+BK189+BK221</f>
        <v>0</v>
      </c>
    </row>
    <row r="95" spans="1:65" s="12" customFormat="1" ht="22.9" customHeight="1">
      <c r="B95" s="122"/>
      <c r="D95" s="123" t="s">
        <v>71</v>
      </c>
      <c r="E95" s="133" t="s">
        <v>120</v>
      </c>
      <c r="F95" s="133" t="s">
        <v>121</v>
      </c>
      <c r="I95" s="125"/>
      <c r="J95" s="134">
        <f>BK95</f>
        <v>0</v>
      </c>
      <c r="L95" s="122"/>
      <c r="M95" s="127"/>
      <c r="N95" s="128"/>
      <c r="O95" s="128"/>
      <c r="P95" s="129">
        <f>SUM(P96:P124)</f>
        <v>0</v>
      </c>
      <c r="Q95" s="128"/>
      <c r="R95" s="129">
        <f>SUM(R96:R124)</f>
        <v>12.645771000000002</v>
      </c>
      <c r="S95" s="128"/>
      <c r="T95" s="130">
        <f>SUM(T96:T124)</f>
        <v>0</v>
      </c>
      <c r="AR95" s="123" t="s">
        <v>80</v>
      </c>
      <c r="AT95" s="131" t="s">
        <v>71</v>
      </c>
      <c r="AU95" s="131" t="s">
        <v>80</v>
      </c>
      <c r="AY95" s="123" t="s">
        <v>119</v>
      </c>
      <c r="BK95" s="132">
        <f>SUM(BK96:BK124)</f>
        <v>0</v>
      </c>
    </row>
    <row r="96" spans="1:65" s="2" customFormat="1" ht="16.5" customHeight="1">
      <c r="A96" s="34"/>
      <c r="B96" s="135"/>
      <c r="C96" s="136" t="s">
        <v>80</v>
      </c>
      <c r="D96" s="136" t="s">
        <v>122</v>
      </c>
      <c r="E96" s="137" t="s">
        <v>123</v>
      </c>
      <c r="F96" s="138" t="s">
        <v>124</v>
      </c>
      <c r="G96" s="139" t="s">
        <v>125</v>
      </c>
      <c r="H96" s="140">
        <v>122.3</v>
      </c>
      <c r="I96" s="141"/>
      <c r="J96" s="142">
        <f>ROUND(I96*H96,2)</f>
        <v>0</v>
      </c>
      <c r="K96" s="138" t="s">
        <v>126</v>
      </c>
      <c r="L96" s="35"/>
      <c r="M96" s="143" t="s">
        <v>3</v>
      </c>
      <c r="N96" s="144" t="s">
        <v>43</v>
      </c>
      <c r="O96" s="55"/>
      <c r="P96" s="145">
        <f>O96*H96</f>
        <v>0</v>
      </c>
      <c r="Q96" s="145">
        <v>1.5E-3</v>
      </c>
      <c r="R96" s="145">
        <f>Q96*H96</f>
        <v>0.18345</v>
      </c>
      <c r="S96" s="145">
        <v>0</v>
      </c>
      <c r="T96" s="146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47" t="s">
        <v>127</v>
      </c>
      <c r="AT96" s="147" t="s">
        <v>122</v>
      </c>
      <c r="AU96" s="147" t="s">
        <v>82</v>
      </c>
      <c r="AY96" s="19" t="s">
        <v>119</v>
      </c>
      <c r="BE96" s="148">
        <f>IF(N96="základní",J96,0)</f>
        <v>0</v>
      </c>
      <c r="BF96" s="148">
        <f>IF(N96="snížená",J96,0)</f>
        <v>0</v>
      </c>
      <c r="BG96" s="148">
        <f>IF(N96="zákl. přenesená",J96,0)</f>
        <v>0</v>
      </c>
      <c r="BH96" s="148">
        <f>IF(N96="sníž. přenesená",J96,0)</f>
        <v>0</v>
      </c>
      <c r="BI96" s="148">
        <f>IF(N96="nulová",J96,0)</f>
        <v>0</v>
      </c>
      <c r="BJ96" s="19" t="s">
        <v>80</v>
      </c>
      <c r="BK96" s="148">
        <f>ROUND(I96*H96,2)</f>
        <v>0</v>
      </c>
      <c r="BL96" s="19" t="s">
        <v>127</v>
      </c>
      <c r="BM96" s="147" t="s">
        <v>128</v>
      </c>
    </row>
    <row r="97" spans="1:65" s="2" customFormat="1" ht="11.25">
      <c r="A97" s="34"/>
      <c r="B97" s="35"/>
      <c r="C97" s="34"/>
      <c r="D97" s="149" t="s">
        <v>129</v>
      </c>
      <c r="E97" s="34"/>
      <c r="F97" s="150" t="s">
        <v>130</v>
      </c>
      <c r="G97" s="34"/>
      <c r="H97" s="34"/>
      <c r="I97" s="151"/>
      <c r="J97" s="34"/>
      <c r="K97" s="34"/>
      <c r="L97" s="35"/>
      <c r="M97" s="152"/>
      <c r="N97" s="153"/>
      <c r="O97" s="55"/>
      <c r="P97" s="55"/>
      <c r="Q97" s="55"/>
      <c r="R97" s="55"/>
      <c r="S97" s="55"/>
      <c r="T97" s="56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9" t="s">
        <v>129</v>
      </c>
      <c r="AU97" s="19" t="s">
        <v>82</v>
      </c>
    </row>
    <row r="98" spans="1:65" s="2" customFormat="1" ht="11.25">
      <c r="A98" s="34"/>
      <c r="B98" s="35"/>
      <c r="C98" s="34"/>
      <c r="D98" s="154" t="s">
        <v>131</v>
      </c>
      <c r="E98" s="34"/>
      <c r="F98" s="155" t="s">
        <v>132</v>
      </c>
      <c r="G98" s="34"/>
      <c r="H98" s="34"/>
      <c r="I98" s="151"/>
      <c r="J98" s="34"/>
      <c r="K98" s="34"/>
      <c r="L98" s="35"/>
      <c r="M98" s="152"/>
      <c r="N98" s="153"/>
      <c r="O98" s="55"/>
      <c r="P98" s="55"/>
      <c r="Q98" s="55"/>
      <c r="R98" s="55"/>
      <c r="S98" s="55"/>
      <c r="T98" s="56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9" t="s">
        <v>131</v>
      </c>
      <c r="AU98" s="19" t="s">
        <v>82</v>
      </c>
    </row>
    <row r="99" spans="1:65" s="13" customFormat="1" ht="11.25">
      <c r="B99" s="156"/>
      <c r="D99" s="149" t="s">
        <v>133</v>
      </c>
      <c r="E99" s="157" t="s">
        <v>3</v>
      </c>
      <c r="F99" s="158" t="s">
        <v>134</v>
      </c>
      <c r="H99" s="157" t="s">
        <v>3</v>
      </c>
      <c r="I99" s="159"/>
      <c r="L99" s="156"/>
      <c r="M99" s="160"/>
      <c r="N99" s="161"/>
      <c r="O99" s="161"/>
      <c r="P99" s="161"/>
      <c r="Q99" s="161"/>
      <c r="R99" s="161"/>
      <c r="S99" s="161"/>
      <c r="T99" s="162"/>
      <c r="AT99" s="157" t="s">
        <v>133</v>
      </c>
      <c r="AU99" s="157" t="s">
        <v>82</v>
      </c>
      <c r="AV99" s="13" t="s">
        <v>80</v>
      </c>
      <c r="AW99" s="13" t="s">
        <v>33</v>
      </c>
      <c r="AX99" s="13" t="s">
        <v>72</v>
      </c>
      <c r="AY99" s="157" t="s">
        <v>119</v>
      </c>
    </row>
    <row r="100" spans="1:65" s="13" customFormat="1" ht="11.25">
      <c r="B100" s="156"/>
      <c r="D100" s="149" t="s">
        <v>133</v>
      </c>
      <c r="E100" s="157" t="s">
        <v>3</v>
      </c>
      <c r="F100" s="158" t="s">
        <v>135</v>
      </c>
      <c r="H100" s="157" t="s">
        <v>3</v>
      </c>
      <c r="I100" s="159"/>
      <c r="L100" s="156"/>
      <c r="M100" s="160"/>
      <c r="N100" s="161"/>
      <c r="O100" s="161"/>
      <c r="P100" s="161"/>
      <c r="Q100" s="161"/>
      <c r="R100" s="161"/>
      <c r="S100" s="161"/>
      <c r="T100" s="162"/>
      <c r="AT100" s="157" t="s">
        <v>133</v>
      </c>
      <c r="AU100" s="157" t="s">
        <v>82</v>
      </c>
      <c r="AV100" s="13" t="s">
        <v>80</v>
      </c>
      <c r="AW100" s="13" t="s">
        <v>33</v>
      </c>
      <c r="AX100" s="13" t="s">
        <v>72</v>
      </c>
      <c r="AY100" s="157" t="s">
        <v>119</v>
      </c>
    </row>
    <row r="101" spans="1:65" s="14" customFormat="1" ht="11.25">
      <c r="B101" s="163"/>
      <c r="D101" s="149" t="s">
        <v>133</v>
      </c>
      <c r="E101" s="164" t="s">
        <v>3</v>
      </c>
      <c r="F101" s="165" t="s">
        <v>136</v>
      </c>
      <c r="H101" s="166">
        <v>99.4</v>
      </c>
      <c r="I101" s="167"/>
      <c r="L101" s="163"/>
      <c r="M101" s="168"/>
      <c r="N101" s="169"/>
      <c r="O101" s="169"/>
      <c r="P101" s="169"/>
      <c r="Q101" s="169"/>
      <c r="R101" s="169"/>
      <c r="S101" s="169"/>
      <c r="T101" s="170"/>
      <c r="AT101" s="164" t="s">
        <v>133</v>
      </c>
      <c r="AU101" s="164" t="s">
        <v>82</v>
      </c>
      <c r="AV101" s="14" t="s">
        <v>82</v>
      </c>
      <c r="AW101" s="14" t="s">
        <v>33</v>
      </c>
      <c r="AX101" s="14" t="s">
        <v>72</v>
      </c>
      <c r="AY101" s="164" t="s">
        <v>119</v>
      </c>
    </row>
    <row r="102" spans="1:65" s="14" customFormat="1" ht="11.25">
      <c r="B102" s="163"/>
      <c r="D102" s="149" t="s">
        <v>133</v>
      </c>
      <c r="E102" s="164" t="s">
        <v>3</v>
      </c>
      <c r="F102" s="165" t="s">
        <v>137</v>
      </c>
      <c r="H102" s="166">
        <v>22.9</v>
      </c>
      <c r="I102" s="167"/>
      <c r="L102" s="163"/>
      <c r="M102" s="168"/>
      <c r="N102" s="169"/>
      <c r="O102" s="169"/>
      <c r="P102" s="169"/>
      <c r="Q102" s="169"/>
      <c r="R102" s="169"/>
      <c r="S102" s="169"/>
      <c r="T102" s="170"/>
      <c r="AT102" s="164" t="s">
        <v>133</v>
      </c>
      <c r="AU102" s="164" t="s">
        <v>82</v>
      </c>
      <c r="AV102" s="14" t="s">
        <v>82</v>
      </c>
      <c r="AW102" s="14" t="s">
        <v>33</v>
      </c>
      <c r="AX102" s="14" t="s">
        <v>72</v>
      </c>
      <c r="AY102" s="164" t="s">
        <v>119</v>
      </c>
    </row>
    <row r="103" spans="1:65" s="15" customFormat="1" ht="11.25">
      <c r="B103" s="171"/>
      <c r="D103" s="149" t="s">
        <v>133</v>
      </c>
      <c r="E103" s="172" t="s">
        <v>3</v>
      </c>
      <c r="F103" s="173" t="s">
        <v>138</v>
      </c>
      <c r="H103" s="174">
        <v>122.3</v>
      </c>
      <c r="I103" s="175"/>
      <c r="L103" s="171"/>
      <c r="M103" s="176"/>
      <c r="N103" s="177"/>
      <c r="O103" s="177"/>
      <c r="P103" s="177"/>
      <c r="Q103" s="177"/>
      <c r="R103" s="177"/>
      <c r="S103" s="177"/>
      <c r="T103" s="178"/>
      <c r="AT103" s="172" t="s">
        <v>133</v>
      </c>
      <c r="AU103" s="172" t="s">
        <v>82</v>
      </c>
      <c r="AV103" s="15" t="s">
        <v>127</v>
      </c>
      <c r="AW103" s="15" t="s">
        <v>33</v>
      </c>
      <c r="AX103" s="15" t="s">
        <v>80</v>
      </c>
      <c r="AY103" s="172" t="s">
        <v>119</v>
      </c>
    </row>
    <row r="104" spans="1:65" s="2" customFormat="1" ht="16.5" customHeight="1">
      <c r="A104" s="34"/>
      <c r="B104" s="135"/>
      <c r="C104" s="136" t="s">
        <v>82</v>
      </c>
      <c r="D104" s="136" t="s">
        <v>122</v>
      </c>
      <c r="E104" s="137" t="s">
        <v>139</v>
      </c>
      <c r="F104" s="138" t="s">
        <v>140</v>
      </c>
      <c r="G104" s="139" t="s">
        <v>141</v>
      </c>
      <c r="H104" s="140">
        <v>3.82</v>
      </c>
      <c r="I104" s="141"/>
      <c r="J104" s="142">
        <f>ROUND(I104*H104,2)</f>
        <v>0</v>
      </c>
      <c r="K104" s="138" t="s">
        <v>126</v>
      </c>
      <c r="L104" s="35"/>
      <c r="M104" s="143" t="s">
        <v>3</v>
      </c>
      <c r="N104" s="144" t="s">
        <v>43</v>
      </c>
      <c r="O104" s="55"/>
      <c r="P104" s="145">
        <f>O104*H104</f>
        <v>0</v>
      </c>
      <c r="Q104" s="145">
        <v>6.1199999999999997E-2</v>
      </c>
      <c r="R104" s="145">
        <f>Q104*H104</f>
        <v>0.23378399999999999</v>
      </c>
      <c r="S104" s="145">
        <v>0</v>
      </c>
      <c r="T104" s="146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47" t="s">
        <v>127</v>
      </c>
      <c r="AT104" s="147" t="s">
        <v>122</v>
      </c>
      <c r="AU104" s="147" t="s">
        <v>82</v>
      </c>
      <c r="AY104" s="19" t="s">
        <v>119</v>
      </c>
      <c r="BE104" s="148">
        <f>IF(N104="základní",J104,0)</f>
        <v>0</v>
      </c>
      <c r="BF104" s="148">
        <f>IF(N104="snížená",J104,0)</f>
        <v>0</v>
      </c>
      <c r="BG104" s="148">
        <f>IF(N104="zákl. přenesená",J104,0)</f>
        <v>0</v>
      </c>
      <c r="BH104" s="148">
        <f>IF(N104="sníž. přenesená",J104,0)</f>
        <v>0</v>
      </c>
      <c r="BI104" s="148">
        <f>IF(N104="nulová",J104,0)</f>
        <v>0</v>
      </c>
      <c r="BJ104" s="19" t="s">
        <v>80</v>
      </c>
      <c r="BK104" s="148">
        <f>ROUND(I104*H104,2)</f>
        <v>0</v>
      </c>
      <c r="BL104" s="19" t="s">
        <v>127</v>
      </c>
      <c r="BM104" s="147" t="s">
        <v>142</v>
      </c>
    </row>
    <row r="105" spans="1:65" s="2" customFormat="1" ht="11.25">
      <c r="A105" s="34"/>
      <c r="B105" s="35"/>
      <c r="C105" s="34"/>
      <c r="D105" s="149" t="s">
        <v>129</v>
      </c>
      <c r="E105" s="34"/>
      <c r="F105" s="150" t="s">
        <v>143</v>
      </c>
      <c r="G105" s="34"/>
      <c r="H105" s="34"/>
      <c r="I105" s="151"/>
      <c r="J105" s="34"/>
      <c r="K105" s="34"/>
      <c r="L105" s="35"/>
      <c r="M105" s="152"/>
      <c r="N105" s="153"/>
      <c r="O105" s="55"/>
      <c r="P105" s="55"/>
      <c r="Q105" s="55"/>
      <c r="R105" s="55"/>
      <c r="S105" s="55"/>
      <c r="T105" s="56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9" t="s">
        <v>129</v>
      </c>
      <c r="AU105" s="19" t="s">
        <v>82</v>
      </c>
    </row>
    <row r="106" spans="1:65" s="2" customFormat="1" ht="11.25">
      <c r="A106" s="34"/>
      <c r="B106" s="35"/>
      <c r="C106" s="34"/>
      <c r="D106" s="154" t="s">
        <v>131</v>
      </c>
      <c r="E106" s="34"/>
      <c r="F106" s="155" t="s">
        <v>144</v>
      </c>
      <c r="G106" s="34"/>
      <c r="H106" s="34"/>
      <c r="I106" s="151"/>
      <c r="J106" s="34"/>
      <c r="K106" s="34"/>
      <c r="L106" s="35"/>
      <c r="M106" s="152"/>
      <c r="N106" s="153"/>
      <c r="O106" s="55"/>
      <c r="P106" s="55"/>
      <c r="Q106" s="55"/>
      <c r="R106" s="55"/>
      <c r="S106" s="55"/>
      <c r="T106" s="56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9" t="s">
        <v>131</v>
      </c>
      <c r="AU106" s="19" t="s">
        <v>82</v>
      </c>
    </row>
    <row r="107" spans="1:65" s="13" customFormat="1" ht="11.25">
      <c r="B107" s="156"/>
      <c r="D107" s="149" t="s">
        <v>133</v>
      </c>
      <c r="E107" s="157" t="s">
        <v>3</v>
      </c>
      <c r="F107" s="158" t="s">
        <v>145</v>
      </c>
      <c r="H107" s="157" t="s">
        <v>3</v>
      </c>
      <c r="I107" s="159"/>
      <c r="L107" s="156"/>
      <c r="M107" s="160"/>
      <c r="N107" s="161"/>
      <c r="O107" s="161"/>
      <c r="P107" s="161"/>
      <c r="Q107" s="161"/>
      <c r="R107" s="161"/>
      <c r="S107" s="161"/>
      <c r="T107" s="162"/>
      <c r="AT107" s="157" t="s">
        <v>133</v>
      </c>
      <c r="AU107" s="157" t="s">
        <v>82</v>
      </c>
      <c r="AV107" s="13" t="s">
        <v>80</v>
      </c>
      <c r="AW107" s="13" t="s">
        <v>33</v>
      </c>
      <c r="AX107" s="13" t="s">
        <v>72</v>
      </c>
      <c r="AY107" s="157" t="s">
        <v>119</v>
      </c>
    </row>
    <row r="108" spans="1:65" s="13" customFormat="1" ht="11.25">
      <c r="B108" s="156"/>
      <c r="D108" s="149" t="s">
        <v>133</v>
      </c>
      <c r="E108" s="157" t="s">
        <v>3</v>
      </c>
      <c r="F108" s="158" t="s">
        <v>146</v>
      </c>
      <c r="H108" s="157" t="s">
        <v>3</v>
      </c>
      <c r="I108" s="159"/>
      <c r="L108" s="156"/>
      <c r="M108" s="160"/>
      <c r="N108" s="161"/>
      <c r="O108" s="161"/>
      <c r="P108" s="161"/>
      <c r="Q108" s="161"/>
      <c r="R108" s="161"/>
      <c r="S108" s="161"/>
      <c r="T108" s="162"/>
      <c r="AT108" s="157" t="s">
        <v>133</v>
      </c>
      <c r="AU108" s="157" t="s">
        <v>82</v>
      </c>
      <c r="AV108" s="13" t="s">
        <v>80</v>
      </c>
      <c r="AW108" s="13" t="s">
        <v>33</v>
      </c>
      <c r="AX108" s="13" t="s">
        <v>72</v>
      </c>
      <c r="AY108" s="157" t="s">
        <v>119</v>
      </c>
    </row>
    <row r="109" spans="1:65" s="14" customFormat="1" ht="11.25">
      <c r="B109" s="163"/>
      <c r="D109" s="149" t="s">
        <v>133</v>
      </c>
      <c r="E109" s="164" t="s">
        <v>3</v>
      </c>
      <c r="F109" s="165" t="s">
        <v>147</v>
      </c>
      <c r="H109" s="166">
        <v>3.82</v>
      </c>
      <c r="I109" s="167"/>
      <c r="L109" s="163"/>
      <c r="M109" s="168"/>
      <c r="N109" s="169"/>
      <c r="O109" s="169"/>
      <c r="P109" s="169"/>
      <c r="Q109" s="169"/>
      <c r="R109" s="169"/>
      <c r="S109" s="169"/>
      <c r="T109" s="170"/>
      <c r="AT109" s="164" t="s">
        <v>133</v>
      </c>
      <c r="AU109" s="164" t="s">
        <v>82</v>
      </c>
      <c r="AV109" s="14" t="s">
        <v>82</v>
      </c>
      <c r="AW109" s="14" t="s">
        <v>33</v>
      </c>
      <c r="AX109" s="14" t="s">
        <v>72</v>
      </c>
      <c r="AY109" s="164" t="s">
        <v>119</v>
      </c>
    </row>
    <row r="110" spans="1:65" s="15" customFormat="1" ht="11.25">
      <c r="B110" s="171"/>
      <c r="D110" s="149" t="s">
        <v>133</v>
      </c>
      <c r="E110" s="172" t="s">
        <v>3</v>
      </c>
      <c r="F110" s="173" t="s">
        <v>138</v>
      </c>
      <c r="H110" s="174">
        <v>3.82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133</v>
      </c>
      <c r="AU110" s="172" t="s">
        <v>82</v>
      </c>
      <c r="AV110" s="15" t="s">
        <v>127</v>
      </c>
      <c r="AW110" s="15" t="s">
        <v>33</v>
      </c>
      <c r="AX110" s="15" t="s">
        <v>80</v>
      </c>
      <c r="AY110" s="172" t="s">
        <v>119</v>
      </c>
    </row>
    <row r="111" spans="1:65" s="2" customFormat="1" ht="16.5" customHeight="1">
      <c r="A111" s="34"/>
      <c r="B111" s="135"/>
      <c r="C111" s="136" t="s">
        <v>148</v>
      </c>
      <c r="D111" s="136" t="s">
        <v>122</v>
      </c>
      <c r="E111" s="137" t="s">
        <v>149</v>
      </c>
      <c r="F111" s="138" t="s">
        <v>150</v>
      </c>
      <c r="G111" s="139" t="s">
        <v>151</v>
      </c>
      <c r="H111" s="140">
        <v>19.736000000000001</v>
      </c>
      <c r="I111" s="141"/>
      <c r="J111" s="142">
        <f>ROUND(I111*H111,2)</f>
        <v>0</v>
      </c>
      <c r="K111" s="138" t="s">
        <v>126</v>
      </c>
      <c r="L111" s="35"/>
      <c r="M111" s="143" t="s">
        <v>3</v>
      </c>
      <c r="N111" s="144" t="s">
        <v>43</v>
      </c>
      <c r="O111" s="55"/>
      <c r="P111" s="145">
        <f>O111*H111</f>
        <v>0</v>
      </c>
      <c r="Q111" s="145">
        <v>0.61799999999999999</v>
      </c>
      <c r="R111" s="145">
        <f>Q111*H111</f>
        <v>12.196848000000001</v>
      </c>
      <c r="S111" s="145">
        <v>0</v>
      </c>
      <c r="T111" s="146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47" t="s">
        <v>127</v>
      </c>
      <c r="AT111" s="147" t="s">
        <v>122</v>
      </c>
      <c r="AU111" s="147" t="s">
        <v>82</v>
      </c>
      <c r="AY111" s="19" t="s">
        <v>119</v>
      </c>
      <c r="BE111" s="148">
        <f>IF(N111="základní",J111,0)</f>
        <v>0</v>
      </c>
      <c r="BF111" s="148">
        <f>IF(N111="snížená",J111,0)</f>
        <v>0</v>
      </c>
      <c r="BG111" s="148">
        <f>IF(N111="zákl. přenesená",J111,0)</f>
        <v>0</v>
      </c>
      <c r="BH111" s="148">
        <f>IF(N111="sníž. přenesená",J111,0)</f>
        <v>0</v>
      </c>
      <c r="BI111" s="148">
        <f>IF(N111="nulová",J111,0)</f>
        <v>0</v>
      </c>
      <c r="BJ111" s="19" t="s">
        <v>80</v>
      </c>
      <c r="BK111" s="148">
        <f>ROUND(I111*H111,2)</f>
        <v>0</v>
      </c>
      <c r="BL111" s="19" t="s">
        <v>127</v>
      </c>
      <c r="BM111" s="147" t="s">
        <v>152</v>
      </c>
    </row>
    <row r="112" spans="1:65" s="2" customFormat="1" ht="11.25">
      <c r="A112" s="34"/>
      <c r="B112" s="35"/>
      <c r="C112" s="34"/>
      <c r="D112" s="149" t="s">
        <v>129</v>
      </c>
      <c r="E112" s="34"/>
      <c r="F112" s="150" t="s">
        <v>153</v>
      </c>
      <c r="G112" s="34"/>
      <c r="H112" s="34"/>
      <c r="I112" s="151"/>
      <c r="J112" s="34"/>
      <c r="K112" s="34"/>
      <c r="L112" s="35"/>
      <c r="M112" s="152"/>
      <c r="N112" s="153"/>
      <c r="O112" s="55"/>
      <c r="P112" s="55"/>
      <c r="Q112" s="55"/>
      <c r="R112" s="55"/>
      <c r="S112" s="55"/>
      <c r="T112" s="56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9" t="s">
        <v>129</v>
      </c>
      <c r="AU112" s="19" t="s">
        <v>82</v>
      </c>
    </row>
    <row r="113" spans="1:65" s="2" customFormat="1" ht="11.25">
      <c r="A113" s="34"/>
      <c r="B113" s="35"/>
      <c r="C113" s="34"/>
      <c r="D113" s="154" t="s">
        <v>131</v>
      </c>
      <c r="E113" s="34"/>
      <c r="F113" s="155" t="s">
        <v>154</v>
      </c>
      <c r="G113" s="34"/>
      <c r="H113" s="34"/>
      <c r="I113" s="151"/>
      <c r="J113" s="34"/>
      <c r="K113" s="34"/>
      <c r="L113" s="35"/>
      <c r="M113" s="152"/>
      <c r="N113" s="153"/>
      <c r="O113" s="55"/>
      <c r="P113" s="55"/>
      <c r="Q113" s="55"/>
      <c r="R113" s="55"/>
      <c r="S113" s="55"/>
      <c r="T113" s="56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9" t="s">
        <v>131</v>
      </c>
      <c r="AU113" s="19" t="s">
        <v>82</v>
      </c>
    </row>
    <row r="114" spans="1:65" s="13" customFormat="1" ht="11.25">
      <c r="B114" s="156"/>
      <c r="D114" s="149" t="s">
        <v>133</v>
      </c>
      <c r="E114" s="157" t="s">
        <v>3</v>
      </c>
      <c r="F114" s="158" t="s">
        <v>134</v>
      </c>
      <c r="H114" s="157" t="s">
        <v>3</v>
      </c>
      <c r="I114" s="159"/>
      <c r="L114" s="156"/>
      <c r="M114" s="160"/>
      <c r="N114" s="161"/>
      <c r="O114" s="161"/>
      <c r="P114" s="161"/>
      <c r="Q114" s="161"/>
      <c r="R114" s="161"/>
      <c r="S114" s="161"/>
      <c r="T114" s="162"/>
      <c r="AT114" s="157" t="s">
        <v>133</v>
      </c>
      <c r="AU114" s="157" t="s">
        <v>82</v>
      </c>
      <c r="AV114" s="13" t="s">
        <v>80</v>
      </c>
      <c r="AW114" s="13" t="s">
        <v>33</v>
      </c>
      <c r="AX114" s="13" t="s">
        <v>72</v>
      </c>
      <c r="AY114" s="157" t="s">
        <v>119</v>
      </c>
    </row>
    <row r="115" spans="1:65" s="13" customFormat="1" ht="11.25">
      <c r="B115" s="156"/>
      <c r="D115" s="149" t="s">
        <v>133</v>
      </c>
      <c r="E115" s="157" t="s">
        <v>3</v>
      </c>
      <c r="F115" s="158" t="s">
        <v>155</v>
      </c>
      <c r="H115" s="157" t="s">
        <v>3</v>
      </c>
      <c r="I115" s="159"/>
      <c r="L115" s="156"/>
      <c r="M115" s="160"/>
      <c r="N115" s="161"/>
      <c r="O115" s="161"/>
      <c r="P115" s="161"/>
      <c r="Q115" s="161"/>
      <c r="R115" s="161"/>
      <c r="S115" s="161"/>
      <c r="T115" s="162"/>
      <c r="AT115" s="157" t="s">
        <v>133</v>
      </c>
      <c r="AU115" s="157" t="s">
        <v>82</v>
      </c>
      <c r="AV115" s="13" t="s">
        <v>80</v>
      </c>
      <c r="AW115" s="13" t="s">
        <v>33</v>
      </c>
      <c r="AX115" s="13" t="s">
        <v>72</v>
      </c>
      <c r="AY115" s="157" t="s">
        <v>119</v>
      </c>
    </row>
    <row r="116" spans="1:65" s="14" customFormat="1" ht="11.25">
      <c r="B116" s="163"/>
      <c r="D116" s="149" t="s">
        <v>133</v>
      </c>
      <c r="E116" s="164" t="s">
        <v>3</v>
      </c>
      <c r="F116" s="165" t="s">
        <v>156</v>
      </c>
      <c r="H116" s="166">
        <v>19.736000000000001</v>
      </c>
      <c r="I116" s="167"/>
      <c r="L116" s="163"/>
      <c r="M116" s="168"/>
      <c r="N116" s="169"/>
      <c r="O116" s="169"/>
      <c r="P116" s="169"/>
      <c r="Q116" s="169"/>
      <c r="R116" s="169"/>
      <c r="S116" s="169"/>
      <c r="T116" s="170"/>
      <c r="AT116" s="164" t="s">
        <v>133</v>
      </c>
      <c r="AU116" s="164" t="s">
        <v>82</v>
      </c>
      <c r="AV116" s="14" t="s">
        <v>82</v>
      </c>
      <c r="AW116" s="14" t="s">
        <v>33</v>
      </c>
      <c r="AX116" s="14" t="s">
        <v>72</v>
      </c>
      <c r="AY116" s="164" t="s">
        <v>119</v>
      </c>
    </row>
    <row r="117" spans="1:65" s="15" customFormat="1" ht="11.25">
      <c r="B117" s="171"/>
      <c r="D117" s="149" t="s">
        <v>133</v>
      </c>
      <c r="E117" s="172" t="s">
        <v>3</v>
      </c>
      <c r="F117" s="173" t="s">
        <v>138</v>
      </c>
      <c r="H117" s="174">
        <v>19.736000000000001</v>
      </c>
      <c r="I117" s="175"/>
      <c r="L117" s="171"/>
      <c r="M117" s="176"/>
      <c r="N117" s="177"/>
      <c r="O117" s="177"/>
      <c r="P117" s="177"/>
      <c r="Q117" s="177"/>
      <c r="R117" s="177"/>
      <c r="S117" s="177"/>
      <c r="T117" s="178"/>
      <c r="AT117" s="172" t="s">
        <v>133</v>
      </c>
      <c r="AU117" s="172" t="s">
        <v>82</v>
      </c>
      <c r="AV117" s="15" t="s">
        <v>127</v>
      </c>
      <c r="AW117" s="15" t="s">
        <v>33</v>
      </c>
      <c r="AX117" s="15" t="s">
        <v>80</v>
      </c>
      <c r="AY117" s="172" t="s">
        <v>119</v>
      </c>
    </row>
    <row r="118" spans="1:65" s="2" customFormat="1" ht="16.5" customHeight="1">
      <c r="A118" s="34"/>
      <c r="B118" s="135"/>
      <c r="C118" s="136" t="s">
        <v>127</v>
      </c>
      <c r="D118" s="136" t="s">
        <v>122</v>
      </c>
      <c r="E118" s="137" t="s">
        <v>157</v>
      </c>
      <c r="F118" s="138" t="s">
        <v>158</v>
      </c>
      <c r="G118" s="139" t="s">
        <v>125</v>
      </c>
      <c r="H118" s="140">
        <v>150.9</v>
      </c>
      <c r="I118" s="141"/>
      <c r="J118" s="142">
        <f>ROUND(I118*H118,2)</f>
        <v>0</v>
      </c>
      <c r="K118" s="138" t="s">
        <v>126</v>
      </c>
      <c r="L118" s="35"/>
      <c r="M118" s="143" t="s">
        <v>3</v>
      </c>
      <c r="N118" s="144" t="s">
        <v>43</v>
      </c>
      <c r="O118" s="55"/>
      <c r="P118" s="145">
        <f>O118*H118</f>
        <v>0</v>
      </c>
      <c r="Q118" s="145">
        <v>2.1000000000000001E-4</v>
      </c>
      <c r="R118" s="145">
        <f>Q118*H118</f>
        <v>3.1689000000000002E-2</v>
      </c>
      <c r="S118" s="145">
        <v>0</v>
      </c>
      <c r="T118" s="146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47" t="s">
        <v>127</v>
      </c>
      <c r="AT118" s="147" t="s">
        <v>122</v>
      </c>
      <c r="AU118" s="147" t="s">
        <v>82</v>
      </c>
      <c r="AY118" s="19" t="s">
        <v>119</v>
      </c>
      <c r="BE118" s="148">
        <f>IF(N118="základní",J118,0)</f>
        <v>0</v>
      </c>
      <c r="BF118" s="148">
        <f>IF(N118="snížená",J118,0)</f>
        <v>0</v>
      </c>
      <c r="BG118" s="148">
        <f>IF(N118="zákl. přenesená",J118,0)</f>
        <v>0</v>
      </c>
      <c r="BH118" s="148">
        <f>IF(N118="sníž. přenesená",J118,0)</f>
        <v>0</v>
      </c>
      <c r="BI118" s="148">
        <f>IF(N118="nulová",J118,0)</f>
        <v>0</v>
      </c>
      <c r="BJ118" s="19" t="s">
        <v>80</v>
      </c>
      <c r="BK118" s="148">
        <f>ROUND(I118*H118,2)</f>
        <v>0</v>
      </c>
      <c r="BL118" s="19" t="s">
        <v>127</v>
      </c>
      <c r="BM118" s="147" t="s">
        <v>159</v>
      </c>
    </row>
    <row r="119" spans="1:65" s="2" customFormat="1" ht="11.25">
      <c r="A119" s="34"/>
      <c r="B119" s="35"/>
      <c r="C119" s="34"/>
      <c r="D119" s="149" t="s">
        <v>129</v>
      </c>
      <c r="E119" s="34"/>
      <c r="F119" s="150" t="s">
        <v>160</v>
      </c>
      <c r="G119" s="34"/>
      <c r="H119" s="34"/>
      <c r="I119" s="151"/>
      <c r="J119" s="34"/>
      <c r="K119" s="34"/>
      <c r="L119" s="35"/>
      <c r="M119" s="152"/>
      <c r="N119" s="153"/>
      <c r="O119" s="55"/>
      <c r="P119" s="55"/>
      <c r="Q119" s="55"/>
      <c r="R119" s="55"/>
      <c r="S119" s="55"/>
      <c r="T119" s="56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9" t="s">
        <v>129</v>
      </c>
      <c r="AU119" s="19" t="s">
        <v>82</v>
      </c>
    </row>
    <row r="120" spans="1:65" s="2" customFormat="1" ht="11.25">
      <c r="A120" s="34"/>
      <c r="B120" s="35"/>
      <c r="C120" s="34"/>
      <c r="D120" s="154" t="s">
        <v>131</v>
      </c>
      <c r="E120" s="34"/>
      <c r="F120" s="155" t="s">
        <v>161</v>
      </c>
      <c r="G120" s="34"/>
      <c r="H120" s="34"/>
      <c r="I120" s="151"/>
      <c r="J120" s="34"/>
      <c r="K120" s="34"/>
      <c r="L120" s="35"/>
      <c r="M120" s="152"/>
      <c r="N120" s="153"/>
      <c r="O120" s="55"/>
      <c r="P120" s="55"/>
      <c r="Q120" s="55"/>
      <c r="R120" s="55"/>
      <c r="S120" s="55"/>
      <c r="T120" s="56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9" t="s">
        <v>131</v>
      </c>
      <c r="AU120" s="19" t="s">
        <v>82</v>
      </c>
    </row>
    <row r="121" spans="1:65" s="13" customFormat="1" ht="11.25">
      <c r="B121" s="156"/>
      <c r="D121" s="149" t="s">
        <v>133</v>
      </c>
      <c r="E121" s="157" t="s">
        <v>3</v>
      </c>
      <c r="F121" s="158" t="s">
        <v>134</v>
      </c>
      <c r="H121" s="157" t="s">
        <v>3</v>
      </c>
      <c r="I121" s="159"/>
      <c r="L121" s="156"/>
      <c r="M121" s="160"/>
      <c r="N121" s="161"/>
      <c r="O121" s="161"/>
      <c r="P121" s="161"/>
      <c r="Q121" s="161"/>
      <c r="R121" s="161"/>
      <c r="S121" s="161"/>
      <c r="T121" s="162"/>
      <c r="AT121" s="157" t="s">
        <v>133</v>
      </c>
      <c r="AU121" s="157" t="s">
        <v>82</v>
      </c>
      <c r="AV121" s="13" t="s">
        <v>80</v>
      </c>
      <c r="AW121" s="13" t="s">
        <v>33</v>
      </c>
      <c r="AX121" s="13" t="s">
        <v>72</v>
      </c>
      <c r="AY121" s="157" t="s">
        <v>119</v>
      </c>
    </row>
    <row r="122" spans="1:65" s="13" customFormat="1" ht="11.25">
      <c r="B122" s="156"/>
      <c r="D122" s="149" t="s">
        <v>133</v>
      </c>
      <c r="E122" s="157" t="s">
        <v>3</v>
      </c>
      <c r="F122" s="158" t="s">
        <v>162</v>
      </c>
      <c r="H122" s="157" t="s">
        <v>3</v>
      </c>
      <c r="I122" s="159"/>
      <c r="L122" s="156"/>
      <c r="M122" s="160"/>
      <c r="N122" s="161"/>
      <c r="O122" s="161"/>
      <c r="P122" s="161"/>
      <c r="Q122" s="161"/>
      <c r="R122" s="161"/>
      <c r="S122" s="161"/>
      <c r="T122" s="162"/>
      <c r="AT122" s="157" t="s">
        <v>133</v>
      </c>
      <c r="AU122" s="157" t="s">
        <v>82</v>
      </c>
      <c r="AV122" s="13" t="s">
        <v>80</v>
      </c>
      <c r="AW122" s="13" t="s">
        <v>33</v>
      </c>
      <c r="AX122" s="13" t="s">
        <v>72</v>
      </c>
      <c r="AY122" s="157" t="s">
        <v>119</v>
      </c>
    </row>
    <row r="123" spans="1:65" s="14" customFormat="1" ht="11.25">
      <c r="B123" s="163"/>
      <c r="D123" s="149" t="s">
        <v>133</v>
      </c>
      <c r="E123" s="164" t="s">
        <v>3</v>
      </c>
      <c r="F123" s="165" t="s">
        <v>163</v>
      </c>
      <c r="H123" s="166">
        <v>150.9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4" t="s">
        <v>133</v>
      </c>
      <c r="AU123" s="164" t="s">
        <v>82</v>
      </c>
      <c r="AV123" s="14" t="s">
        <v>82</v>
      </c>
      <c r="AW123" s="14" t="s">
        <v>33</v>
      </c>
      <c r="AX123" s="14" t="s">
        <v>72</v>
      </c>
      <c r="AY123" s="164" t="s">
        <v>119</v>
      </c>
    </row>
    <row r="124" spans="1:65" s="15" customFormat="1" ht="11.25">
      <c r="B124" s="171"/>
      <c r="D124" s="149" t="s">
        <v>133</v>
      </c>
      <c r="E124" s="172" t="s">
        <v>3</v>
      </c>
      <c r="F124" s="173" t="s">
        <v>138</v>
      </c>
      <c r="H124" s="174">
        <v>150.9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82</v>
      </c>
      <c r="AV124" s="15" t="s">
        <v>127</v>
      </c>
      <c r="AW124" s="15" t="s">
        <v>33</v>
      </c>
      <c r="AX124" s="15" t="s">
        <v>80</v>
      </c>
      <c r="AY124" s="172" t="s">
        <v>119</v>
      </c>
    </row>
    <row r="125" spans="1:65" s="12" customFormat="1" ht="22.9" customHeight="1">
      <c r="B125" s="122"/>
      <c r="D125" s="123" t="s">
        <v>71</v>
      </c>
      <c r="E125" s="133" t="s">
        <v>164</v>
      </c>
      <c r="F125" s="133" t="s">
        <v>165</v>
      </c>
      <c r="I125" s="125"/>
      <c r="J125" s="134">
        <f>BK125</f>
        <v>0</v>
      </c>
      <c r="L125" s="122"/>
      <c r="M125" s="127"/>
      <c r="N125" s="128"/>
      <c r="O125" s="128"/>
      <c r="P125" s="129">
        <f>SUM(P126:P188)</f>
        <v>0</v>
      </c>
      <c r="Q125" s="128"/>
      <c r="R125" s="129">
        <f>SUM(R126:R188)</f>
        <v>1.6013579999999999E-2</v>
      </c>
      <c r="S125" s="128"/>
      <c r="T125" s="130">
        <f>SUM(T126:T188)</f>
        <v>35.603100000000005</v>
      </c>
      <c r="AR125" s="123" t="s">
        <v>80</v>
      </c>
      <c r="AT125" s="131" t="s">
        <v>71</v>
      </c>
      <c r="AU125" s="131" t="s">
        <v>80</v>
      </c>
      <c r="AY125" s="123" t="s">
        <v>119</v>
      </c>
      <c r="BK125" s="132">
        <f>SUM(BK126:BK188)</f>
        <v>0</v>
      </c>
    </row>
    <row r="126" spans="1:65" s="2" customFormat="1" ht="16.5" customHeight="1">
      <c r="A126" s="34"/>
      <c r="B126" s="135"/>
      <c r="C126" s="136" t="s">
        <v>166</v>
      </c>
      <c r="D126" s="136" t="s">
        <v>122</v>
      </c>
      <c r="E126" s="137" t="s">
        <v>167</v>
      </c>
      <c r="F126" s="138" t="s">
        <v>168</v>
      </c>
      <c r="G126" s="139" t="s">
        <v>141</v>
      </c>
      <c r="H126" s="140">
        <v>219.29</v>
      </c>
      <c r="I126" s="141"/>
      <c r="J126" s="142">
        <f>ROUND(I126*H126,2)</f>
        <v>0</v>
      </c>
      <c r="K126" s="138" t="s">
        <v>126</v>
      </c>
      <c r="L126" s="35"/>
      <c r="M126" s="143" t="s">
        <v>3</v>
      </c>
      <c r="N126" s="144" t="s">
        <v>43</v>
      </c>
      <c r="O126" s="55"/>
      <c r="P126" s="145">
        <f>O126*H126</f>
        <v>0</v>
      </c>
      <c r="Q126" s="145">
        <v>3.0000000000000001E-5</v>
      </c>
      <c r="R126" s="145">
        <f>Q126*H126</f>
        <v>6.5786999999999998E-3</v>
      </c>
      <c r="S126" s="145">
        <v>0</v>
      </c>
      <c r="T126" s="14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47" t="s">
        <v>127</v>
      </c>
      <c r="AT126" s="147" t="s">
        <v>122</v>
      </c>
      <c r="AU126" s="147" t="s">
        <v>82</v>
      </c>
      <c r="AY126" s="19" t="s">
        <v>119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9" t="s">
        <v>80</v>
      </c>
      <c r="BK126" s="148">
        <f>ROUND(I126*H126,2)</f>
        <v>0</v>
      </c>
      <c r="BL126" s="19" t="s">
        <v>127</v>
      </c>
      <c r="BM126" s="147" t="s">
        <v>169</v>
      </c>
    </row>
    <row r="127" spans="1:65" s="2" customFormat="1" ht="19.5">
      <c r="A127" s="34"/>
      <c r="B127" s="35"/>
      <c r="C127" s="34"/>
      <c r="D127" s="149" t="s">
        <v>129</v>
      </c>
      <c r="E127" s="34"/>
      <c r="F127" s="150" t="s">
        <v>170</v>
      </c>
      <c r="G127" s="34"/>
      <c r="H127" s="34"/>
      <c r="I127" s="151"/>
      <c r="J127" s="34"/>
      <c r="K127" s="34"/>
      <c r="L127" s="35"/>
      <c r="M127" s="152"/>
      <c r="N127" s="153"/>
      <c r="O127" s="55"/>
      <c r="P127" s="55"/>
      <c r="Q127" s="55"/>
      <c r="R127" s="55"/>
      <c r="S127" s="55"/>
      <c r="T127" s="56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9" t="s">
        <v>129</v>
      </c>
      <c r="AU127" s="19" t="s">
        <v>82</v>
      </c>
    </row>
    <row r="128" spans="1:65" s="2" customFormat="1" ht="11.25">
      <c r="A128" s="34"/>
      <c r="B128" s="35"/>
      <c r="C128" s="34"/>
      <c r="D128" s="154" t="s">
        <v>131</v>
      </c>
      <c r="E128" s="34"/>
      <c r="F128" s="155" t="s">
        <v>171</v>
      </c>
      <c r="G128" s="34"/>
      <c r="H128" s="34"/>
      <c r="I128" s="151"/>
      <c r="J128" s="34"/>
      <c r="K128" s="34"/>
      <c r="L128" s="35"/>
      <c r="M128" s="152"/>
      <c r="N128" s="153"/>
      <c r="O128" s="55"/>
      <c r="P128" s="55"/>
      <c r="Q128" s="55"/>
      <c r="R128" s="55"/>
      <c r="S128" s="55"/>
      <c r="T128" s="56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9" t="s">
        <v>131</v>
      </c>
      <c r="AU128" s="19" t="s">
        <v>82</v>
      </c>
    </row>
    <row r="129" spans="1:65" s="13" customFormat="1" ht="11.25">
      <c r="B129" s="156"/>
      <c r="D129" s="149" t="s">
        <v>133</v>
      </c>
      <c r="E129" s="157" t="s">
        <v>3</v>
      </c>
      <c r="F129" s="158" t="s">
        <v>134</v>
      </c>
      <c r="H129" s="157" t="s">
        <v>3</v>
      </c>
      <c r="I129" s="159"/>
      <c r="L129" s="156"/>
      <c r="M129" s="160"/>
      <c r="N129" s="161"/>
      <c r="O129" s="161"/>
      <c r="P129" s="161"/>
      <c r="Q129" s="161"/>
      <c r="R129" s="161"/>
      <c r="S129" s="161"/>
      <c r="T129" s="162"/>
      <c r="AT129" s="157" t="s">
        <v>133</v>
      </c>
      <c r="AU129" s="157" t="s">
        <v>82</v>
      </c>
      <c r="AV129" s="13" t="s">
        <v>80</v>
      </c>
      <c r="AW129" s="13" t="s">
        <v>33</v>
      </c>
      <c r="AX129" s="13" t="s">
        <v>72</v>
      </c>
      <c r="AY129" s="157" t="s">
        <v>119</v>
      </c>
    </row>
    <row r="130" spans="1:65" s="13" customFormat="1" ht="11.25">
      <c r="B130" s="156"/>
      <c r="D130" s="149" t="s">
        <v>133</v>
      </c>
      <c r="E130" s="157" t="s">
        <v>3</v>
      </c>
      <c r="F130" s="158" t="s">
        <v>155</v>
      </c>
      <c r="H130" s="157" t="s">
        <v>3</v>
      </c>
      <c r="I130" s="159"/>
      <c r="L130" s="156"/>
      <c r="M130" s="160"/>
      <c r="N130" s="161"/>
      <c r="O130" s="161"/>
      <c r="P130" s="161"/>
      <c r="Q130" s="161"/>
      <c r="R130" s="161"/>
      <c r="S130" s="161"/>
      <c r="T130" s="162"/>
      <c r="AT130" s="157" t="s">
        <v>133</v>
      </c>
      <c r="AU130" s="157" t="s">
        <v>82</v>
      </c>
      <c r="AV130" s="13" t="s">
        <v>80</v>
      </c>
      <c r="AW130" s="13" t="s">
        <v>33</v>
      </c>
      <c r="AX130" s="13" t="s">
        <v>72</v>
      </c>
      <c r="AY130" s="157" t="s">
        <v>119</v>
      </c>
    </row>
    <row r="131" spans="1:65" s="14" customFormat="1" ht="11.25">
      <c r="B131" s="163"/>
      <c r="D131" s="149" t="s">
        <v>133</v>
      </c>
      <c r="E131" s="164" t="s">
        <v>3</v>
      </c>
      <c r="F131" s="165" t="s">
        <v>172</v>
      </c>
      <c r="H131" s="166">
        <v>219.29</v>
      </c>
      <c r="I131" s="167"/>
      <c r="L131" s="163"/>
      <c r="M131" s="168"/>
      <c r="N131" s="169"/>
      <c r="O131" s="169"/>
      <c r="P131" s="169"/>
      <c r="Q131" s="169"/>
      <c r="R131" s="169"/>
      <c r="S131" s="169"/>
      <c r="T131" s="170"/>
      <c r="AT131" s="164" t="s">
        <v>133</v>
      </c>
      <c r="AU131" s="164" t="s">
        <v>82</v>
      </c>
      <c r="AV131" s="14" t="s">
        <v>82</v>
      </c>
      <c r="AW131" s="14" t="s">
        <v>33</v>
      </c>
      <c r="AX131" s="14" t="s">
        <v>72</v>
      </c>
      <c r="AY131" s="164" t="s">
        <v>119</v>
      </c>
    </row>
    <row r="132" spans="1:65" s="15" customFormat="1" ht="11.25">
      <c r="B132" s="171"/>
      <c r="D132" s="149" t="s">
        <v>133</v>
      </c>
      <c r="E132" s="172" t="s">
        <v>3</v>
      </c>
      <c r="F132" s="173" t="s">
        <v>138</v>
      </c>
      <c r="H132" s="174">
        <v>219.29</v>
      </c>
      <c r="I132" s="175"/>
      <c r="L132" s="171"/>
      <c r="M132" s="176"/>
      <c r="N132" s="177"/>
      <c r="O132" s="177"/>
      <c r="P132" s="177"/>
      <c r="Q132" s="177"/>
      <c r="R132" s="177"/>
      <c r="S132" s="177"/>
      <c r="T132" s="178"/>
      <c r="AT132" s="172" t="s">
        <v>133</v>
      </c>
      <c r="AU132" s="172" t="s">
        <v>82</v>
      </c>
      <c r="AV132" s="15" t="s">
        <v>127</v>
      </c>
      <c r="AW132" s="15" t="s">
        <v>33</v>
      </c>
      <c r="AX132" s="15" t="s">
        <v>80</v>
      </c>
      <c r="AY132" s="172" t="s">
        <v>119</v>
      </c>
    </row>
    <row r="133" spans="1:65" s="2" customFormat="1" ht="16.5" customHeight="1">
      <c r="A133" s="34"/>
      <c r="B133" s="135"/>
      <c r="C133" s="136" t="s">
        <v>120</v>
      </c>
      <c r="D133" s="136" t="s">
        <v>122</v>
      </c>
      <c r="E133" s="137" t="s">
        <v>173</v>
      </c>
      <c r="F133" s="138" t="s">
        <v>174</v>
      </c>
      <c r="G133" s="139" t="s">
        <v>141</v>
      </c>
      <c r="H133" s="140">
        <v>14.976000000000001</v>
      </c>
      <c r="I133" s="141"/>
      <c r="J133" s="142">
        <f>ROUND(I133*H133,2)</f>
        <v>0</v>
      </c>
      <c r="K133" s="138" t="s">
        <v>126</v>
      </c>
      <c r="L133" s="35"/>
      <c r="M133" s="143" t="s">
        <v>3</v>
      </c>
      <c r="N133" s="144" t="s">
        <v>43</v>
      </c>
      <c r="O133" s="55"/>
      <c r="P133" s="145">
        <f>O133*H133</f>
        <v>0</v>
      </c>
      <c r="Q133" s="145">
        <v>6.3000000000000003E-4</v>
      </c>
      <c r="R133" s="145">
        <f>Q133*H133</f>
        <v>9.4348800000000014E-3</v>
      </c>
      <c r="S133" s="145">
        <v>0</v>
      </c>
      <c r="T133" s="14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47" t="s">
        <v>127</v>
      </c>
      <c r="AT133" s="147" t="s">
        <v>122</v>
      </c>
      <c r="AU133" s="147" t="s">
        <v>82</v>
      </c>
      <c r="AY133" s="19" t="s">
        <v>119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9" t="s">
        <v>80</v>
      </c>
      <c r="BK133" s="148">
        <f>ROUND(I133*H133,2)</f>
        <v>0</v>
      </c>
      <c r="BL133" s="19" t="s">
        <v>127</v>
      </c>
      <c r="BM133" s="147" t="s">
        <v>175</v>
      </c>
    </row>
    <row r="134" spans="1:65" s="2" customFormat="1" ht="19.5">
      <c r="A134" s="34"/>
      <c r="B134" s="35"/>
      <c r="C134" s="34"/>
      <c r="D134" s="149" t="s">
        <v>129</v>
      </c>
      <c r="E134" s="34"/>
      <c r="F134" s="150" t="s">
        <v>176</v>
      </c>
      <c r="G134" s="34"/>
      <c r="H134" s="34"/>
      <c r="I134" s="151"/>
      <c r="J134" s="34"/>
      <c r="K134" s="34"/>
      <c r="L134" s="35"/>
      <c r="M134" s="152"/>
      <c r="N134" s="153"/>
      <c r="O134" s="55"/>
      <c r="P134" s="55"/>
      <c r="Q134" s="55"/>
      <c r="R134" s="55"/>
      <c r="S134" s="55"/>
      <c r="T134" s="56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9" t="s">
        <v>129</v>
      </c>
      <c r="AU134" s="19" t="s">
        <v>82</v>
      </c>
    </row>
    <row r="135" spans="1:65" s="2" customFormat="1" ht="11.25">
      <c r="A135" s="34"/>
      <c r="B135" s="35"/>
      <c r="C135" s="34"/>
      <c r="D135" s="154" t="s">
        <v>131</v>
      </c>
      <c r="E135" s="34"/>
      <c r="F135" s="155" t="s">
        <v>177</v>
      </c>
      <c r="G135" s="34"/>
      <c r="H135" s="34"/>
      <c r="I135" s="151"/>
      <c r="J135" s="34"/>
      <c r="K135" s="34"/>
      <c r="L135" s="35"/>
      <c r="M135" s="152"/>
      <c r="N135" s="153"/>
      <c r="O135" s="55"/>
      <c r="P135" s="55"/>
      <c r="Q135" s="55"/>
      <c r="R135" s="55"/>
      <c r="S135" s="55"/>
      <c r="T135" s="56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9" t="s">
        <v>131</v>
      </c>
      <c r="AU135" s="19" t="s">
        <v>82</v>
      </c>
    </row>
    <row r="136" spans="1:65" s="13" customFormat="1" ht="11.25">
      <c r="B136" s="156"/>
      <c r="D136" s="149" t="s">
        <v>133</v>
      </c>
      <c r="E136" s="157" t="s">
        <v>3</v>
      </c>
      <c r="F136" s="158" t="s">
        <v>134</v>
      </c>
      <c r="H136" s="157" t="s">
        <v>3</v>
      </c>
      <c r="I136" s="159"/>
      <c r="L136" s="156"/>
      <c r="M136" s="160"/>
      <c r="N136" s="161"/>
      <c r="O136" s="161"/>
      <c r="P136" s="161"/>
      <c r="Q136" s="161"/>
      <c r="R136" s="161"/>
      <c r="S136" s="161"/>
      <c r="T136" s="162"/>
      <c r="AT136" s="157" t="s">
        <v>133</v>
      </c>
      <c r="AU136" s="157" t="s">
        <v>82</v>
      </c>
      <c r="AV136" s="13" t="s">
        <v>80</v>
      </c>
      <c r="AW136" s="13" t="s">
        <v>33</v>
      </c>
      <c r="AX136" s="13" t="s">
        <v>72</v>
      </c>
      <c r="AY136" s="157" t="s">
        <v>119</v>
      </c>
    </row>
    <row r="137" spans="1:65" s="13" customFormat="1" ht="11.25">
      <c r="B137" s="156"/>
      <c r="D137" s="149" t="s">
        <v>133</v>
      </c>
      <c r="E137" s="157" t="s">
        <v>3</v>
      </c>
      <c r="F137" s="158" t="s">
        <v>178</v>
      </c>
      <c r="H137" s="157" t="s">
        <v>3</v>
      </c>
      <c r="I137" s="159"/>
      <c r="L137" s="156"/>
      <c r="M137" s="160"/>
      <c r="N137" s="161"/>
      <c r="O137" s="161"/>
      <c r="P137" s="161"/>
      <c r="Q137" s="161"/>
      <c r="R137" s="161"/>
      <c r="S137" s="161"/>
      <c r="T137" s="162"/>
      <c r="AT137" s="157" t="s">
        <v>133</v>
      </c>
      <c r="AU137" s="157" t="s">
        <v>82</v>
      </c>
      <c r="AV137" s="13" t="s">
        <v>80</v>
      </c>
      <c r="AW137" s="13" t="s">
        <v>33</v>
      </c>
      <c r="AX137" s="13" t="s">
        <v>72</v>
      </c>
      <c r="AY137" s="157" t="s">
        <v>119</v>
      </c>
    </row>
    <row r="138" spans="1:65" s="14" customFormat="1" ht="11.25">
      <c r="B138" s="163"/>
      <c r="D138" s="149" t="s">
        <v>133</v>
      </c>
      <c r="E138" s="164" t="s">
        <v>3</v>
      </c>
      <c r="F138" s="165" t="s">
        <v>179</v>
      </c>
      <c r="H138" s="166">
        <v>1.395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4" t="s">
        <v>133</v>
      </c>
      <c r="AU138" s="164" t="s">
        <v>82</v>
      </c>
      <c r="AV138" s="14" t="s">
        <v>82</v>
      </c>
      <c r="AW138" s="14" t="s">
        <v>33</v>
      </c>
      <c r="AX138" s="14" t="s">
        <v>72</v>
      </c>
      <c r="AY138" s="164" t="s">
        <v>119</v>
      </c>
    </row>
    <row r="139" spans="1:65" s="13" customFormat="1" ht="11.25">
      <c r="B139" s="156"/>
      <c r="D139" s="149" t="s">
        <v>133</v>
      </c>
      <c r="E139" s="157" t="s">
        <v>3</v>
      </c>
      <c r="F139" s="158" t="s">
        <v>162</v>
      </c>
      <c r="H139" s="157" t="s">
        <v>3</v>
      </c>
      <c r="I139" s="159"/>
      <c r="L139" s="156"/>
      <c r="M139" s="160"/>
      <c r="N139" s="161"/>
      <c r="O139" s="161"/>
      <c r="P139" s="161"/>
      <c r="Q139" s="161"/>
      <c r="R139" s="161"/>
      <c r="S139" s="161"/>
      <c r="T139" s="162"/>
      <c r="AT139" s="157" t="s">
        <v>133</v>
      </c>
      <c r="AU139" s="157" t="s">
        <v>82</v>
      </c>
      <c r="AV139" s="13" t="s">
        <v>80</v>
      </c>
      <c r="AW139" s="13" t="s">
        <v>33</v>
      </c>
      <c r="AX139" s="13" t="s">
        <v>72</v>
      </c>
      <c r="AY139" s="157" t="s">
        <v>119</v>
      </c>
    </row>
    <row r="140" spans="1:65" s="14" customFormat="1" ht="11.25">
      <c r="B140" s="163"/>
      <c r="D140" s="149" t="s">
        <v>133</v>
      </c>
      <c r="E140" s="164" t="s">
        <v>3</v>
      </c>
      <c r="F140" s="165" t="s">
        <v>180</v>
      </c>
      <c r="H140" s="166">
        <v>13.581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4" t="s">
        <v>133</v>
      </c>
      <c r="AU140" s="164" t="s">
        <v>82</v>
      </c>
      <c r="AV140" s="14" t="s">
        <v>82</v>
      </c>
      <c r="AW140" s="14" t="s">
        <v>33</v>
      </c>
      <c r="AX140" s="14" t="s">
        <v>72</v>
      </c>
      <c r="AY140" s="164" t="s">
        <v>119</v>
      </c>
    </row>
    <row r="141" spans="1:65" s="15" customFormat="1" ht="11.25">
      <c r="B141" s="171"/>
      <c r="D141" s="149" t="s">
        <v>133</v>
      </c>
      <c r="E141" s="172" t="s">
        <v>3</v>
      </c>
      <c r="F141" s="173" t="s">
        <v>138</v>
      </c>
      <c r="H141" s="174">
        <v>14.976000000000001</v>
      </c>
      <c r="I141" s="175"/>
      <c r="L141" s="171"/>
      <c r="M141" s="176"/>
      <c r="N141" s="177"/>
      <c r="O141" s="177"/>
      <c r="P141" s="177"/>
      <c r="Q141" s="177"/>
      <c r="R141" s="177"/>
      <c r="S141" s="177"/>
      <c r="T141" s="178"/>
      <c r="AT141" s="172" t="s">
        <v>133</v>
      </c>
      <c r="AU141" s="172" t="s">
        <v>82</v>
      </c>
      <c r="AV141" s="15" t="s">
        <v>127</v>
      </c>
      <c r="AW141" s="15" t="s">
        <v>33</v>
      </c>
      <c r="AX141" s="15" t="s">
        <v>80</v>
      </c>
      <c r="AY141" s="172" t="s">
        <v>119</v>
      </c>
    </row>
    <row r="142" spans="1:65" s="2" customFormat="1" ht="16.5" customHeight="1">
      <c r="A142" s="34"/>
      <c r="B142" s="135"/>
      <c r="C142" s="136" t="s">
        <v>181</v>
      </c>
      <c r="D142" s="136" t="s">
        <v>122</v>
      </c>
      <c r="E142" s="137" t="s">
        <v>182</v>
      </c>
      <c r="F142" s="138" t="s">
        <v>183</v>
      </c>
      <c r="G142" s="139" t="s">
        <v>184</v>
      </c>
      <c r="H142" s="140">
        <v>17072</v>
      </c>
      <c r="I142" s="141"/>
      <c r="J142" s="142">
        <f>ROUND(I142*H142,2)</f>
        <v>0</v>
      </c>
      <c r="K142" s="138" t="s">
        <v>3</v>
      </c>
      <c r="L142" s="35"/>
      <c r="M142" s="143" t="s">
        <v>3</v>
      </c>
      <c r="N142" s="144" t="s">
        <v>43</v>
      </c>
      <c r="O142" s="55"/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47" t="s">
        <v>127</v>
      </c>
      <c r="AT142" s="147" t="s">
        <v>122</v>
      </c>
      <c r="AU142" s="147" t="s">
        <v>82</v>
      </c>
      <c r="AY142" s="19" t="s">
        <v>119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9" t="s">
        <v>80</v>
      </c>
      <c r="BK142" s="148">
        <f>ROUND(I142*H142,2)</f>
        <v>0</v>
      </c>
      <c r="BL142" s="19" t="s">
        <v>127</v>
      </c>
      <c r="BM142" s="147" t="s">
        <v>185</v>
      </c>
    </row>
    <row r="143" spans="1:65" s="2" customFormat="1" ht="11.25">
      <c r="A143" s="34"/>
      <c r="B143" s="35"/>
      <c r="C143" s="34"/>
      <c r="D143" s="149" t="s">
        <v>129</v>
      </c>
      <c r="E143" s="34"/>
      <c r="F143" s="150" t="s">
        <v>183</v>
      </c>
      <c r="G143" s="34"/>
      <c r="H143" s="34"/>
      <c r="I143" s="151"/>
      <c r="J143" s="34"/>
      <c r="K143" s="34"/>
      <c r="L143" s="35"/>
      <c r="M143" s="152"/>
      <c r="N143" s="153"/>
      <c r="O143" s="55"/>
      <c r="P143" s="55"/>
      <c r="Q143" s="55"/>
      <c r="R143" s="55"/>
      <c r="S143" s="55"/>
      <c r="T143" s="56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9" t="s">
        <v>129</v>
      </c>
      <c r="AU143" s="19" t="s">
        <v>82</v>
      </c>
    </row>
    <row r="144" spans="1:65" s="13" customFormat="1" ht="11.25">
      <c r="B144" s="156"/>
      <c r="D144" s="149" t="s">
        <v>133</v>
      </c>
      <c r="E144" s="157" t="s">
        <v>3</v>
      </c>
      <c r="F144" s="158" t="s">
        <v>186</v>
      </c>
      <c r="H144" s="157" t="s">
        <v>3</v>
      </c>
      <c r="I144" s="159"/>
      <c r="L144" s="156"/>
      <c r="M144" s="160"/>
      <c r="N144" s="161"/>
      <c r="O144" s="161"/>
      <c r="P144" s="161"/>
      <c r="Q144" s="161"/>
      <c r="R144" s="161"/>
      <c r="S144" s="161"/>
      <c r="T144" s="162"/>
      <c r="AT144" s="157" t="s">
        <v>133</v>
      </c>
      <c r="AU144" s="157" t="s">
        <v>82</v>
      </c>
      <c r="AV144" s="13" t="s">
        <v>80</v>
      </c>
      <c r="AW144" s="13" t="s">
        <v>33</v>
      </c>
      <c r="AX144" s="13" t="s">
        <v>72</v>
      </c>
      <c r="AY144" s="157" t="s">
        <v>119</v>
      </c>
    </row>
    <row r="145" spans="1:65" s="14" customFormat="1" ht="11.25">
      <c r="B145" s="163"/>
      <c r="D145" s="149" t="s">
        <v>133</v>
      </c>
      <c r="E145" s="164" t="s">
        <v>3</v>
      </c>
      <c r="F145" s="165" t="s">
        <v>187</v>
      </c>
      <c r="H145" s="166">
        <v>15970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4" t="s">
        <v>133</v>
      </c>
      <c r="AU145" s="164" t="s">
        <v>82</v>
      </c>
      <c r="AV145" s="14" t="s">
        <v>82</v>
      </c>
      <c r="AW145" s="14" t="s">
        <v>33</v>
      </c>
      <c r="AX145" s="14" t="s">
        <v>72</v>
      </c>
      <c r="AY145" s="164" t="s">
        <v>119</v>
      </c>
    </row>
    <row r="146" spans="1:65" s="14" customFormat="1" ht="11.25">
      <c r="B146" s="163"/>
      <c r="D146" s="149" t="s">
        <v>133</v>
      </c>
      <c r="E146" s="164" t="s">
        <v>3</v>
      </c>
      <c r="F146" s="165" t="s">
        <v>188</v>
      </c>
      <c r="H146" s="166">
        <v>1102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4" t="s">
        <v>133</v>
      </c>
      <c r="AU146" s="164" t="s">
        <v>82</v>
      </c>
      <c r="AV146" s="14" t="s">
        <v>82</v>
      </c>
      <c r="AW146" s="14" t="s">
        <v>33</v>
      </c>
      <c r="AX146" s="14" t="s">
        <v>72</v>
      </c>
      <c r="AY146" s="164" t="s">
        <v>119</v>
      </c>
    </row>
    <row r="147" spans="1:65" s="15" customFormat="1" ht="11.25">
      <c r="B147" s="171"/>
      <c r="D147" s="149" t="s">
        <v>133</v>
      </c>
      <c r="E147" s="172" t="s">
        <v>3</v>
      </c>
      <c r="F147" s="173" t="s">
        <v>138</v>
      </c>
      <c r="H147" s="174">
        <v>17072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133</v>
      </c>
      <c r="AU147" s="172" t="s">
        <v>82</v>
      </c>
      <c r="AV147" s="15" t="s">
        <v>127</v>
      </c>
      <c r="AW147" s="15" t="s">
        <v>33</v>
      </c>
      <c r="AX147" s="15" t="s">
        <v>80</v>
      </c>
      <c r="AY147" s="172" t="s">
        <v>119</v>
      </c>
    </row>
    <row r="148" spans="1:65" s="2" customFormat="1" ht="21.75" customHeight="1">
      <c r="A148" s="34"/>
      <c r="B148" s="135"/>
      <c r="C148" s="136" t="s">
        <v>189</v>
      </c>
      <c r="D148" s="136" t="s">
        <v>122</v>
      </c>
      <c r="E148" s="137" t="s">
        <v>190</v>
      </c>
      <c r="F148" s="138" t="s">
        <v>191</v>
      </c>
      <c r="G148" s="139" t="s">
        <v>151</v>
      </c>
      <c r="H148" s="140">
        <v>6.2949999999999999</v>
      </c>
      <c r="I148" s="141"/>
      <c r="J148" s="142">
        <f>ROUND(I148*H148,2)</f>
        <v>0</v>
      </c>
      <c r="K148" s="138" t="s">
        <v>126</v>
      </c>
      <c r="L148" s="35"/>
      <c r="M148" s="143" t="s">
        <v>3</v>
      </c>
      <c r="N148" s="144" t="s">
        <v>43</v>
      </c>
      <c r="O148" s="55"/>
      <c r="P148" s="145">
        <f>O148*H148</f>
        <v>0</v>
      </c>
      <c r="Q148" s="145">
        <v>0</v>
      </c>
      <c r="R148" s="145">
        <f>Q148*H148</f>
        <v>0</v>
      </c>
      <c r="S148" s="145">
        <v>2.2000000000000002</v>
      </c>
      <c r="T148" s="146">
        <f>S148*H148</f>
        <v>13.849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47" t="s">
        <v>127</v>
      </c>
      <c r="AT148" s="147" t="s">
        <v>122</v>
      </c>
      <c r="AU148" s="147" t="s">
        <v>82</v>
      </c>
      <c r="AY148" s="19" t="s">
        <v>119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9" t="s">
        <v>80</v>
      </c>
      <c r="BK148" s="148">
        <f>ROUND(I148*H148,2)</f>
        <v>0</v>
      </c>
      <c r="BL148" s="19" t="s">
        <v>127</v>
      </c>
      <c r="BM148" s="147" t="s">
        <v>192</v>
      </c>
    </row>
    <row r="149" spans="1:65" s="2" customFormat="1" ht="11.25">
      <c r="A149" s="34"/>
      <c r="B149" s="35"/>
      <c r="C149" s="34"/>
      <c r="D149" s="149" t="s">
        <v>129</v>
      </c>
      <c r="E149" s="34"/>
      <c r="F149" s="150" t="s">
        <v>193</v>
      </c>
      <c r="G149" s="34"/>
      <c r="H149" s="34"/>
      <c r="I149" s="151"/>
      <c r="J149" s="34"/>
      <c r="K149" s="34"/>
      <c r="L149" s="35"/>
      <c r="M149" s="152"/>
      <c r="N149" s="153"/>
      <c r="O149" s="55"/>
      <c r="P149" s="55"/>
      <c r="Q149" s="55"/>
      <c r="R149" s="55"/>
      <c r="S149" s="55"/>
      <c r="T149" s="56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9" t="s">
        <v>129</v>
      </c>
      <c r="AU149" s="19" t="s">
        <v>82</v>
      </c>
    </row>
    <row r="150" spans="1:65" s="2" customFormat="1" ht="11.25">
      <c r="A150" s="34"/>
      <c r="B150" s="35"/>
      <c r="C150" s="34"/>
      <c r="D150" s="154" t="s">
        <v>131</v>
      </c>
      <c r="E150" s="34"/>
      <c r="F150" s="155" t="s">
        <v>194</v>
      </c>
      <c r="G150" s="34"/>
      <c r="H150" s="34"/>
      <c r="I150" s="151"/>
      <c r="J150" s="34"/>
      <c r="K150" s="34"/>
      <c r="L150" s="35"/>
      <c r="M150" s="152"/>
      <c r="N150" s="153"/>
      <c r="O150" s="55"/>
      <c r="P150" s="55"/>
      <c r="Q150" s="55"/>
      <c r="R150" s="55"/>
      <c r="S150" s="55"/>
      <c r="T150" s="56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9" t="s">
        <v>131</v>
      </c>
      <c r="AU150" s="19" t="s">
        <v>82</v>
      </c>
    </row>
    <row r="151" spans="1:65" s="13" customFormat="1" ht="11.25">
      <c r="B151" s="156"/>
      <c r="D151" s="149" t="s">
        <v>133</v>
      </c>
      <c r="E151" s="157" t="s">
        <v>3</v>
      </c>
      <c r="F151" s="158" t="s">
        <v>195</v>
      </c>
      <c r="H151" s="157" t="s">
        <v>3</v>
      </c>
      <c r="I151" s="159"/>
      <c r="L151" s="156"/>
      <c r="M151" s="160"/>
      <c r="N151" s="161"/>
      <c r="O151" s="161"/>
      <c r="P151" s="161"/>
      <c r="Q151" s="161"/>
      <c r="R151" s="161"/>
      <c r="S151" s="161"/>
      <c r="T151" s="162"/>
      <c r="AT151" s="157" t="s">
        <v>133</v>
      </c>
      <c r="AU151" s="157" t="s">
        <v>82</v>
      </c>
      <c r="AV151" s="13" t="s">
        <v>80</v>
      </c>
      <c r="AW151" s="13" t="s">
        <v>33</v>
      </c>
      <c r="AX151" s="13" t="s">
        <v>72</v>
      </c>
      <c r="AY151" s="157" t="s">
        <v>119</v>
      </c>
    </row>
    <row r="152" spans="1:65" s="13" customFormat="1" ht="11.25">
      <c r="B152" s="156"/>
      <c r="D152" s="149" t="s">
        <v>133</v>
      </c>
      <c r="E152" s="157" t="s">
        <v>3</v>
      </c>
      <c r="F152" s="158" t="s">
        <v>196</v>
      </c>
      <c r="H152" s="157" t="s">
        <v>3</v>
      </c>
      <c r="I152" s="159"/>
      <c r="L152" s="156"/>
      <c r="M152" s="160"/>
      <c r="N152" s="161"/>
      <c r="O152" s="161"/>
      <c r="P152" s="161"/>
      <c r="Q152" s="161"/>
      <c r="R152" s="161"/>
      <c r="S152" s="161"/>
      <c r="T152" s="162"/>
      <c r="AT152" s="157" t="s">
        <v>133</v>
      </c>
      <c r="AU152" s="157" t="s">
        <v>82</v>
      </c>
      <c r="AV152" s="13" t="s">
        <v>80</v>
      </c>
      <c r="AW152" s="13" t="s">
        <v>33</v>
      </c>
      <c r="AX152" s="13" t="s">
        <v>72</v>
      </c>
      <c r="AY152" s="157" t="s">
        <v>119</v>
      </c>
    </row>
    <row r="153" spans="1:65" s="14" customFormat="1" ht="11.25">
      <c r="B153" s="163"/>
      <c r="D153" s="149" t="s">
        <v>133</v>
      </c>
      <c r="E153" s="164" t="s">
        <v>3</v>
      </c>
      <c r="F153" s="165" t="s">
        <v>197</v>
      </c>
      <c r="H153" s="166">
        <v>2.9630000000000001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4" t="s">
        <v>133</v>
      </c>
      <c r="AU153" s="164" t="s">
        <v>82</v>
      </c>
      <c r="AV153" s="14" t="s">
        <v>82</v>
      </c>
      <c r="AW153" s="14" t="s">
        <v>33</v>
      </c>
      <c r="AX153" s="14" t="s">
        <v>72</v>
      </c>
      <c r="AY153" s="164" t="s">
        <v>119</v>
      </c>
    </row>
    <row r="154" spans="1:65" s="13" customFormat="1" ht="11.25">
      <c r="B154" s="156"/>
      <c r="D154" s="149" t="s">
        <v>133</v>
      </c>
      <c r="E154" s="157" t="s">
        <v>3</v>
      </c>
      <c r="F154" s="158" t="s">
        <v>198</v>
      </c>
      <c r="H154" s="157" t="s">
        <v>3</v>
      </c>
      <c r="I154" s="159"/>
      <c r="L154" s="156"/>
      <c r="M154" s="160"/>
      <c r="N154" s="161"/>
      <c r="O154" s="161"/>
      <c r="P154" s="161"/>
      <c r="Q154" s="161"/>
      <c r="R154" s="161"/>
      <c r="S154" s="161"/>
      <c r="T154" s="162"/>
      <c r="AT154" s="157" t="s">
        <v>133</v>
      </c>
      <c r="AU154" s="157" t="s">
        <v>82</v>
      </c>
      <c r="AV154" s="13" t="s">
        <v>80</v>
      </c>
      <c r="AW154" s="13" t="s">
        <v>33</v>
      </c>
      <c r="AX154" s="13" t="s">
        <v>72</v>
      </c>
      <c r="AY154" s="157" t="s">
        <v>119</v>
      </c>
    </row>
    <row r="155" spans="1:65" s="14" customFormat="1" ht="11.25">
      <c r="B155" s="163"/>
      <c r="D155" s="149" t="s">
        <v>133</v>
      </c>
      <c r="E155" s="164" t="s">
        <v>3</v>
      </c>
      <c r="F155" s="165" t="s">
        <v>199</v>
      </c>
      <c r="H155" s="166">
        <v>3.3319999999999999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4" t="s">
        <v>133</v>
      </c>
      <c r="AU155" s="164" t="s">
        <v>82</v>
      </c>
      <c r="AV155" s="14" t="s">
        <v>82</v>
      </c>
      <c r="AW155" s="14" t="s">
        <v>33</v>
      </c>
      <c r="AX155" s="14" t="s">
        <v>72</v>
      </c>
      <c r="AY155" s="164" t="s">
        <v>119</v>
      </c>
    </row>
    <row r="156" spans="1:65" s="15" customFormat="1" ht="11.25">
      <c r="B156" s="171"/>
      <c r="D156" s="149" t="s">
        <v>133</v>
      </c>
      <c r="E156" s="172" t="s">
        <v>3</v>
      </c>
      <c r="F156" s="173" t="s">
        <v>138</v>
      </c>
      <c r="H156" s="174">
        <v>6.2949999999999999</v>
      </c>
      <c r="I156" s="175"/>
      <c r="L156" s="171"/>
      <c r="M156" s="176"/>
      <c r="N156" s="177"/>
      <c r="O156" s="177"/>
      <c r="P156" s="177"/>
      <c r="Q156" s="177"/>
      <c r="R156" s="177"/>
      <c r="S156" s="177"/>
      <c r="T156" s="178"/>
      <c r="AT156" s="172" t="s">
        <v>133</v>
      </c>
      <c r="AU156" s="172" t="s">
        <v>82</v>
      </c>
      <c r="AV156" s="15" t="s">
        <v>127</v>
      </c>
      <c r="AW156" s="15" t="s">
        <v>33</v>
      </c>
      <c r="AX156" s="15" t="s">
        <v>80</v>
      </c>
      <c r="AY156" s="172" t="s">
        <v>119</v>
      </c>
    </row>
    <row r="157" spans="1:65" s="2" customFormat="1" ht="21.75" customHeight="1">
      <c r="A157" s="34"/>
      <c r="B157" s="135"/>
      <c r="C157" s="136" t="s">
        <v>164</v>
      </c>
      <c r="D157" s="136" t="s">
        <v>122</v>
      </c>
      <c r="E157" s="137" t="s">
        <v>200</v>
      </c>
      <c r="F157" s="138" t="s">
        <v>201</v>
      </c>
      <c r="G157" s="139" t="s">
        <v>151</v>
      </c>
      <c r="H157" s="140">
        <v>0.223</v>
      </c>
      <c r="I157" s="141"/>
      <c r="J157" s="142">
        <f>ROUND(I157*H157,2)</f>
        <v>0</v>
      </c>
      <c r="K157" s="138" t="s">
        <v>126</v>
      </c>
      <c r="L157" s="35"/>
      <c r="M157" s="143" t="s">
        <v>3</v>
      </c>
      <c r="N157" s="144" t="s">
        <v>43</v>
      </c>
      <c r="O157" s="55"/>
      <c r="P157" s="145">
        <f>O157*H157</f>
        <v>0</v>
      </c>
      <c r="Q157" s="145">
        <v>0</v>
      </c>
      <c r="R157" s="145">
        <f>Q157*H157</f>
        <v>0</v>
      </c>
      <c r="S157" s="145">
        <v>2.2000000000000002</v>
      </c>
      <c r="T157" s="146">
        <f>S157*H157</f>
        <v>0.49060000000000004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47" t="s">
        <v>127</v>
      </c>
      <c r="AT157" s="147" t="s">
        <v>122</v>
      </c>
      <c r="AU157" s="147" t="s">
        <v>82</v>
      </c>
      <c r="AY157" s="19" t="s">
        <v>119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9" t="s">
        <v>80</v>
      </c>
      <c r="BK157" s="148">
        <f>ROUND(I157*H157,2)</f>
        <v>0</v>
      </c>
      <c r="BL157" s="19" t="s">
        <v>127</v>
      </c>
      <c r="BM157" s="147" t="s">
        <v>202</v>
      </c>
    </row>
    <row r="158" spans="1:65" s="2" customFormat="1" ht="11.25">
      <c r="A158" s="34"/>
      <c r="B158" s="35"/>
      <c r="C158" s="34"/>
      <c r="D158" s="149" t="s">
        <v>129</v>
      </c>
      <c r="E158" s="34"/>
      <c r="F158" s="150" t="s">
        <v>203</v>
      </c>
      <c r="G158" s="34"/>
      <c r="H158" s="34"/>
      <c r="I158" s="151"/>
      <c r="J158" s="34"/>
      <c r="K158" s="34"/>
      <c r="L158" s="35"/>
      <c r="M158" s="152"/>
      <c r="N158" s="153"/>
      <c r="O158" s="55"/>
      <c r="P158" s="55"/>
      <c r="Q158" s="55"/>
      <c r="R158" s="55"/>
      <c r="S158" s="55"/>
      <c r="T158" s="56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9" t="s">
        <v>129</v>
      </c>
      <c r="AU158" s="19" t="s">
        <v>82</v>
      </c>
    </row>
    <row r="159" spans="1:65" s="2" customFormat="1" ht="11.25">
      <c r="A159" s="34"/>
      <c r="B159" s="35"/>
      <c r="C159" s="34"/>
      <c r="D159" s="154" t="s">
        <v>131</v>
      </c>
      <c r="E159" s="34"/>
      <c r="F159" s="155" t="s">
        <v>204</v>
      </c>
      <c r="G159" s="34"/>
      <c r="H159" s="34"/>
      <c r="I159" s="151"/>
      <c r="J159" s="34"/>
      <c r="K159" s="34"/>
      <c r="L159" s="35"/>
      <c r="M159" s="152"/>
      <c r="N159" s="153"/>
      <c r="O159" s="55"/>
      <c r="P159" s="55"/>
      <c r="Q159" s="55"/>
      <c r="R159" s="55"/>
      <c r="S159" s="55"/>
      <c r="T159" s="56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9" t="s">
        <v>131</v>
      </c>
      <c r="AU159" s="19" t="s">
        <v>82</v>
      </c>
    </row>
    <row r="160" spans="1:65" s="13" customFormat="1" ht="11.25">
      <c r="B160" s="156"/>
      <c r="D160" s="149" t="s">
        <v>133</v>
      </c>
      <c r="E160" s="157" t="s">
        <v>3</v>
      </c>
      <c r="F160" s="158" t="s">
        <v>195</v>
      </c>
      <c r="H160" s="157" t="s">
        <v>3</v>
      </c>
      <c r="I160" s="159"/>
      <c r="L160" s="156"/>
      <c r="M160" s="160"/>
      <c r="N160" s="161"/>
      <c r="O160" s="161"/>
      <c r="P160" s="161"/>
      <c r="Q160" s="161"/>
      <c r="R160" s="161"/>
      <c r="S160" s="161"/>
      <c r="T160" s="162"/>
      <c r="AT160" s="157" t="s">
        <v>133</v>
      </c>
      <c r="AU160" s="157" t="s">
        <v>82</v>
      </c>
      <c r="AV160" s="13" t="s">
        <v>80</v>
      </c>
      <c r="AW160" s="13" t="s">
        <v>33</v>
      </c>
      <c r="AX160" s="13" t="s">
        <v>72</v>
      </c>
      <c r="AY160" s="157" t="s">
        <v>119</v>
      </c>
    </row>
    <row r="161" spans="1:65" s="13" customFormat="1" ht="11.25">
      <c r="B161" s="156"/>
      <c r="D161" s="149" t="s">
        <v>133</v>
      </c>
      <c r="E161" s="157" t="s">
        <v>3</v>
      </c>
      <c r="F161" s="158" t="s">
        <v>205</v>
      </c>
      <c r="H161" s="157" t="s">
        <v>3</v>
      </c>
      <c r="I161" s="159"/>
      <c r="L161" s="156"/>
      <c r="M161" s="160"/>
      <c r="N161" s="161"/>
      <c r="O161" s="161"/>
      <c r="P161" s="161"/>
      <c r="Q161" s="161"/>
      <c r="R161" s="161"/>
      <c r="S161" s="161"/>
      <c r="T161" s="162"/>
      <c r="AT161" s="157" t="s">
        <v>133</v>
      </c>
      <c r="AU161" s="157" t="s">
        <v>82</v>
      </c>
      <c r="AV161" s="13" t="s">
        <v>80</v>
      </c>
      <c r="AW161" s="13" t="s">
        <v>33</v>
      </c>
      <c r="AX161" s="13" t="s">
        <v>72</v>
      </c>
      <c r="AY161" s="157" t="s">
        <v>119</v>
      </c>
    </row>
    <row r="162" spans="1:65" s="14" customFormat="1" ht="11.25">
      <c r="B162" s="163"/>
      <c r="D162" s="149" t="s">
        <v>133</v>
      </c>
      <c r="E162" s="164" t="s">
        <v>3</v>
      </c>
      <c r="F162" s="165" t="s">
        <v>206</v>
      </c>
      <c r="H162" s="166">
        <v>0.115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4" t="s">
        <v>133</v>
      </c>
      <c r="AU162" s="164" t="s">
        <v>82</v>
      </c>
      <c r="AV162" s="14" t="s">
        <v>82</v>
      </c>
      <c r="AW162" s="14" t="s">
        <v>33</v>
      </c>
      <c r="AX162" s="14" t="s">
        <v>72</v>
      </c>
      <c r="AY162" s="164" t="s">
        <v>119</v>
      </c>
    </row>
    <row r="163" spans="1:65" s="13" customFormat="1" ht="11.25">
      <c r="B163" s="156"/>
      <c r="D163" s="149" t="s">
        <v>133</v>
      </c>
      <c r="E163" s="157" t="s">
        <v>3</v>
      </c>
      <c r="F163" s="158" t="s">
        <v>207</v>
      </c>
      <c r="H163" s="157" t="s">
        <v>3</v>
      </c>
      <c r="I163" s="159"/>
      <c r="L163" s="156"/>
      <c r="M163" s="160"/>
      <c r="N163" s="161"/>
      <c r="O163" s="161"/>
      <c r="P163" s="161"/>
      <c r="Q163" s="161"/>
      <c r="R163" s="161"/>
      <c r="S163" s="161"/>
      <c r="T163" s="162"/>
      <c r="AT163" s="157" t="s">
        <v>133</v>
      </c>
      <c r="AU163" s="157" t="s">
        <v>82</v>
      </c>
      <c r="AV163" s="13" t="s">
        <v>80</v>
      </c>
      <c r="AW163" s="13" t="s">
        <v>33</v>
      </c>
      <c r="AX163" s="13" t="s">
        <v>72</v>
      </c>
      <c r="AY163" s="157" t="s">
        <v>119</v>
      </c>
    </row>
    <row r="164" spans="1:65" s="14" customFormat="1" ht="11.25">
      <c r="B164" s="163"/>
      <c r="D164" s="149" t="s">
        <v>133</v>
      </c>
      <c r="E164" s="164" t="s">
        <v>3</v>
      </c>
      <c r="F164" s="165" t="s">
        <v>208</v>
      </c>
      <c r="H164" s="166">
        <v>0.108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4" t="s">
        <v>133</v>
      </c>
      <c r="AU164" s="164" t="s">
        <v>82</v>
      </c>
      <c r="AV164" s="14" t="s">
        <v>82</v>
      </c>
      <c r="AW164" s="14" t="s">
        <v>33</v>
      </c>
      <c r="AX164" s="14" t="s">
        <v>72</v>
      </c>
      <c r="AY164" s="164" t="s">
        <v>119</v>
      </c>
    </row>
    <row r="165" spans="1:65" s="15" customFormat="1" ht="11.25">
      <c r="B165" s="171"/>
      <c r="D165" s="149" t="s">
        <v>133</v>
      </c>
      <c r="E165" s="172" t="s">
        <v>3</v>
      </c>
      <c r="F165" s="173" t="s">
        <v>138</v>
      </c>
      <c r="H165" s="174">
        <v>0.223</v>
      </c>
      <c r="I165" s="175"/>
      <c r="L165" s="171"/>
      <c r="M165" s="176"/>
      <c r="N165" s="177"/>
      <c r="O165" s="177"/>
      <c r="P165" s="177"/>
      <c r="Q165" s="177"/>
      <c r="R165" s="177"/>
      <c r="S165" s="177"/>
      <c r="T165" s="178"/>
      <c r="AT165" s="172" t="s">
        <v>133</v>
      </c>
      <c r="AU165" s="172" t="s">
        <v>82</v>
      </c>
      <c r="AV165" s="15" t="s">
        <v>127</v>
      </c>
      <c r="AW165" s="15" t="s">
        <v>33</v>
      </c>
      <c r="AX165" s="15" t="s">
        <v>80</v>
      </c>
      <c r="AY165" s="172" t="s">
        <v>119</v>
      </c>
    </row>
    <row r="166" spans="1:65" s="2" customFormat="1" ht="16.5" customHeight="1">
      <c r="A166" s="34"/>
      <c r="B166" s="135"/>
      <c r="C166" s="136" t="s">
        <v>209</v>
      </c>
      <c r="D166" s="136" t="s">
        <v>122</v>
      </c>
      <c r="E166" s="137" t="s">
        <v>210</v>
      </c>
      <c r="F166" s="138" t="s">
        <v>211</v>
      </c>
      <c r="G166" s="139" t="s">
        <v>141</v>
      </c>
      <c r="H166" s="140">
        <v>166.83</v>
      </c>
      <c r="I166" s="141"/>
      <c r="J166" s="142">
        <f>ROUND(I166*H166,2)</f>
        <v>0</v>
      </c>
      <c r="K166" s="138" t="s">
        <v>126</v>
      </c>
      <c r="L166" s="35"/>
      <c r="M166" s="143" t="s">
        <v>3</v>
      </c>
      <c r="N166" s="144" t="s">
        <v>43</v>
      </c>
      <c r="O166" s="55"/>
      <c r="P166" s="145">
        <f>O166*H166</f>
        <v>0</v>
      </c>
      <c r="Q166" s="145">
        <v>0</v>
      </c>
      <c r="R166" s="145">
        <f>Q166*H166</f>
        <v>0</v>
      </c>
      <c r="S166" s="145">
        <v>7.0000000000000007E-2</v>
      </c>
      <c r="T166" s="146">
        <f>S166*H166</f>
        <v>11.678100000000002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47" t="s">
        <v>127</v>
      </c>
      <c r="AT166" s="147" t="s">
        <v>122</v>
      </c>
      <c r="AU166" s="147" t="s">
        <v>82</v>
      </c>
      <c r="AY166" s="19" t="s">
        <v>119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9" t="s">
        <v>80</v>
      </c>
      <c r="BK166" s="148">
        <f>ROUND(I166*H166,2)</f>
        <v>0</v>
      </c>
      <c r="BL166" s="19" t="s">
        <v>127</v>
      </c>
      <c r="BM166" s="147" t="s">
        <v>212</v>
      </c>
    </row>
    <row r="167" spans="1:65" s="2" customFormat="1" ht="11.25">
      <c r="A167" s="34"/>
      <c r="B167" s="35"/>
      <c r="C167" s="34"/>
      <c r="D167" s="149" t="s">
        <v>129</v>
      </c>
      <c r="E167" s="34"/>
      <c r="F167" s="150" t="s">
        <v>213</v>
      </c>
      <c r="G167" s="34"/>
      <c r="H167" s="34"/>
      <c r="I167" s="151"/>
      <c r="J167" s="34"/>
      <c r="K167" s="34"/>
      <c r="L167" s="35"/>
      <c r="M167" s="152"/>
      <c r="N167" s="153"/>
      <c r="O167" s="55"/>
      <c r="P167" s="55"/>
      <c r="Q167" s="55"/>
      <c r="R167" s="55"/>
      <c r="S167" s="55"/>
      <c r="T167" s="56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9" t="s">
        <v>129</v>
      </c>
      <c r="AU167" s="19" t="s">
        <v>82</v>
      </c>
    </row>
    <row r="168" spans="1:65" s="2" customFormat="1" ht="11.25">
      <c r="A168" s="34"/>
      <c r="B168" s="35"/>
      <c r="C168" s="34"/>
      <c r="D168" s="154" t="s">
        <v>131</v>
      </c>
      <c r="E168" s="34"/>
      <c r="F168" s="155" t="s">
        <v>214</v>
      </c>
      <c r="G168" s="34"/>
      <c r="H168" s="34"/>
      <c r="I168" s="151"/>
      <c r="J168" s="34"/>
      <c r="K168" s="34"/>
      <c r="L168" s="35"/>
      <c r="M168" s="152"/>
      <c r="N168" s="153"/>
      <c r="O168" s="55"/>
      <c r="P168" s="55"/>
      <c r="Q168" s="55"/>
      <c r="R168" s="55"/>
      <c r="S168" s="55"/>
      <c r="T168" s="56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9" t="s">
        <v>131</v>
      </c>
      <c r="AU168" s="19" t="s">
        <v>82</v>
      </c>
    </row>
    <row r="169" spans="1:65" s="13" customFormat="1" ht="11.25">
      <c r="B169" s="156"/>
      <c r="D169" s="149" t="s">
        <v>133</v>
      </c>
      <c r="E169" s="157" t="s">
        <v>3</v>
      </c>
      <c r="F169" s="158" t="s">
        <v>195</v>
      </c>
      <c r="H169" s="157" t="s">
        <v>3</v>
      </c>
      <c r="I169" s="159"/>
      <c r="L169" s="156"/>
      <c r="M169" s="160"/>
      <c r="N169" s="161"/>
      <c r="O169" s="161"/>
      <c r="P169" s="161"/>
      <c r="Q169" s="161"/>
      <c r="R169" s="161"/>
      <c r="S169" s="161"/>
      <c r="T169" s="162"/>
      <c r="AT169" s="157" t="s">
        <v>133</v>
      </c>
      <c r="AU169" s="157" t="s">
        <v>82</v>
      </c>
      <c r="AV169" s="13" t="s">
        <v>80</v>
      </c>
      <c r="AW169" s="13" t="s">
        <v>33</v>
      </c>
      <c r="AX169" s="13" t="s">
        <v>72</v>
      </c>
      <c r="AY169" s="157" t="s">
        <v>119</v>
      </c>
    </row>
    <row r="170" spans="1:65" s="13" customFormat="1" ht="11.25">
      <c r="B170" s="156"/>
      <c r="D170" s="149" t="s">
        <v>133</v>
      </c>
      <c r="E170" s="157" t="s">
        <v>3</v>
      </c>
      <c r="F170" s="158" t="s">
        <v>215</v>
      </c>
      <c r="H170" s="157" t="s">
        <v>3</v>
      </c>
      <c r="I170" s="159"/>
      <c r="L170" s="156"/>
      <c r="M170" s="160"/>
      <c r="N170" s="161"/>
      <c r="O170" s="161"/>
      <c r="P170" s="161"/>
      <c r="Q170" s="161"/>
      <c r="R170" s="161"/>
      <c r="S170" s="161"/>
      <c r="T170" s="162"/>
      <c r="AT170" s="157" t="s">
        <v>133</v>
      </c>
      <c r="AU170" s="157" t="s">
        <v>82</v>
      </c>
      <c r="AV170" s="13" t="s">
        <v>80</v>
      </c>
      <c r="AW170" s="13" t="s">
        <v>33</v>
      </c>
      <c r="AX170" s="13" t="s">
        <v>72</v>
      </c>
      <c r="AY170" s="157" t="s">
        <v>119</v>
      </c>
    </row>
    <row r="171" spans="1:65" s="14" customFormat="1" ht="11.25">
      <c r="B171" s="163"/>
      <c r="D171" s="149" t="s">
        <v>133</v>
      </c>
      <c r="E171" s="164" t="s">
        <v>3</v>
      </c>
      <c r="F171" s="165" t="s">
        <v>216</v>
      </c>
      <c r="H171" s="166">
        <v>166.83</v>
      </c>
      <c r="I171" s="167"/>
      <c r="L171" s="163"/>
      <c r="M171" s="168"/>
      <c r="N171" s="169"/>
      <c r="O171" s="169"/>
      <c r="P171" s="169"/>
      <c r="Q171" s="169"/>
      <c r="R171" s="169"/>
      <c r="S171" s="169"/>
      <c r="T171" s="170"/>
      <c r="AT171" s="164" t="s">
        <v>133</v>
      </c>
      <c r="AU171" s="164" t="s">
        <v>82</v>
      </c>
      <c r="AV171" s="14" t="s">
        <v>82</v>
      </c>
      <c r="AW171" s="14" t="s">
        <v>33</v>
      </c>
      <c r="AX171" s="14" t="s">
        <v>72</v>
      </c>
      <c r="AY171" s="164" t="s">
        <v>119</v>
      </c>
    </row>
    <row r="172" spans="1:65" s="15" customFormat="1" ht="11.25">
      <c r="B172" s="171"/>
      <c r="D172" s="149" t="s">
        <v>133</v>
      </c>
      <c r="E172" s="172" t="s">
        <v>3</v>
      </c>
      <c r="F172" s="173" t="s">
        <v>138</v>
      </c>
      <c r="H172" s="174">
        <v>166.83</v>
      </c>
      <c r="I172" s="175"/>
      <c r="L172" s="171"/>
      <c r="M172" s="176"/>
      <c r="N172" s="177"/>
      <c r="O172" s="177"/>
      <c r="P172" s="177"/>
      <c r="Q172" s="177"/>
      <c r="R172" s="177"/>
      <c r="S172" s="177"/>
      <c r="T172" s="178"/>
      <c r="AT172" s="172" t="s">
        <v>133</v>
      </c>
      <c r="AU172" s="172" t="s">
        <v>82</v>
      </c>
      <c r="AV172" s="15" t="s">
        <v>127</v>
      </c>
      <c r="AW172" s="15" t="s">
        <v>33</v>
      </c>
      <c r="AX172" s="15" t="s">
        <v>80</v>
      </c>
      <c r="AY172" s="172" t="s">
        <v>119</v>
      </c>
    </row>
    <row r="173" spans="1:65" s="2" customFormat="1" ht="16.5" customHeight="1">
      <c r="A173" s="34"/>
      <c r="B173" s="135"/>
      <c r="C173" s="136" t="s">
        <v>217</v>
      </c>
      <c r="D173" s="136" t="s">
        <v>122</v>
      </c>
      <c r="E173" s="137" t="s">
        <v>218</v>
      </c>
      <c r="F173" s="138" t="s">
        <v>219</v>
      </c>
      <c r="G173" s="139" t="s">
        <v>151</v>
      </c>
      <c r="H173" s="140">
        <v>6.673</v>
      </c>
      <c r="I173" s="141"/>
      <c r="J173" s="142">
        <f>ROUND(I173*H173,2)</f>
        <v>0</v>
      </c>
      <c r="K173" s="138" t="s">
        <v>126</v>
      </c>
      <c r="L173" s="35"/>
      <c r="M173" s="143" t="s">
        <v>3</v>
      </c>
      <c r="N173" s="144" t="s">
        <v>43</v>
      </c>
      <c r="O173" s="55"/>
      <c r="P173" s="145">
        <f>O173*H173</f>
        <v>0</v>
      </c>
      <c r="Q173" s="145">
        <v>0</v>
      </c>
      <c r="R173" s="145">
        <f>Q173*H173</f>
        <v>0</v>
      </c>
      <c r="S173" s="145">
        <v>1.4</v>
      </c>
      <c r="T173" s="146">
        <f>S173*H173</f>
        <v>9.3422000000000001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47" t="s">
        <v>127</v>
      </c>
      <c r="AT173" s="147" t="s">
        <v>122</v>
      </c>
      <c r="AU173" s="147" t="s">
        <v>82</v>
      </c>
      <c r="AY173" s="19" t="s">
        <v>119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9" t="s">
        <v>80</v>
      </c>
      <c r="BK173" s="148">
        <f>ROUND(I173*H173,2)</f>
        <v>0</v>
      </c>
      <c r="BL173" s="19" t="s">
        <v>127</v>
      </c>
      <c r="BM173" s="147" t="s">
        <v>220</v>
      </c>
    </row>
    <row r="174" spans="1:65" s="2" customFormat="1" ht="11.25">
      <c r="A174" s="34"/>
      <c r="B174" s="35"/>
      <c r="C174" s="34"/>
      <c r="D174" s="149" t="s">
        <v>129</v>
      </c>
      <c r="E174" s="34"/>
      <c r="F174" s="150" t="s">
        <v>221</v>
      </c>
      <c r="G174" s="34"/>
      <c r="H174" s="34"/>
      <c r="I174" s="151"/>
      <c r="J174" s="34"/>
      <c r="K174" s="34"/>
      <c r="L174" s="35"/>
      <c r="M174" s="152"/>
      <c r="N174" s="153"/>
      <c r="O174" s="55"/>
      <c r="P174" s="55"/>
      <c r="Q174" s="55"/>
      <c r="R174" s="55"/>
      <c r="S174" s="55"/>
      <c r="T174" s="56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9" t="s">
        <v>129</v>
      </c>
      <c r="AU174" s="19" t="s">
        <v>82</v>
      </c>
    </row>
    <row r="175" spans="1:65" s="2" customFormat="1" ht="11.25">
      <c r="A175" s="34"/>
      <c r="B175" s="35"/>
      <c r="C175" s="34"/>
      <c r="D175" s="154" t="s">
        <v>131</v>
      </c>
      <c r="E175" s="34"/>
      <c r="F175" s="155" t="s">
        <v>222</v>
      </c>
      <c r="G175" s="34"/>
      <c r="H175" s="34"/>
      <c r="I175" s="151"/>
      <c r="J175" s="34"/>
      <c r="K175" s="34"/>
      <c r="L175" s="35"/>
      <c r="M175" s="152"/>
      <c r="N175" s="153"/>
      <c r="O175" s="55"/>
      <c r="P175" s="55"/>
      <c r="Q175" s="55"/>
      <c r="R175" s="55"/>
      <c r="S175" s="55"/>
      <c r="T175" s="56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9" t="s">
        <v>131</v>
      </c>
      <c r="AU175" s="19" t="s">
        <v>82</v>
      </c>
    </row>
    <row r="176" spans="1:65" s="13" customFormat="1" ht="11.25">
      <c r="B176" s="156"/>
      <c r="D176" s="149" t="s">
        <v>133</v>
      </c>
      <c r="E176" s="157" t="s">
        <v>3</v>
      </c>
      <c r="F176" s="158" t="s">
        <v>195</v>
      </c>
      <c r="H176" s="157" t="s">
        <v>3</v>
      </c>
      <c r="I176" s="159"/>
      <c r="L176" s="156"/>
      <c r="M176" s="160"/>
      <c r="N176" s="161"/>
      <c r="O176" s="161"/>
      <c r="P176" s="161"/>
      <c r="Q176" s="161"/>
      <c r="R176" s="161"/>
      <c r="S176" s="161"/>
      <c r="T176" s="162"/>
      <c r="AT176" s="157" t="s">
        <v>133</v>
      </c>
      <c r="AU176" s="157" t="s">
        <v>82</v>
      </c>
      <c r="AV176" s="13" t="s">
        <v>80</v>
      </c>
      <c r="AW176" s="13" t="s">
        <v>33</v>
      </c>
      <c r="AX176" s="13" t="s">
        <v>72</v>
      </c>
      <c r="AY176" s="157" t="s">
        <v>119</v>
      </c>
    </row>
    <row r="177" spans="1:65" s="13" customFormat="1" ht="11.25">
      <c r="B177" s="156"/>
      <c r="D177" s="149" t="s">
        <v>133</v>
      </c>
      <c r="E177" s="157" t="s">
        <v>3</v>
      </c>
      <c r="F177" s="158" t="s">
        <v>223</v>
      </c>
      <c r="H177" s="157" t="s">
        <v>3</v>
      </c>
      <c r="I177" s="159"/>
      <c r="L177" s="156"/>
      <c r="M177" s="160"/>
      <c r="N177" s="161"/>
      <c r="O177" s="161"/>
      <c r="P177" s="161"/>
      <c r="Q177" s="161"/>
      <c r="R177" s="161"/>
      <c r="S177" s="161"/>
      <c r="T177" s="162"/>
      <c r="AT177" s="157" t="s">
        <v>133</v>
      </c>
      <c r="AU177" s="157" t="s">
        <v>82</v>
      </c>
      <c r="AV177" s="13" t="s">
        <v>80</v>
      </c>
      <c r="AW177" s="13" t="s">
        <v>33</v>
      </c>
      <c r="AX177" s="13" t="s">
        <v>72</v>
      </c>
      <c r="AY177" s="157" t="s">
        <v>119</v>
      </c>
    </row>
    <row r="178" spans="1:65" s="14" customFormat="1" ht="11.25">
      <c r="B178" s="163"/>
      <c r="D178" s="149" t="s">
        <v>133</v>
      </c>
      <c r="E178" s="164" t="s">
        <v>3</v>
      </c>
      <c r="F178" s="165" t="s">
        <v>224</v>
      </c>
      <c r="H178" s="166">
        <v>6.673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4" t="s">
        <v>133</v>
      </c>
      <c r="AU178" s="164" t="s">
        <v>82</v>
      </c>
      <c r="AV178" s="14" t="s">
        <v>82</v>
      </c>
      <c r="AW178" s="14" t="s">
        <v>33</v>
      </c>
      <c r="AX178" s="14" t="s">
        <v>72</v>
      </c>
      <c r="AY178" s="164" t="s">
        <v>119</v>
      </c>
    </row>
    <row r="179" spans="1:65" s="15" customFormat="1" ht="11.25">
      <c r="B179" s="171"/>
      <c r="D179" s="149" t="s">
        <v>133</v>
      </c>
      <c r="E179" s="172" t="s">
        <v>3</v>
      </c>
      <c r="F179" s="173" t="s">
        <v>138</v>
      </c>
      <c r="H179" s="174">
        <v>6.673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133</v>
      </c>
      <c r="AU179" s="172" t="s">
        <v>82</v>
      </c>
      <c r="AV179" s="15" t="s">
        <v>127</v>
      </c>
      <c r="AW179" s="15" t="s">
        <v>33</v>
      </c>
      <c r="AX179" s="15" t="s">
        <v>80</v>
      </c>
      <c r="AY179" s="172" t="s">
        <v>119</v>
      </c>
    </row>
    <row r="180" spans="1:65" s="2" customFormat="1" ht="16.5" customHeight="1">
      <c r="A180" s="34"/>
      <c r="B180" s="135"/>
      <c r="C180" s="136" t="s">
        <v>9</v>
      </c>
      <c r="D180" s="136" t="s">
        <v>122</v>
      </c>
      <c r="E180" s="137" t="s">
        <v>225</v>
      </c>
      <c r="F180" s="138" t="s">
        <v>226</v>
      </c>
      <c r="G180" s="139" t="s">
        <v>141</v>
      </c>
      <c r="H180" s="140">
        <v>3.2</v>
      </c>
      <c r="I180" s="141"/>
      <c r="J180" s="142">
        <f>ROUND(I180*H180,2)</f>
        <v>0</v>
      </c>
      <c r="K180" s="138" t="s">
        <v>126</v>
      </c>
      <c r="L180" s="35"/>
      <c r="M180" s="143" t="s">
        <v>3</v>
      </c>
      <c r="N180" s="144" t="s">
        <v>43</v>
      </c>
      <c r="O180" s="55"/>
      <c r="P180" s="145">
        <f>O180*H180</f>
        <v>0</v>
      </c>
      <c r="Q180" s="145">
        <v>0</v>
      </c>
      <c r="R180" s="145">
        <f>Q180*H180</f>
        <v>0</v>
      </c>
      <c r="S180" s="145">
        <v>7.5999999999999998E-2</v>
      </c>
      <c r="T180" s="146">
        <f>S180*H180</f>
        <v>0.2432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47" t="s">
        <v>127</v>
      </c>
      <c r="AT180" s="147" t="s">
        <v>122</v>
      </c>
      <c r="AU180" s="147" t="s">
        <v>82</v>
      </c>
      <c r="AY180" s="19" t="s">
        <v>119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9" t="s">
        <v>80</v>
      </c>
      <c r="BK180" s="148">
        <f>ROUND(I180*H180,2)</f>
        <v>0</v>
      </c>
      <c r="BL180" s="19" t="s">
        <v>127</v>
      </c>
      <c r="BM180" s="147" t="s">
        <v>227</v>
      </c>
    </row>
    <row r="181" spans="1:65" s="2" customFormat="1" ht="11.25">
      <c r="A181" s="34"/>
      <c r="B181" s="35"/>
      <c r="C181" s="34"/>
      <c r="D181" s="149" t="s">
        <v>129</v>
      </c>
      <c r="E181" s="34"/>
      <c r="F181" s="150" t="s">
        <v>228</v>
      </c>
      <c r="G181" s="34"/>
      <c r="H181" s="34"/>
      <c r="I181" s="151"/>
      <c r="J181" s="34"/>
      <c r="K181" s="34"/>
      <c r="L181" s="35"/>
      <c r="M181" s="152"/>
      <c r="N181" s="153"/>
      <c r="O181" s="55"/>
      <c r="P181" s="55"/>
      <c r="Q181" s="55"/>
      <c r="R181" s="55"/>
      <c r="S181" s="55"/>
      <c r="T181" s="56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9" t="s">
        <v>129</v>
      </c>
      <c r="AU181" s="19" t="s">
        <v>82</v>
      </c>
    </row>
    <row r="182" spans="1:65" s="2" customFormat="1" ht="11.25">
      <c r="A182" s="34"/>
      <c r="B182" s="35"/>
      <c r="C182" s="34"/>
      <c r="D182" s="154" t="s">
        <v>131</v>
      </c>
      <c r="E182" s="34"/>
      <c r="F182" s="155" t="s">
        <v>229</v>
      </c>
      <c r="G182" s="34"/>
      <c r="H182" s="34"/>
      <c r="I182" s="151"/>
      <c r="J182" s="34"/>
      <c r="K182" s="34"/>
      <c r="L182" s="35"/>
      <c r="M182" s="152"/>
      <c r="N182" s="153"/>
      <c r="O182" s="55"/>
      <c r="P182" s="55"/>
      <c r="Q182" s="55"/>
      <c r="R182" s="55"/>
      <c r="S182" s="55"/>
      <c r="T182" s="56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9" t="s">
        <v>131</v>
      </c>
      <c r="AU182" s="19" t="s">
        <v>82</v>
      </c>
    </row>
    <row r="183" spans="1:65" s="13" customFormat="1" ht="11.25">
      <c r="B183" s="156"/>
      <c r="D183" s="149" t="s">
        <v>133</v>
      </c>
      <c r="E183" s="157" t="s">
        <v>3</v>
      </c>
      <c r="F183" s="158" t="s">
        <v>134</v>
      </c>
      <c r="H183" s="157" t="s">
        <v>3</v>
      </c>
      <c r="I183" s="159"/>
      <c r="L183" s="156"/>
      <c r="M183" s="160"/>
      <c r="N183" s="161"/>
      <c r="O183" s="161"/>
      <c r="P183" s="161"/>
      <c r="Q183" s="161"/>
      <c r="R183" s="161"/>
      <c r="S183" s="161"/>
      <c r="T183" s="162"/>
      <c r="AT183" s="157" t="s">
        <v>133</v>
      </c>
      <c r="AU183" s="157" t="s">
        <v>82</v>
      </c>
      <c r="AV183" s="13" t="s">
        <v>80</v>
      </c>
      <c r="AW183" s="13" t="s">
        <v>33</v>
      </c>
      <c r="AX183" s="13" t="s">
        <v>72</v>
      </c>
      <c r="AY183" s="157" t="s">
        <v>119</v>
      </c>
    </row>
    <row r="184" spans="1:65" s="13" customFormat="1" ht="11.25">
      <c r="B184" s="156"/>
      <c r="D184" s="149" t="s">
        <v>133</v>
      </c>
      <c r="E184" s="157" t="s">
        <v>3</v>
      </c>
      <c r="F184" s="158" t="s">
        <v>230</v>
      </c>
      <c r="H184" s="157" t="s">
        <v>3</v>
      </c>
      <c r="I184" s="159"/>
      <c r="L184" s="156"/>
      <c r="M184" s="160"/>
      <c r="N184" s="161"/>
      <c r="O184" s="161"/>
      <c r="P184" s="161"/>
      <c r="Q184" s="161"/>
      <c r="R184" s="161"/>
      <c r="S184" s="161"/>
      <c r="T184" s="162"/>
      <c r="AT184" s="157" t="s">
        <v>133</v>
      </c>
      <c r="AU184" s="157" t="s">
        <v>82</v>
      </c>
      <c r="AV184" s="13" t="s">
        <v>80</v>
      </c>
      <c r="AW184" s="13" t="s">
        <v>33</v>
      </c>
      <c r="AX184" s="13" t="s">
        <v>72</v>
      </c>
      <c r="AY184" s="157" t="s">
        <v>119</v>
      </c>
    </row>
    <row r="185" spans="1:65" s="14" customFormat="1" ht="11.25">
      <c r="B185" s="163"/>
      <c r="D185" s="149" t="s">
        <v>133</v>
      </c>
      <c r="E185" s="164" t="s">
        <v>3</v>
      </c>
      <c r="F185" s="165" t="s">
        <v>231</v>
      </c>
      <c r="H185" s="166">
        <v>1.6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4" t="s">
        <v>133</v>
      </c>
      <c r="AU185" s="164" t="s">
        <v>82</v>
      </c>
      <c r="AV185" s="14" t="s">
        <v>82</v>
      </c>
      <c r="AW185" s="14" t="s">
        <v>33</v>
      </c>
      <c r="AX185" s="14" t="s">
        <v>72</v>
      </c>
      <c r="AY185" s="164" t="s">
        <v>119</v>
      </c>
    </row>
    <row r="186" spans="1:65" s="13" customFormat="1" ht="11.25">
      <c r="B186" s="156"/>
      <c r="D186" s="149" t="s">
        <v>133</v>
      </c>
      <c r="E186" s="157" t="s">
        <v>3</v>
      </c>
      <c r="F186" s="158" t="s">
        <v>232</v>
      </c>
      <c r="H186" s="157" t="s">
        <v>3</v>
      </c>
      <c r="I186" s="159"/>
      <c r="L186" s="156"/>
      <c r="M186" s="160"/>
      <c r="N186" s="161"/>
      <c r="O186" s="161"/>
      <c r="P186" s="161"/>
      <c r="Q186" s="161"/>
      <c r="R186" s="161"/>
      <c r="S186" s="161"/>
      <c r="T186" s="162"/>
      <c r="AT186" s="157" t="s">
        <v>133</v>
      </c>
      <c r="AU186" s="157" t="s">
        <v>82</v>
      </c>
      <c r="AV186" s="13" t="s">
        <v>80</v>
      </c>
      <c r="AW186" s="13" t="s">
        <v>33</v>
      </c>
      <c r="AX186" s="13" t="s">
        <v>72</v>
      </c>
      <c r="AY186" s="157" t="s">
        <v>119</v>
      </c>
    </row>
    <row r="187" spans="1:65" s="14" customFormat="1" ht="11.25">
      <c r="B187" s="163"/>
      <c r="D187" s="149" t="s">
        <v>133</v>
      </c>
      <c r="E187" s="164" t="s">
        <v>3</v>
      </c>
      <c r="F187" s="165" t="s">
        <v>231</v>
      </c>
      <c r="H187" s="166">
        <v>1.6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4" t="s">
        <v>133</v>
      </c>
      <c r="AU187" s="164" t="s">
        <v>82</v>
      </c>
      <c r="AV187" s="14" t="s">
        <v>82</v>
      </c>
      <c r="AW187" s="14" t="s">
        <v>33</v>
      </c>
      <c r="AX187" s="14" t="s">
        <v>72</v>
      </c>
      <c r="AY187" s="164" t="s">
        <v>119</v>
      </c>
    </row>
    <row r="188" spans="1:65" s="15" customFormat="1" ht="11.25">
      <c r="B188" s="171"/>
      <c r="D188" s="149" t="s">
        <v>133</v>
      </c>
      <c r="E188" s="172" t="s">
        <v>3</v>
      </c>
      <c r="F188" s="173" t="s">
        <v>138</v>
      </c>
      <c r="H188" s="174">
        <v>3.2</v>
      </c>
      <c r="I188" s="175"/>
      <c r="L188" s="171"/>
      <c r="M188" s="176"/>
      <c r="N188" s="177"/>
      <c r="O188" s="177"/>
      <c r="P188" s="177"/>
      <c r="Q188" s="177"/>
      <c r="R188" s="177"/>
      <c r="S188" s="177"/>
      <c r="T188" s="178"/>
      <c r="AT188" s="172" t="s">
        <v>133</v>
      </c>
      <c r="AU188" s="172" t="s">
        <v>82</v>
      </c>
      <c r="AV188" s="15" t="s">
        <v>127</v>
      </c>
      <c r="AW188" s="15" t="s">
        <v>33</v>
      </c>
      <c r="AX188" s="15" t="s">
        <v>80</v>
      </c>
      <c r="AY188" s="172" t="s">
        <v>119</v>
      </c>
    </row>
    <row r="189" spans="1:65" s="12" customFormat="1" ht="22.9" customHeight="1">
      <c r="B189" s="122"/>
      <c r="D189" s="123" t="s">
        <v>71</v>
      </c>
      <c r="E189" s="133" t="s">
        <v>233</v>
      </c>
      <c r="F189" s="133" t="s">
        <v>234</v>
      </c>
      <c r="I189" s="125"/>
      <c r="J189" s="134">
        <f>BK189</f>
        <v>0</v>
      </c>
      <c r="L189" s="122"/>
      <c r="M189" s="127"/>
      <c r="N189" s="128"/>
      <c r="O189" s="128"/>
      <c r="P189" s="129">
        <f>SUM(P190:P220)</f>
        <v>0</v>
      </c>
      <c r="Q189" s="128"/>
      <c r="R189" s="129">
        <f>SUM(R190:R220)</f>
        <v>0</v>
      </c>
      <c r="S189" s="128"/>
      <c r="T189" s="130">
        <f>SUM(T190:T220)</f>
        <v>0</v>
      </c>
      <c r="AR189" s="123" t="s">
        <v>80</v>
      </c>
      <c r="AT189" s="131" t="s">
        <v>71</v>
      </c>
      <c r="AU189" s="131" t="s">
        <v>80</v>
      </c>
      <c r="AY189" s="123" t="s">
        <v>119</v>
      </c>
      <c r="BK189" s="132">
        <f>SUM(BK190:BK220)</f>
        <v>0</v>
      </c>
    </row>
    <row r="190" spans="1:65" s="2" customFormat="1" ht="16.5" customHeight="1">
      <c r="A190" s="34"/>
      <c r="B190" s="135"/>
      <c r="C190" s="136" t="s">
        <v>235</v>
      </c>
      <c r="D190" s="136" t="s">
        <v>122</v>
      </c>
      <c r="E190" s="137" t="s">
        <v>236</v>
      </c>
      <c r="F190" s="138" t="s">
        <v>237</v>
      </c>
      <c r="G190" s="139" t="s">
        <v>238</v>
      </c>
      <c r="H190" s="140">
        <v>37.570999999999998</v>
      </c>
      <c r="I190" s="141"/>
      <c r="J190" s="142">
        <f>ROUND(I190*H190,2)</f>
        <v>0</v>
      </c>
      <c r="K190" s="138" t="s">
        <v>126</v>
      </c>
      <c r="L190" s="35"/>
      <c r="M190" s="143" t="s">
        <v>3</v>
      </c>
      <c r="N190" s="144" t="s">
        <v>43</v>
      </c>
      <c r="O190" s="55"/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47" t="s">
        <v>127</v>
      </c>
      <c r="AT190" s="147" t="s">
        <v>122</v>
      </c>
      <c r="AU190" s="147" t="s">
        <v>82</v>
      </c>
      <c r="AY190" s="19" t="s">
        <v>119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9" t="s">
        <v>80</v>
      </c>
      <c r="BK190" s="148">
        <f>ROUND(I190*H190,2)</f>
        <v>0</v>
      </c>
      <c r="BL190" s="19" t="s">
        <v>127</v>
      </c>
      <c r="BM190" s="147" t="s">
        <v>239</v>
      </c>
    </row>
    <row r="191" spans="1:65" s="2" customFormat="1" ht="11.25">
      <c r="A191" s="34"/>
      <c r="B191" s="35"/>
      <c r="C191" s="34"/>
      <c r="D191" s="149" t="s">
        <v>129</v>
      </c>
      <c r="E191" s="34"/>
      <c r="F191" s="150" t="s">
        <v>240</v>
      </c>
      <c r="G191" s="34"/>
      <c r="H191" s="34"/>
      <c r="I191" s="151"/>
      <c r="J191" s="34"/>
      <c r="K191" s="34"/>
      <c r="L191" s="35"/>
      <c r="M191" s="152"/>
      <c r="N191" s="153"/>
      <c r="O191" s="55"/>
      <c r="P191" s="55"/>
      <c r="Q191" s="55"/>
      <c r="R191" s="55"/>
      <c r="S191" s="55"/>
      <c r="T191" s="56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9" t="s">
        <v>129</v>
      </c>
      <c r="AU191" s="19" t="s">
        <v>82</v>
      </c>
    </row>
    <row r="192" spans="1:65" s="2" customFormat="1" ht="11.25">
      <c r="A192" s="34"/>
      <c r="B192" s="35"/>
      <c r="C192" s="34"/>
      <c r="D192" s="154" t="s">
        <v>131</v>
      </c>
      <c r="E192" s="34"/>
      <c r="F192" s="155" t="s">
        <v>241</v>
      </c>
      <c r="G192" s="34"/>
      <c r="H192" s="34"/>
      <c r="I192" s="151"/>
      <c r="J192" s="34"/>
      <c r="K192" s="34"/>
      <c r="L192" s="35"/>
      <c r="M192" s="152"/>
      <c r="N192" s="153"/>
      <c r="O192" s="55"/>
      <c r="P192" s="55"/>
      <c r="Q192" s="55"/>
      <c r="R192" s="55"/>
      <c r="S192" s="55"/>
      <c r="T192" s="56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9" t="s">
        <v>131</v>
      </c>
      <c r="AU192" s="19" t="s">
        <v>82</v>
      </c>
    </row>
    <row r="193" spans="1:65" s="2" customFormat="1" ht="16.5" customHeight="1">
      <c r="A193" s="34"/>
      <c r="B193" s="135"/>
      <c r="C193" s="136" t="s">
        <v>242</v>
      </c>
      <c r="D193" s="136" t="s">
        <v>122</v>
      </c>
      <c r="E193" s="137" t="s">
        <v>243</v>
      </c>
      <c r="F193" s="138" t="s">
        <v>244</v>
      </c>
      <c r="G193" s="139" t="s">
        <v>238</v>
      </c>
      <c r="H193" s="140">
        <v>37.570999999999998</v>
      </c>
      <c r="I193" s="141"/>
      <c r="J193" s="142">
        <f>ROUND(I193*H193,2)</f>
        <v>0</v>
      </c>
      <c r="K193" s="138" t="s">
        <v>126</v>
      </c>
      <c r="L193" s="35"/>
      <c r="M193" s="143" t="s">
        <v>3</v>
      </c>
      <c r="N193" s="144" t="s">
        <v>43</v>
      </c>
      <c r="O193" s="55"/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47" t="s">
        <v>127</v>
      </c>
      <c r="AT193" s="147" t="s">
        <v>122</v>
      </c>
      <c r="AU193" s="147" t="s">
        <v>82</v>
      </c>
      <c r="AY193" s="19" t="s">
        <v>119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9" t="s">
        <v>80</v>
      </c>
      <c r="BK193" s="148">
        <f>ROUND(I193*H193,2)</f>
        <v>0</v>
      </c>
      <c r="BL193" s="19" t="s">
        <v>127</v>
      </c>
      <c r="BM193" s="147" t="s">
        <v>245</v>
      </c>
    </row>
    <row r="194" spans="1:65" s="2" customFormat="1" ht="11.25">
      <c r="A194" s="34"/>
      <c r="B194" s="35"/>
      <c r="C194" s="34"/>
      <c r="D194" s="149" t="s">
        <v>129</v>
      </c>
      <c r="E194" s="34"/>
      <c r="F194" s="150" t="s">
        <v>246</v>
      </c>
      <c r="G194" s="34"/>
      <c r="H194" s="34"/>
      <c r="I194" s="151"/>
      <c r="J194" s="34"/>
      <c r="K194" s="34"/>
      <c r="L194" s="35"/>
      <c r="M194" s="152"/>
      <c r="N194" s="153"/>
      <c r="O194" s="55"/>
      <c r="P194" s="55"/>
      <c r="Q194" s="55"/>
      <c r="R194" s="55"/>
      <c r="S194" s="55"/>
      <c r="T194" s="56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9" t="s">
        <v>129</v>
      </c>
      <c r="AU194" s="19" t="s">
        <v>82</v>
      </c>
    </row>
    <row r="195" spans="1:65" s="2" customFormat="1" ht="11.25">
      <c r="A195" s="34"/>
      <c r="B195" s="35"/>
      <c r="C195" s="34"/>
      <c r="D195" s="154" t="s">
        <v>131</v>
      </c>
      <c r="E195" s="34"/>
      <c r="F195" s="155" t="s">
        <v>247</v>
      </c>
      <c r="G195" s="34"/>
      <c r="H195" s="34"/>
      <c r="I195" s="151"/>
      <c r="J195" s="34"/>
      <c r="K195" s="34"/>
      <c r="L195" s="35"/>
      <c r="M195" s="152"/>
      <c r="N195" s="153"/>
      <c r="O195" s="55"/>
      <c r="P195" s="55"/>
      <c r="Q195" s="55"/>
      <c r="R195" s="55"/>
      <c r="S195" s="55"/>
      <c r="T195" s="56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9" t="s">
        <v>131</v>
      </c>
      <c r="AU195" s="19" t="s">
        <v>82</v>
      </c>
    </row>
    <row r="196" spans="1:65" s="2" customFormat="1" ht="16.5" customHeight="1">
      <c r="A196" s="34"/>
      <c r="B196" s="135"/>
      <c r="C196" s="136" t="s">
        <v>248</v>
      </c>
      <c r="D196" s="136" t="s">
        <v>122</v>
      </c>
      <c r="E196" s="137" t="s">
        <v>249</v>
      </c>
      <c r="F196" s="138" t="s">
        <v>250</v>
      </c>
      <c r="G196" s="139" t="s">
        <v>238</v>
      </c>
      <c r="H196" s="140">
        <v>338.13900000000001</v>
      </c>
      <c r="I196" s="141"/>
      <c r="J196" s="142">
        <f>ROUND(I196*H196,2)</f>
        <v>0</v>
      </c>
      <c r="K196" s="138" t="s">
        <v>126</v>
      </c>
      <c r="L196" s="35"/>
      <c r="M196" s="143" t="s">
        <v>3</v>
      </c>
      <c r="N196" s="144" t="s">
        <v>43</v>
      </c>
      <c r="O196" s="55"/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47" t="s">
        <v>127</v>
      </c>
      <c r="AT196" s="147" t="s">
        <v>122</v>
      </c>
      <c r="AU196" s="147" t="s">
        <v>82</v>
      </c>
      <c r="AY196" s="19" t="s">
        <v>119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9" t="s">
        <v>80</v>
      </c>
      <c r="BK196" s="148">
        <f>ROUND(I196*H196,2)</f>
        <v>0</v>
      </c>
      <c r="BL196" s="19" t="s">
        <v>127</v>
      </c>
      <c r="BM196" s="147" t="s">
        <v>251</v>
      </c>
    </row>
    <row r="197" spans="1:65" s="2" customFormat="1" ht="19.5">
      <c r="A197" s="34"/>
      <c r="B197" s="35"/>
      <c r="C197" s="34"/>
      <c r="D197" s="149" t="s">
        <v>129</v>
      </c>
      <c r="E197" s="34"/>
      <c r="F197" s="150" t="s">
        <v>252</v>
      </c>
      <c r="G197" s="34"/>
      <c r="H197" s="34"/>
      <c r="I197" s="151"/>
      <c r="J197" s="34"/>
      <c r="K197" s="34"/>
      <c r="L197" s="35"/>
      <c r="M197" s="152"/>
      <c r="N197" s="153"/>
      <c r="O197" s="55"/>
      <c r="P197" s="55"/>
      <c r="Q197" s="55"/>
      <c r="R197" s="55"/>
      <c r="S197" s="55"/>
      <c r="T197" s="56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9" t="s">
        <v>129</v>
      </c>
      <c r="AU197" s="19" t="s">
        <v>82</v>
      </c>
    </row>
    <row r="198" spans="1:65" s="2" customFormat="1" ht="11.25">
      <c r="A198" s="34"/>
      <c r="B198" s="35"/>
      <c r="C198" s="34"/>
      <c r="D198" s="154" t="s">
        <v>131</v>
      </c>
      <c r="E198" s="34"/>
      <c r="F198" s="155" t="s">
        <v>253</v>
      </c>
      <c r="G198" s="34"/>
      <c r="H198" s="34"/>
      <c r="I198" s="151"/>
      <c r="J198" s="34"/>
      <c r="K198" s="34"/>
      <c r="L198" s="35"/>
      <c r="M198" s="152"/>
      <c r="N198" s="153"/>
      <c r="O198" s="55"/>
      <c r="P198" s="55"/>
      <c r="Q198" s="55"/>
      <c r="R198" s="55"/>
      <c r="S198" s="55"/>
      <c r="T198" s="56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9" t="s">
        <v>131</v>
      </c>
      <c r="AU198" s="19" t="s">
        <v>82</v>
      </c>
    </row>
    <row r="199" spans="1:65" s="14" customFormat="1" ht="11.25">
      <c r="B199" s="163"/>
      <c r="D199" s="149" t="s">
        <v>133</v>
      </c>
      <c r="F199" s="165" t="s">
        <v>254</v>
      </c>
      <c r="H199" s="166">
        <v>338.13900000000001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4" t="s">
        <v>133</v>
      </c>
      <c r="AU199" s="164" t="s">
        <v>82</v>
      </c>
      <c r="AV199" s="14" t="s">
        <v>82</v>
      </c>
      <c r="AW199" s="14" t="s">
        <v>4</v>
      </c>
      <c r="AX199" s="14" t="s">
        <v>80</v>
      </c>
      <c r="AY199" s="164" t="s">
        <v>119</v>
      </c>
    </row>
    <row r="200" spans="1:65" s="2" customFormat="1" ht="21.75" customHeight="1">
      <c r="A200" s="34"/>
      <c r="B200" s="135"/>
      <c r="C200" s="136" t="s">
        <v>255</v>
      </c>
      <c r="D200" s="136" t="s">
        <v>122</v>
      </c>
      <c r="E200" s="137" t="s">
        <v>256</v>
      </c>
      <c r="F200" s="138" t="s">
        <v>257</v>
      </c>
      <c r="G200" s="139" t="s">
        <v>238</v>
      </c>
      <c r="H200" s="140">
        <v>14.34</v>
      </c>
      <c r="I200" s="141"/>
      <c r="J200" s="142">
        <f>ROUND(I200*H200,2)</f>
        <v>0</v>
      </c>
      <c r="K200" s="138" t="s">
        <v>126</v>
      </c>
      <c r="L200" s="35"/>
      <c r="M200" s="143" t="s">
        <v>3</v>
      </c>
      <c r="N200" s="144" t="s">
        <v>43</v>
      </c>
      <c r="O200" s="55"/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47" t="s">
        <v>127</v>
      </c>
      <c r="AT200" s="147" t="s">
        <v>122</v>
      </c>
      <c r="AU200" s="147" t="s">
        <v>82</v>
      </c>
      <c r="AY200" s="19" t="s">
        <v>119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9" t="s">
        <v>80</v>
      </c>
      <c r="BK200" s="148">
        <f>ROUND(I200*H200,2)</f>
        <v>0</v>
      </c>
      <c r="BL200" s="19" t="s">
        <v>127</v>
      </c>
      <c r="BM200" s="147" t="s">
        <v>258</v>
      </c>
    </row>
    <row r="201" spans="1:65" s="2" customFormat="1" ht="11.25">
      <c r="A201" s="34"/>
      <c r="B201" s="35"/>
      <c r="C201" s="34"/>
      <c r="D201" s="149" t="s">
        <v>129</v>
      </c>
      <c r="E201" s="34"/>
      <c r="F201" s="150" t="s">
        <v>259</v>
      </c>
      <c r="G201" s="34"/>
      <c r="H201" s="34"/>
      <c r="I201" s="151"/>
      <c r="J201" s="34"/>
      <c r="K201" s="34"/>
      <c r="L201" s="35"/>
      <c r="M201" s="152"/>
      <c r="N201" s="153"/>
      <c r="O201" s="55"/>
      <c r="P201" s="55"/>
      <c r="Q201" s="55"/>
      <c r="R201" s="55"/>
      <c r="S201" s="55"/>
      <c r="T201" s="56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9" t="s">
        <v>129</v>
      </c>
      <c r="AU201" s="19" t="s">
        <v>82</v>
      </c>
    </row>
    <row r="202" spans="1:65" s="2" customFormat="1" ht="11.25">
      <c r="A202" s="34"/>
      <c r="B202" s="35"/>
      <c r="C202" s="34"/>
      <c r="D202" s="154" t="s">
        <v>131</v>
      </c>
      <c r="E202" s="34"/>
      <c r="F202" s="155" t="s">
        <v>260</v>
      </c>
      <c r="G202" s="34"/>
      <c r="H202" s="34"/>
      <c r="I202" s="151"/>
      <c r="J202" s="34"/>
      <c r="K202" s="34"/>
      <c r="L202" s="35"/>
      <c r="M202" s="152"/>
      <c r="N202" s="153"/>
      <c r="O202" s="55"/>
      <c r="P202" s="55"/>
      <c r="Q202" s="55"/>
      <c r="R202" s="55"/>
      <c r="S202" s="55"/>
      <c r="T202" s="56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9" t="s">
        <v>131</v>
      </c>
      <c r="AU202" s="19" t="s">
        <v>82</v>
      </c>
    </row>
    <row r="203" spans="1:65" s="14" customFormat="1" ht="11.25">
      <c r="B203" s="163"/>
      <c r="D203" s="149" t="s">
        <v>133</v>
      </c>
      <c r="E203" s="164" t="s">
        <v>3</v>
      </c>
      <c r="F203" s="165" t="s">
        <v>261</v>
      </c>
      <c r="H203" s="166">
        <v>14.34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4" t="s">
        <v>133</v>
      </c>
      <c r="AU203" s="164" t="s">
        <v>82</v>
      </c>
      <c r="AV203" s="14" t="s">
        <v>82</v>
      </c>
      <c r="AW203" s="14" t="s">
        <v>33</v>
      </c>
      <c r="AX203" s="14" t="s">
        <v>72</v>
      </c>
      <c r="AY203" s="164" t="s">
        <v>119</v>
      </c>
    </row>
    <row r="204" spans="1:65" s="15" customFormat="1" ht="11.25">
      <c r="B204" s="171"/>
      <c r="D204" s="149" t="s">
        <v>133</v>
      </c>
      <c r="E204" s="172" t="s">
        <v>3</v>
      </c>
      <c r="F204" s="173" t="s">
        <v>138</v>
      </c>
      <c r="H204" s="174">
        <v>14.34</v>
      </c>
      <c r="I204" s="175"/>
      <c r="L204" s="171"/>
      <c r="M204" s="176"/>
      <c r="N204" s="177"/>
      <c r="O204" s="177"/>
      <c r="P204" s="177"/>
      <c r="Q204" s="177"/>
      <c r="R204" s="177"/>
      <c r="S204" s="177"/>
      <c r="T204" s="178"/>
      <c r="AT204" s="172" t="s">
        <v>133</v>
      </c>
      <c r="AU204" s="172" t="s">
        <v>82</v>
      </c>
      <c r="AV204" s="15" t="s">
        <v>127</v>
      </c>
      <c r="AW204" s="15" t="s">
        <v>33</v>
      </c>
      <c r="AX204" s="15" t="s">
        <v>80</v>
      </c>
      <c r="AY204" s="172" t="s">
        <v>119</v>
      </c>
    </row>
    <row r="205" spans="1:65" s="2" customFormat="1" ht="21.75" customHeight="1">
      <c r="A205" s="34"/>
      <c r="B205" s="135"/>
      <c r="C205" s="136" t="s">
        <v>262</v>
      </c>
      <c r="D205" s="136" t="s">
        <v>122</v>
      </c>
      <c r="E205" s="137" t="s">
        <v>263</v>
      </c>
      <c r="F205" s="138" t="s">
        <v>264</v>
      </c>
      <c r="G205" s="139" t="s">
        <v>238</v>
      </c>
      <c r="H205" s="140">
        <v>1.6359999999999999</v>
      </c>
      <c r="I205" s="141"/>
      <c r="J205" s="142">
        <f>ROUND(I205*H205,2)</f>
        <v>0</v>
      </c>
      <c r="K205" s="138" t="s">
        <v>126</v>
      </c>
      <c r="L205" s="35"/>
      <c r="M205" s="143" t="s">
        <v>3</v>
      </c>
      <c r="N205" s="144" t="s">
        <v>43</v>
      </c>
      <c r="O205" s="55"/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47" t="s">
        <v>127</v>
      </c>
      <c r="AT205" s="147" t="s">
        <v>122</v>
      </c>
      <c r="AU205" s="147" t="s">
        <v>82</v>
      </c>
      <c r="AY205" s="19" t="s">
        <v>119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9" t="s">
        <v>80</v>
      </c>
      <c r="BK205" s="148">
        <f>ROUND(I205*H205,2)</f>
        <v>0</v>
      </c>
      <c r="BL205" s="19" t="s">
        <v>127</v>
      </c>
      <c r="BM205" s="147" t="s">
        <v>265</v>
      </c>
    </row>
    <row r="206" spans="1:65" s="2" customFormat="1" ht="19.5">
      <c r="A206" s="34"/>
      <c r="B206" s="35"/>
      <c r="C206" s="34"/>
      <c r="D206" s="149" t="s">
        <v>129</v>
      </c>
      <c r="E206" s="34"/>
      <c r="F206" s="150" t="s">
        <v>266</v>
      </c>
      <c r="G206" s="34"/>
      <c r="H206" s="34"/>
      <c r="I206" s="151"/>
      <c r="J206" s="34"/>
      <c r="K206" s="34"/>
      <c r="L206" s="35"/>
      <c r="M206" s="152"/>
      <c r="N206" s="153"/>
      <c r="O206" s="55"/>
      <c r="P206" s="55"/>
      <c r="Q206" s="55"/>
      <c r="R206" s="55"/>
      <c r="S206" s="55"/>
      <c r="T206" s="56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9" t="s">
        <v>129</v>
      </c>
      <c r="AU206" s="19" t="s">
        <v>82</v>
      </c>
    </row>
    <row r="207" spans="1:65" s="2" customFormat="1" ht="11.25">
      <c r="A207" s="34"/>
      <c r="B207" s="35"/>
      <c r="C207" s="34"/>
      <c r="D207" s="154" t="s">
        <v>131</v>
      </c>
      <c r="E207" s="34"/>
      <c r="F207" s="155" t="s">
        <v>267</v>
      </c>
      <c r="G207" s="34"/>
      <c r="H207" s="34"/>
      <c r="I207" s="151"/>
      <c r="J207" s="34"/>
      <c r="K207" s="34"/>
      <c r="L207" s="35"/>
      <c r="M207" s="152"/>
      <c r="N207" s="153"/>
      <c r="O207" s="55"/>
      <c r="P207" s="55"/>
      <c r="Q207" s="55"/>
      <c r="R207" s="55"/>
      <c r="S207" s="55"/>
      <c r="T207" s="56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9" t="s">
        <v>131</v>
      </c>
      <c r="AU207" s="19" t="s">
        <v>82</v>
      </c>
    </row>
    <row r="208" spans="1:65" s="14" customFormat="1" ht="11.25">
      <c r="B208" s="163"/>
      <c r="D208" s="149" t="s">
        <v>133</v>
      </c>
      <c r="E208" s="164" t="s">
        <v>3</v>
      </c>
      <c r="F208" s="165" t="s">
        <v>268</v>
      </c>
      <c r="H208" s="166">
        <v>1.6359999999999999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4" t="s">
        <v>133</v>
      </c>
      <c r="AU208" s="164" t="s">
        <v>82</v>
      </c>
      <c r="AV208" s="14" t="s">
        <v>82</v>
      </c>
      <c r="AW208" s="14" t="s">
        <v>33</v>
      </c>
      <c r="AX208" s="14" t="s">
        <v>72</v>
      </c>
      <c r="AY208" s="164" t="s">
        <v>119</v>
      </c>
    </row>
    <row r="209" spans="1:65" s="15" customFormat="1" ht="11.25">
      <c r="B209" s="171"/>
      <c r="D209" s="149" t="s">
        <v>133</v>
      </c>
      <c r="E209" s="172" t="s">
        <v>3</v>
      </c>
      <c r="F209" s="173" t="s">
        <v>138</v>
      </c>
      <c r="H209" s="174">
        <v>1.6359999999999999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133</v>
      </c>
      <c r="AU209" s="172" t="s">
        <v>82</v>
      </c>
      <c r="AV209" s="15" t="s">
        <v>127</v>
      </c>
      <c r="AW209" s="15" t="s">
        <v>33</v>
      </c>
      <c r="AX209" s="15" t="s">
        <v>80</v>
      </c>
      <c r="AY209" s="172" t="s">
        <v>119</v>
      </c>
    </row>
    <row r="210" spans="1:65" s="2" customFormat="1" ht="16.5" customHeight="1">
      <c r="A210" s="34"/>
      <c r="B210" s="135"/>
      <c r="C210" s="136" t="s">
        <v>269</v>
      </c>
      <c r="D210" s="136" t="s">
        <v>122</v>
      </c>
      <c r="E210" s="137" t="s">
        <v>270</v>
      </c>
      <c r="F210" s="138" t="s">
        <v>271</v>
      </c>
      <c r="G210" s="139" t="s">
        <v>238</v>
      </c>
      <c r="H210" s="140">
        <v>9.3420000000000005</v>
      </c>
      <c r="I210" s="141"/>
      <c r="J210" s="142">
        <f>ROUND(I210*H210,2)</f>
        <v>0</v>
      </c>
      <c r="K210" s="138" t="s">
        <v>126</v>
      </c>
      <c r="L210" s="35"/>
      <c r="M210" s="143" t="s">
        <v>3</v>
      </c>
      <c r="N210" s="144" t="s">
        <v>43</v>
      </c>
      <c r="O210" s="55"/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47" t="s">
        <v>127</v>
      </c>
      <c r="AT210" s="147" t="s">
        <v>122</v>
      </c>
      <c r="AU210" s="147" t="s">
        <v>82</v>
      </c>
      <c r="AY210" s="19" t="s">
        <v>119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9" t="s">
        <v>80</v>
      </c>
      <c r="BK210" s="148">
        <f>ROUND(I210*H210,2)</f>
        <v>0</v>
      </c>
      <c r="BL210" s="19" t="s">
        <v>127</v>
      </c>
      <c r="BM210" s="147" t="s">
        <v>272</v>
      </c>
    </row>
    <row r="211" spans="1:65" s="2" customFormat="1" ht="11.25">
      <c r="A211" s="34"/>
      <c r="B211" s="35"/>
      <c r="C211" s="34"/>
      <c r="D211" s="149" t="s">
        <v>129</v>
      </c>
      <c r="E211" s="34"/>
      <c r="F211" s="150" t="s">
        <v>273</v>
      </c>
      <c r="G211" s="34"/>
      <c r="H211" s="34"/>
      <c r="I211" s="151"/>
      <c r="J211" s="34"/>
      <c r="K211" s="34"/>
      <c r="L211" s="35"/>
      <c r="M211" s="152"/>
      <c r="N211" s="153"/>
      <c r="O211" s="55"/>
      <c r="P211" s="55"/>
      <c r="Q211" s="55"/>
      <c r="R211" s="55"/>
      <c r="S211" s="55"/>
      <c r="T211" s="56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9" t="s">
        <v>129</v>
      </c>
      <c r="AU211" s="19" t="s">
        <v>82</v>
      </c>
    </row>
    <row r="212" spans="1:65" s="2" customFormat="1" ht="11.25">
      <c r="A212" s="34"/>
      <c r="B212" s="35"/>
      <c r="C212" s="34"/>
      <c r="D212" s="154" t="s">
        <v>131</v>
      </c>
      <c r="E212" s="34"/>
      <c r="F212" s="155" t="s">
        <v>274</v>
      </c>
      <c r="G212" s="34"/>
      <c r="H212" s="34"/>
      <c r="I212" s="151"/>
      <c r="J212" s="34"/>
      <c r="K212" s="34"/>
      <c r="L212" s="35"/>
      <c r="M212" s="152"/>
      <c r="N212" s="153"/>
      <c r="O212" s="55"/>
      <c r="P212" s="55"/>
      <c r="Q212" s="55"/>
      <c r="R212" s="55"/>
      <c r="S212" s="55"/>
      <c r="T212" s="56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9" t="s">
        <v>131</v>
      </c>
      <c r="AU212" s="19" t="s">
        <v>82</v>
      </c>
    </row>
    <row r="213" spans="1:65" s="2" customFormat="1" ht="21.75" customHeight="1">
      <c r="A213" s="34"/>
      <c r="B213" s="135"/>
      <c r="C213" s="136" t="s">
        <v>275</v>
      </c>
      <c r="D213" s="136" t="s">
        <v>122</v>
      </c>
      <c r="E213" s="137" t="s">
        <v>276</v>
      </c>
      <c r="F213" s="138" t="s">
        <v>277</v>
      </c>
      <c r="G213" s="139" t="s">
        <v>238</v>
      </c>
      <c r="H213" s="140">
        <v>11.678000000000001</v>
      </c>
      <c r="I213" s="141"/>
      <c r="J213" s="142">
        <f>ROUND(I213*H213,2)</f>
        <v>0</v>
      </c>
      <c r="K213" s="138" t="s">
        <v>126</v>
      </c>
      <c r="L213" s="35"/>
      <c r="M213" s="143" t="s">
        <v>3</v>
      </c>
      <c r="N213" s="144" t="s">
        <v>43</v>
      </c>
      <c r="O213" s="55"/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47" t="s">
        <v>127</v>
      </c>
      <c r="AT213" s="147" t="s">
        <v>122</v>
      </c>
      <c r="AU213" s="147" t="s">
        <v>82</v>
      </c>
      <c r="AY213" s="19" t="s">
        <v>119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9" t="s">
        <v>80</v>
      </c>
      <c r="BK213" s="148">
        <f>ROUND(I213*H213,2)</f>
        <v>0</v>
      </c>
      <c r="BL213" s="19" t="s">
        <v>127</v>
      </c>
      <c r="BM213" s="147" t="s">
        <v>278</v>
      </c>
    </row>
    <row r="214" spans="1:65" s="2" customFormat="1" ht="11.25">
      <c r="A214" s="34"/>
      <c r="B214" s="35"/>
      <c r="C214" s="34"/>
      <c r="D214" s="149" t="s">
        <v>129</v>
      </c>
      <c r="E214" s="34"/>
      <c r="F214" s="150" t="s">
        <v>279</v>
      </c>
      <c r="G214" s="34"/>
      <c r="H214" s="34"/>
      <c r="I214" s="151"/>
      <c r="J214" s="34"/>
      <c r="K214" s="34"/>
      <c r="L214" s="35"/>
      <c r="M214" s="152"/>
      <c r="N214" s="153"/>
      <c r="O214" s="55"/>
      <c r="P214" s="55"/>
      <c r="Q214" s="55"/>
      <c r="R214" s="55"/>
      <c r="S214" s="55"/>
      <c r="T214" s="56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9" t="s">
        <v>129</v>
      </c>
      <c r="AU214" s="19" t="s">
        <v>82</v>
      </c>
    </row>
    <row r="215" spans="1:65" s="2" customFormat="1" ht="11.25">
      <c r="A215" s="34"/>
      <c r="B215" s="35"/>
      <c r="C215" s="34"/>
      <c r="D215" s="154" t="s">
        <v>131</v>
      </c>
      <c r="E215" s="34"/>
      <c r="F215" s="155" t="s">
        <v>280</v>
      </c>
      <c r="G215" s="34"/>
      <c r="H215" s="34"/>
      <c r="I215" s="151"/>
      <c r="J215" s="34"/>
      <c r="K215" s="34"/>
      <c r="L215" s="35"/>
      <c r="M215" s="152"/>
      <c r="N215" s="153"/>
      <c r="O215" s="55"/>
      <c r="P215" s="55"/>
      <c r="Q215" s="55"/>
      <c r="R215" s="55"/>
      <c r="S215" s="55"/>
      <c r="T215" s="56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9" t="s">
        <v>131</v>
      </c>
      <c r="AU215" s="19" t="s">
        <v>82</v>
      </c>
    </row>
    <row r="216" spans="1:65" s="14" customFormat="1" ht="11.25">
      <c r="B216" s="163"/>
      <c r="D216" s="149" t="s">
        <v>133</v>
      </c>
      <c r="E216" s="164" t="s">
        <v>3</v>
      </c>
      <c r="F216" s="165" t="s">
        <v>281</v>
      </c>
      <c r="H216" s="166">
        <v>11.678000000000001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4" t="s">
        <v>133</v>
      </c>
      <c r="AU216" s="164" t="s">
        <v>82</v>
      </c>
      <c r="AV216" s="14" t="s">
        <v>82</v>
      </c>
      <c r="AW216" s="14" t="s">
        <v>33</v>
      </c>
      <c r="AX216" s="14" t="s">
        <v>72</v>
      </c>
      <c r="AY216" s="164" t="s">
        <v>119</v>
      </c>
    </row>
    <row r="217" spans="1:65" s="15" customFormat="1" ht="11.25">
      <c r="B217" s="171"/>
      <c r="D217" s="149" t="s">
        <v>133</v>
      </c>
      <c r="E217" s="172" t="s">
        <v>3</v>
      </c>
      <c r="F217" s="173" t="s">
        <v>138</v>
      </c>
      <c r="H217" s="174">
        <v>11.678000000000001</v>
      </c>
      <c r="I217" s="175"/>
      <c r="L217" s="171"/>
      <c r="M217" s="176"/>
      <c r="N217" s="177"/>
      <c r="O217" s="177"/>
      <c r="P217" s="177"/>
      <c r="Q217" s="177"/>
      <c r="R217" s="177"/>
      <c r="S217" s="177"/>
      <c r="T217" s="178"/>
      <c r="AT217" s="172" t="s">
        <v>133</v>
      </c>
      <c r="AU217" s="172" t="s">
        <v>82</v>
      </c>
      <c r="AV217" s="15" t="s">
        <v>127</v>
      </c>
      <c r="AW217" s="15" t="s">
        <v>33</v>
      </c>
      <c r="AX217" s="15" t="s">
        <v>80</v>
      </c>
      <c r="AY217" s="172" t="s">
        <v>119</v>
      </c>
    </row>
    <row r="218" spans="1:65" s="2" customFormat="1" ht="21.75" customHeight="1">
      <c r="A218" s="34"/>
      <c r="B218" s="135"/>
      <c r="C218" s="136" t="s">
        <v>282</v>
      </c>
      <c r="D218" s="136" t="s">
        <v>122</v>
      </c>
      <c r="E218" s="137" t="s">
        <v>283</v>
      </c>
      <c r="F218" s="138" t="s">
        <v>284</v>
      </c>
      <c r="G218" s="139" t="s">
        <v>238</v>
      </c>
      <c r="H218" s="140">
        <v>0.57499999999999996</v>
      </c>
      <c r="I218" s="141"/>
      <c r="J218" s="142">
        <f>ROUND(I218*H218,2)</f>
        <v>0</v>
      </c>
      <c r="K218" s="138" t="s">
        <v>126</v>
      </c>
      <c r="L218" s="35"/>
      <c r="M218" s="143" t="s">
        <v>3</v>
      </c>
      <c r="N218" s="144" t="s">
        <v>43</v>
      </c>
      <c r="O218" s="55"/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47" t="s">
        <v>127</v>
      </c>
      <c r="AT218" s="147" t="s">
        <v>122</v>
      </c>
      <c r="AU218" s="147" t="s">
        <v>82</v>
      </c>
      <c r="AY218" s="19" t="s">
        <v>119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9" t="s">
        <v>80</v>
      </c>
      <c r="BK218" s="148">
        <f>ROUND(I218*H218,2)</f>
        <v>0</v>
      </c>
      <c r="BL218" s="19" t="s">
        <v>127</v>
      </c>
      <c r="BM218" s="147" t="s">
        <v>285</v>
      </c>
    </row>
    <row r="219" spans="1:65" s="2" customFormat="1" ht="11.25">
      <c r="A219" s="34"/>
      <c r="B219" s="35"/>
      <c r="C219" s="34"/>
      <c r="D219" s="149" t="s">
        <v>129</v>
      </c>
      <c r="E219" s="34"/>
      <c r="F219" s="150" t="s">
        <v>286</v>
      </c>
      <c r="G219" s="34"/>
      <c r="H219" s="34"/>
      <c r="I219" s="151"/>
      <c r="J219" s="34"/>
      <c r="K219" s="34"/>
      <c r="L219" s="35"/>
      <c r="M219" s="152"/>
      <c r="N219" s="153"/>
      <c r="O219" s="55"/>
      <c r="P219" s="55"/>
      <c r="Q219" s="55"/>
      <c r="R219" s="55"/>
      <c r="S219" s="55"/>
      <c r="T219" s="56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9" t="s">
        <v>129</v>
      </c>
      <c r="AU219" s="19" t="s">
        <v>82</v>
      </c>
    </row>
    <row r="220" spans="1:65" s="2" customFormat="1" ht="11.25">
      <c r="A220" s="34"/>
      <c r="B220" s="35"/>
      <c r="C220" s="34"/>
      <c r="D220" s="154" t="s">
        <v>131</v>
      </c>
      <c r="E220" s="34"/>
      <c r="F220" s="155" t="s">
        <v>287</v>
      </c>
      <c r="G220" s="34"/>
      <c r="H220" s="34"/>
      <c r="I220" s="151"/>
      <c r="J220" s="34"/>
      <c r="K220" s="34"/>
      <c r="L220" s="35"/>
      <c r="M220" s="152"/>
      <c r="N220" s="153"/>
      <c r="O220" s="55"/>
      <c r="P220" s="55"/>
      <c r="Q220" s="55"/>
      <c r="R220" s="55"/>
      <c r="S220" s="55"/>
      <c r="T220" s="56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9" t="s">
        <v>131</v>
      </c>
      <c r="AU220" s="19" t="s">
        <v>82</v>
      </c>
    </row>
    <row r="221" spans="1:65" s="12" customFormat="1" ht="22.9" customHeight="1">
      <c r="B221" s="122"/>
      <c r="D221" s="123" t="s">
        <v>71</v>
      </c>
      <c r="E221" s="133" t="s">
        <v>288</v>
      </c>
      <c r="F221" s="133" t="s">
        <v>289</v>
      </c>
      <c r="I221" s="125"/>
      <c r="J221" s="134">
        <f>BK221</f>
        <v>0</v>
      </c>
      <c r="L221" s="122"/>
      <c r="M221" s="127"/>
      <c r="N221" s="128"/>
      <c r="O221" s="128"/>
      <c r="P221" s="129">
        <f>SUM(P222:P224)</f>
        <v>0</v>
      </c>
      <c r="Q221" s="128"/>
      <c r="R221" s="129">
        <f>SUM(R222:R224)</f>
        <v>0</v>
      </c>
      <c r="S221" s="128"/>
      <c r="T221" s="130">
        <f>SUM(T222:T224)</f>
        <v>0</v>
      </c>
      <c r="AR221" s="123" t="s">
        <v>80</v>
      </c>
      <c r="AT221" s="131" t="s">
        <v>71</v>
      </c>
      <c r="AU221" s="131" t="s">
        <v>80</v>
      </c>
      <c r="AY221" s="123" t="s">
        <v>119</v>
      </c>
      <c r="BK221" s="132">
        <f>SUM(BK222:BK224)</f>
        <v>0</v>
      </c>
    </row>
    <row r="222" spans="1:65" s="2" customFormat="1" ht="16.5" customHeight="1">
      <c r="A222" s="34"/>
      <c r="B222" s="135"/>
      <c r="C222" s="136" t="s">
        <v>8</v>
      </c>
      <c r="D222" s="136" t="s">
        <v>122</v>
      </c>
      <c r="E222" s="137" t="s">
        <v>290</v>
      </c>
      <c r="F222" s="138" t="s">
        <v>291</v>
      </c>
      <c r="G222" s="139" t="s">
        <v>238</v>
      </c>
      <c r="H222" s="140">
        <v>12.662000000000001</v>
      </c>
      <c r="I222" s="141"/>
      <c r="J222" s="142">
        <f>ROUND(I222*H222,2)</f>
        <v>0</v>
      </c>
      <c r="K222" s="138" t="s">
        <v>126</v>
      </c>
      <c r="L222" s="35"/>
      <c r="M222" s="143" t="s">
        <v>3</v>
      </c>
      <c r="N222" s="144" t="s">
        <v>43</v>
      </c>
      <c r="O222" s="55"/>
      <c r="P222" s="145">
        <f>O222*H222</f>
        <v>0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47" t="s">
        <v>127</v>
      </c>
      <c r="AT222" s="147" t="s">
        <v>122</v>
      </c>
      <c r="AU222" s="147" t="s">
        <v>82</v>
      </c>
      <c r="AY222" s="19" t="s">
        <v>119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9" t="s">
        <v>80</v>
      </c>
      <c r="BK222" s="148">
        <f>ROUND(I222*H222,2)</f>
        <v>0</v>
      </c>
      <c r="BL222" s="19" t="s">
        <v>127</v>
      </c>
      <c r="BM222" s="147" t="s">
        <v>292</v>
      </c>
    </row>
    <row r="223" spans="1:65" s="2" customFormat="1" ht="19.5">
      <c r="A223" s="34"/>
      <c r="B223" s="35"/>
      <c r="C223" s="34"/>
      <c r="D223" s="149" t="s">
        <v>129</v>
      </c>
      <c r="E223" s="34"/>
      <c r="F223" s="150" t="s">
        <v>293</v>
      </c>
      <c r="G223" s="34"/>
      <c r="H223" s="34"/>
      <c r="I223" s="151"/>
      <c r="J223" s="34"/>
      <c r="K223" s="34"/>
      <c r="L223" s="35"/>
      <c r="M223" s="152"/>
      <c r="N223" s="153"/>
      <c r="O223" s="55"/>
      <c r="P223" s="55"/>
      <c r="Q223" s="55"/>
      <c r="R223" s="55"/>
      <c r="S223" s="55"/>
      <c r="T223" s="56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9" t="s">
        <v>129</v>
      </c>
      <c r="AU223" s="19" t="s">
        <v>82</v>
      </c>
    </row>
    <row r="224" spans="1:65" s="2" customFormat="1" ht="11.25">
      <c r="A224" s="34"/>
      <c r="B224" s="35"/>
      <c r="C224" s="34"/>
      <c r="D224" s="154" t="s">
        <v>131</v>
      </c>
      <c r="E224" s="34"/>
      <c r="F224" s="155" t="s">
        <v>294</v>
      </c>
      <c r="G224" s="34"/>
      <c r="H224" s="34"/>
      <c r="I224" s="151"/>
      <c r="J224" s="34"/>
      <c r="K224" s="34"/>
      <c r="L224" s="35"/>
      <c r="M224" s="152"/>
      <c r="N224" s="153"/>
      <c r="O224" s="55"/>
      <c r="P224" s="55"/>
      <c r="Q224" s="55"/>
      <c r="R224" s="55"/>
      <c r="S224" s="55"/>
      <c r="T224" s="56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9" t="s">
        <v>131</v>
      </c>
      <c r="AU224" s="19" t="s">
        <v>82</v>
      </c>
    </row>
    <row r="225" spans="1:65" s="12" customFormat="1" ht="25.9" customHeight="1">
      <c r="B225" s="122"/>
      <c r="D225" s="123" t="s">
        <v>71</v>
      </c>
      <c r="E225" s="124" t="s">
        <v>295</v>
      </c>
      <c r="F225" s="124" t="s">
        <v>296</v>
      </c>
      <c r="I225" s="125"/>
      <c r="J225" s="126">
        <f>BK225</f>
        <v>0</v>
      </c>
      <c r="L225" s="122"/>
      <c r="M225" s="127"/>
      <c r="N225" s="128"/>
      <c r="O225" s="128"/>
      <c r="P225" s="129">
        <f>P226+P263+P306+P322+P402</f>
        <v>0</v>
      </c>
      <c r="Q225" s="128"/>
      <c r="R225" s="129">
        <f>R226+R263+R306+R322+R402</f>
        <v>22.593785780000001</v>
      </c>
      <c r="S225" s="128"/>
      <c r="T225" s="130">
        <f>T226+T263+T306+T322+T402</f>
        <v>1.9675305000000001</v>
      </c>
      <c r="AR225" s="123" t="s">
        <v>82</v>
      </c>
      <c r="AT225" s="131" t="s">
        <v>71</v>
      </c>
      <c r="AU225" s="131" t="s">
        <v>72</v>
      </c>
      <c r="AY225" s="123" t="s">
        <v>119</v>
      </c>
      <c r="BK225" s="132">
        <f>BK226+BK263+BK306+BK322+BK402</f>
        <v>0</v>
      </c>
    </row>
    <row r="226" spans="1:65" s="12" customFormat="1" ht="22.9" customHeight="1">
      <c r="B226" s="122"/>
      <c r="D226" s="123" t="s">
        <v>71</v>
      </c>
      <c r="E226" s="133" t="s">
        <v>297</v>
      </c>
      <c r="F226" s="133" t="s">
        <v>298</v>
      </c>
      <c r="I226" s="125"/>
      <c r="J226" s="134">
        <f>BK226</f>
        <v>0</v>
      </c>
      <c r="L226" s="122"/>
      <c r="M226" s="127"/>
      <c r="N226" s="128"/>
      <c r="O226" s="128"/>
      <c r="P226" s="129">
        <f>SUM(P227:P262)</f>
        <v>0</v>
      </c>
      <c r="Q226" s="128"/>
      <c r="R226" s="129">
        <f>SUM(R227:R262)</f>
        <v>1.5503826000000003</v>
      </c>
      <c r="S226" s="128"/>
      <c r="T226" s="130">
        <f>SUM(T227:T262)</f>
        <v>0.87715999999999994</v>
      </c>
      <c r="AR226" s="123" t="s">
        <v>82</v>
      </c>
      <c r="AT226" s="131" t="s">
        <v>71</v>
      </c>
      <c r="AU226" s="131" t="s">
        <v>80</v>
      </c>
      <c r="AY226" s="123" t="s">
        <v>119</v>
      </c>
      <c r="BK226" s="132">
        <f>SUM(BK227:BK262)</f>
        <v>0</v>
      </c>
    </row>
    <row r="227" spans="1:65" s="2" customFormat="1" ht="16.5" customHeight="1">
      <c r="A227" s="34"/>
      <c r="B227" s="135"/>
      <c r="C227" s="136" t="s">
        <v>299</v>
      </c>
      <c r="D227" s="136" t="s">
        <v>122</v>
      </c>
      <c r="E227" s="137" t="s">
        <v>300</v>
      </c>
      <c r="F227" s="138" t="s">
        <v>301</v>
      </c>
      <c r="G227" s="139" t="s">
        <v>141</v>
      </c>
      <c r="H227" s="140">
        <v>219.29</v>
      </c>
      <c r="I227" s="141"/>
      <c r="J227" s="142">
        <f>ROUND(I227*H227,2)</f>
        <v>0</v>
      </c>
      <c r="K227" s="138" t="s">
        <v>126</v>
      </c>
      <c r="L227" s="35"/>
      <c r="M227" s="143" t="s">
        <v>3</v>
      </c>
      <c r="N227" s="144" t="s">
        <v>43</v>
      </c>
      <c r="O227" s="55"/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47" t="s">
        <v>255</v>
      </c>
      <c r="AT227" s="147" t="s">
        <v>122</v>
      </c>
      <c r="AU227" s="147" t="s">
        <v>82</v>
      </c>
      <c r="AY227" s="19" t="s">
        <v>119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9" t="s">
        <v>80</v>
      </c>
      <c r="BK227" s="148">
        <f>ROUND(I227*H227,2)</f>
        <v>0</v>
      </c>
      <c r="BL227" s="19" t="s">
        <v>255</v>
      </c>
      <c r="BM227" s="147" t="s">
        <v>302</v>
      </c>
    </row>
    <row r="228" spans="1:65" s="2" customFormat="1" ht="11.25">
      <c r="A228" s="34"/>
      <c r="B228" s="35"/>
      <c r="C228" s="34"/>
      <c r="D228" s="149" t="s">
        <v>129</v>
      </c>
      <c r="E228" s="34"/>
      <c r="F228" s="150" t="s">
        <v>303</v>
      </c>
      <c r="G228" s="34"/>
      <c r="H228" s="34"/>
      <c r="I228" s="151"/>
      <c r="J228" s="34"/>
      <c r="K228" s="34"/>
      <c r="L228" s="35"/>
      <c r="M228" s="152"/>
      <c r="N228" s="153"/>
      <c r="O228" s="55"/>
      <c r="P228" s="55"/>
      <c r="Q228" s="55"/>
      <c r="R228" s="55"/>
      <c r="S228" s="55"/>
      <c r="T228" s="56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9" t="s">
        <v>129</v>
      </c>
      <c r="AU228" s="19" t="s">
        <v>82</v>
      </c>
    </row>
    <row r="229" spans="1:65" s="2" customFormat="1" ht="11.25">
      <c r="A229" s="34"/>
      <c r="B229" s="35"/>
      <c r="C229" s="34"/>
      <c r="D229" s="154" t="s">
        <v>131</v>
      </c>
      <c r="E229" s="34"/>
      <c r="F229" s="155" t="s">
        <v>304</v>
      </c>
      <c r="G229" s="34"/>
      <c r="H229" s="34"/>
      <c r="I229" s="151"/>
      <c r="J229" s="34"/>
      <c r="K229" s="34"/>
      <c r="L229" s="35"/>
      <c r="M229" s="152"/>
      <c r="N229" s="153"/>
      <c r="O229" s="55"/>
      <c r="P229" s="55"/>
      <c r="Q229" s="55"/>
      <c r="R229" s="55"/>
      <c r="S229" s="55"/>
      <c r="T229" s="56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9" t="s">
        <v>131</v>
      </c>
      <c r="AU229" s="19" t="s">
        <v>82</v>
      </c>
    </row>
    <row r="230" spans="1:65" s="13" customFormat="1" ht="11.25">
      <c r="B230" s="156"/>
      <c r="D230" s="149" t="s">
        <v>133</v>
      </c>
      <c r="E230" s="157" t="s">
        <v>3</v>
      </c>
      <c r="F230" s="158" t="s">
        <v>134</v>
      </c>
      <c r="H230" s="157" t="s">
        <v>3</v>
      </c>
      <c r="I230" s="159"/>
      <c r="L230" s="156"/>
      <c r="M230" s="160"/>
      <c r="N230" s="161"/>
      <c r="O230" s="161"/>
      <c r="P230" s="161"/>
      <c r="Q230" s="161"/>
      <c r="R230" s="161"/>
      <c r="S230" s="161"/>
      <c r="T230" s="162"/>
      <c r="AT230" s="157" t="s">
        <v>133</v>
      </c>
      <c r="AU230" s="157" t="s">
        <v>82</v>
      </c>
      <c r="AV230" s="13" t="s">
        <v>80</v>
      </c>
      <c r="AW230" s="13" t="s">
        <v>33</v>
      </c>
      <c r="AX230" s="13" t="s">
        <v>72</v>
      </c>
      <c r="AY230" s="157" t="s">
        <v>119</v>
      </c>
    </row>
    <row r="231" spans="1:65" s="13" customFormat="1" ht="11.25">
      <c r="B231" s="156"/>
      <c r="D231" s="149" t="s">
        <v>133</v>
      </c>
      <c r="E231" s="157" t="s">
        <v>3</v>
      </c>
      <c r="F231" s="158" t="s">
        <v>305</v>
      </c>
      <c r="H231" s="157" t="s">
        <v>3</v>
      </c>
      <c r="I231" s="159"/>
      <c r="L231" s="156"/>
      <c r="M231" s="160"/>
      <c r="N231" s="161"/>
      <c r="O231" s="161"/>
      <c r="P231" s="161"/>
      <c r="Q231" s="161"/>
      <c r="R231" s="161"/>
      <c r="S231" s="161"/>
      <c r="T231" s="162"/>
      <c r="AT231" s="157" t="s">
        <v>133</v>
      </c>
      <c r="AU231" s="157" t="s">
        <v>82</v>
      </c>
      <c r="AV231" s="13" t="s">
        <v>80</v>
      </c>
      <c r="AW231" s="13" t="s">
        <v>33</v>
      </c>
      <c r="AX231" s="13" t="s">
        <v>72</v>
      </c>
      <c r="AY231" s="157" t="s">
        <v>119</v>
      </c>
    </row>
    <row r="232" spans="1:65" s="13" customFormat="1" ht="11.25">
      <c r="B232" s="156"/>
      <c r="D232" s="149" t="s">
        <v>133</v>
      </c>
      <c r="E232" s="157" t="s">
        <v>3</v>
      </c>
      <c r="F232" s="158" t="s">
        <v>155</v>
      </c>
      <c r="H232" s="157" t="s">
        <v>3</v>
      </c>
      <c r="I232" s="159"/>
      <c r="L232" s="156"/>
      <c r="M232" s="160"/>
      <c r="N232" s="161"/>
      <c r="O232" s="161"/>
      <c r="P232" s="161"/>
      <c r="Q232" s="161"/>
      <c r="R232" s="161"/>
      <c r="S232" s="161"/>
      <c r="T232" s="162"/>
      <c r="AT232" s="157" t="s">
        <v>133</v>
      </c>
      <c r="AU232" s="157" t="s">
        <v>82</v>
      </c>
      <c r="AV232" s="13" t="s">
        <v>80</v>
      </c>
      <c r="AW232" s="13" t="s">
        <v>33</v>
      </c>
      <c r="AX232" s="13" t="s">
        <v>72</v>
      </c>
      <c r="AY232" s="157" t="s">
        <v>119</v>
      </c>
    </row>
    <row r="233" spans="1:65" s="14" customFormat="1" ht="11.25">
      <c r="B233" s="163"/>
      <c r="D233" s="149" t="s">
        <v>133</v>
      </c>
      <c r="E233" s="164" t="s">
        <v>3</v>
      </c>
      <c r="F233" s="165" t="s">
        <v>172</v>
      </c>
      <c r="H233" s="166">
        <v>219.29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4" t="s">
        <v>133</v>
      </c>
      <c r="AU233" s="164" t="s">
        <v>82</v>
      </c>
      <c r="AV233" s="14" t="s">
        <v>82</v>
      </c>
      <c r="AW233" s="14" t="s">
        <v>33</v>
      </c>
      <c r="AX233" s="14" t="s">
        <v>72</v>
      </c>
      <c r="AY233" s="164" t="s">
        <v>119</v>
      </c>
    </row>
    <row r="234" spans="1:65" s="15" customFormat="1" ht="11.25">
      <c r="B234" s="171"/>
      <c r="D234" s="149" t="s">
        <v>133</v>
      </c>
      <c r="E234" s="172" t="s">
        <v>3</v>
      </c>
      <c r="F234" s="173" t="s">
        <v>138</v>
      </c>
      <c r="H234" s="174">
        <v>219.29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82</v>
      </c>
      <c r="AV234" s="15" t="s">
        <v>127</v>
      </c>
      <c r="AW234" s="15" t="s">
        <v>33</v>
      </c>
      <c r="AX234" s="15" t="s">
        <v>80</v>
      </c>
      <c r="AY234" s="172" t="s">
        <v>119</v>
      </c>
    </row>
    <row r="235" spans="1:65" s="2" customFormat="1" ht="16.5" customHeight="1">
      <c r="A235" s="34"/>
      <c r="B235" s="135"/>
      <c r="C235" s="179" t="s">
        <v>306</v>
      </c>
      <c r="D235" s="179" t="s">
        <v>307</v>
      </c>
      <c r="E235" s="180" t="s">
        <v>308</v>
      </c>
      <c r="F235" s="181" t="s">
        <v>309</v>
      </c>
      <c r="G235" s="182" t="s">
        <v>310</v>
      </c>
      <c r="H235" s="183">
        <v>100.873</v>
      </c>
      <c r="I235" s="184"/>
      <c r="J235" s="185">
        <f>ROUND(I235*H235,2)</f>
        <v>0</v>
      </c>
      <c r="K235" s="181" t="s">
        <v>126</v>
      </c>
      <c r="L235" s="186"/>
      <c r="M235" s="187" t="s">
        <v>3</v>
      </c>
      <c r="N235" s="188" t="s">
        <v>43</v>
      </c>
      <c r="O235" s="55"/>
      <c r="P235" s="145">
        <f>O235*H235</f>
        <v>0</v>
      </c>
      <c r="Q235" s="145">
        <v>1E-3</v>
      </c>
      <c r="R235" s="145">
        <f>Q235*H235</f>
        <v>0.100873</v>
      </c>
      <c r="S235" s="145">
        <v>0</v>
      </c>
      <c r="T235" s="14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47" t="s">
        <v>311</v>
      </c>
      <c r="AT235" s="147" t="s">
        <v>307</v>
      </c>
      <c r="AU235" s="147" t="s">
        <v>82</v>
      </c>
      <c r="AY235" s="19" t="s">
        <v>119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9" t="s">
        <v>80</v>
      </c>
      <c r="BK235" s="148">
        <f>ROUND(I235*H235,2)</f>
        <v>0</v>
      </c>
      <c r="BL235" s="19" t="s">
        <v>255</v>
      </c>
      <c r="BM235" s="147" t="s">
        <v>312</v>
      </c>
    </row>
    <row r="236" spans="1:65" s="2" customFormat="1" ht="11.25">
      <c r="A236" s="34"/>
      <c r="B236" s="35"/>
      <c r="C236" s="34"/>
      <c r="D236" s="149" t="s">
        <v>129</v>
      </c>
      <c r="E236" s="34"/>
      <c r="F236" s="150" t="s">
        <v>309</v>
      </c>
      <c r="G236" s="34"/>
      <c r="H236" s="34"/>
      <c r="I236" s="151"/>
      <c r="J236" s="34"/>
      <c r="K236" s="34"/>
      <c r="L236" s="35"/>
      <c r="M236" s="152"/>
      <c r="N236" s="153"/>
      <c r="O236" s="55"/>
      <c r="P236" s="55"/>
      <c r="Q236" s="55"/>
      <c r="R236" s="55"/>
      <c r="S236" s="55"/>
      <c r="T236" s="56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9" t="s">
        <v>129</v>
      </c>
      <c r="AU236" s="19" t="s">
        <v>82</v>
      </c>
    </row>
    <row r="237" spans="1:65" s="14" customFormat="1" ht="11.25">
      <c r="B237" s="163"/>
      <c r="D237" s="149" t="s">
        <v>133</v>
      </c>
      <c r="E237" s="164" t="s">
        <v>3</v>
      </c>
      <c r="F237" s="165" t="s">
        <v>313</v>
      </c>
      <c r="H237" s="166">
        <v>100.873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4" t="s">
        <v>133</v>
      </c>
      <c r="AU237" s="164" t="s">
        <v>82</v>
      </c>
      <c r="AV237" s="14" t="s">
        <v>82</v>
      </c>
      <c r="AW237" s="14" t="s">
        <v>33</v>
      </c>
      <c r="AX237" s="14" t="s">
        <v>72</v>
      </c>
      <c r="AY237" s="164" t="s">
        <v>119</v>
      </c>
    </row>
    <row r="238" spans="1:65" s="15" customFormat="1" ht="11.25">
      <c r="B238" s="171"/>
      <c r="D238" s="149" t="s">
        <v>133</v>
      </c>
      <c r="E238" s="172" t="s">
        <v>3</v>
      </c>
      <c r="F238" s="173" t="s">
        <v>138</v>
      </c>
      <c r="H238" s="174">
        <v>100.873</v>
      </c>
      <c r="I238" s="175"/>
      <c r="L238" s="171"/>
      <c r="M238" s="176"/>
      <c r="N238" s="177"/>
      <c r="O238" s="177"/>
      <c r="P238" s="177"/>
      <c r="Q238" s="177"/>
      <c r="R238" s="177"/>
      <c r="S238" s="177"/>
      <c r="T238" s="178"/>
      <c r="AT238" s="172" t="s">
        <v>133</v>
      </c>
      <c r="AU238" s="172" t="s">
        <v>82</v>
      </c>
      <c r="AV238" s="15" t="s">
        <v>127</v>
      </c>
      <c r="AW238" s="15" t="s">
        <v>33</v>
      </c>
      <c r="AX238" s="15" t="s">
        <v>80</v>
      </c>
      <c r="AY238" s="172" t="s">
        <v>119</v>
      </c>
    </row>
    <row r="239" spans="1:65" s="2" customFormat="1" ht="16.5" customHeight="1">
      <c r="A239" s="34"/>
      <c r="B239" s="135"/>
      <c r="C239" s="136" t="s">
        <v>314</v>
      </c>
      <c r="D239" s="136" t="s">
        <v>122</v>
      </c>
      <c r="E239" s="137" t="s">
        <v>315</v>
      </c>
      <c r="F239" s="138" t="s">
        <v>316</v>
      </c>
      <c r="G239" s="139" t="s">
        <v>141</v>
      </c>
      <c r="H239" s="140">
        <v>219.29</v>
      </c>
      <c r="I239" s="141"/>
      <c r="J239" s="142">
        <f>ROUND(I239*H239,2)</f>
        <v>0</v>
      </c>
      <c r="K239" s="138" t="s">
        <v>126</v>
      </c>
      <c r="L239" s="35"/>
      <c r="M239" s="143" t="s">
        <v>3</v>
      </c>
      <c r="N239" s="144" t="s">
        <v>43</v>
      </c>
      <c r="O239" s="55"/>
      <c r="P239" s="145">
        <f>O239*H239</f>
        <v>0</v>
      </c>
      <c r="Q239" s="145">
        <v>0</v>
      </c>
      <c r="R239" s="145">
        <f>Q239*H239</f>
        <v>0</v>
      </c>
      <c r="S239" s="145">
        <v>4.0000000000000001E-3</v>
      </c>
      <c r="T239" s="146">
        <f>S239*H239</f>
        <v>0.87715999999999994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47" t="s">
        <v>255</v>
      </c>
      <c r="AT239" s="147" t="s">
        <v>122</v>
      </c>
      <c r="AU239" s="147" t="s">
        <v>82</v>
      </c>
      <c r="AY239" s="19" t="s">
        <v>119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9" t="s">
        <v>80</v>
      </c>
      <c r="BK239" s="148">
        <f>ROUND(I239*H239,2)</f>
        <v>0</v>
      </c>
      <c r="BL239" s="19" t="s">
        <v>255</v>
      </c>
      <c r="BM239" s="147" t="s">
        <v>317</v>
      </c>
    </row>
    <row r="240" spans="1:65" s="2" customFormat="1" ht="11.25">
      <c r="A240" s="34"/>
      <c r="B240" s="35"/>
      <c r="C240" s="34"/>
      <c r="D240" s="149" t="s">
        <v>129</v>
      </c>
      <c r="E240" s="34"/>
      <c r="F240" s="150" t="s">
        <v>318</v>
      </c>
      <c r="G240" s="34"/>
      <c r="H240" s="34"/>
      <c r="I240" s="151"/>
      <c r="J240" s="34"/>
      <c r="K240" s="34"/>
      <c r="L240" s="35"/>
      <c r="M240" s="152"/>
      <c r="N240" s="153"/>
      <c r="O240" s="55"/>
      <c r="P240" s="55"/>
      <c r="Q240" s="55"/>
      <c r="R240" s="55"/>
      <c r="S240" s="55"/>
      <c r="T240" s="56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9" t="s">
        <v>129</v>
      </c>
      <c r="AU240" s="19" t="s">
        <v>82</v>
      </c>
    </row>
    <row r="241" spans="1:65" s="2" customFormat="1" ht="11.25">
      <c r="A241" s="34"/>
      <c r="B241" s="35"/>
      <c r="C241" s="34"/>
      <c r="D241" s="154" t="s">
        <v>131</v>
      </c>
      <c r="E241" s="34"/>
      <c r="F241" s="155" t="s">
        <v>319</v>
      </c>
      <c r="G241" s="34"/>
      <c r="H241" s="34"/>
      <c r="I241" s="151"/>
      <c r="J241" s="34"/>
      <c r="K241" s="34"/>
      <c r="L241" s="35"/>
      <c r="M241" s="152"/>
      <c r="N241" s="153"/>
      <c r="O241" s="55"/>
      <c r="P241" s="55"/>
      <c r="Q241" s="55"/>
      <c r="R241" s="55"/>
      <c r="S241" s="55"/>
      <c r="T241" s="56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9" t="s">
        <v>131</v>
      </c>
      <c r="AU241" s="19" t="s">
        <v>82</v>
      </c>
    </row>
    <row r="242" spans="1:65" s="13" customFormat="1" ht="11.25">
      <c r="B242" s="156"/>
      <c r="D242" s="149" t="s">
        <v>133</v>
      </c>
      <c r="E242" s="157" t="s">
        <v>3</v>
      </c>
      <c r="F242" s="158" t="s">
        <v>195</v>
      </c>
      <c r="H242" s="157" t="s">
        <v>3</v>
      </c>
      <c r="I242" s="159"/>
      <c r="L242" s="156"/>
      <c r="M242" s="160"/>
      <c r="N242" s="161"/>
      <c r="O242" s="161"/>
      <c r="P242" s="161"/>
      <c r="Q242" s="161"/>
      <c r="R242" s="161"/>
      <c r="S242" s="161"/>
      <c r="T242" s="162"/>
      <c r="AT242" s="157" t="s">
        <v>133</v>
      </c>
      <c r="AU242" s="157" t="s">
        <v>82</v>
      </c>
      <c r="AV242" s="13" t="s">
        <v>80</v>
      </c>
      <c r="AW242" s="13" t="s">
        <v>33</v>
      </c>
      <c r="AX242" s="13" t="s">
        <v>72</v>
      </c>
      <c r="AY242" s="157" t="s">
        <v>119</v>
      </c>
    </row>
    <row r="243" spans="1:65" s="13" customFormat="1" ht="11.25">
      <c r="B243" s="156"/>
      <c r="D243" s="149" t="s">
        <v>133</v>
      </c>
      <c r="E243" s="157" t="s">
        <v>3</v>
      </c>
      <c r="F243" s="158" t="s">
        <v>320</v>
      </c>
      <c r="H243" s="157" t="s">
        <v>3</v>
      </c>
      <c r="I243" s="159"/>
      <c r="L243" s="156"/>
      <c r="M243" s="160"/>
      <c r="N243" s="161"/>
      <c r="O243" s="161"/>
      <c r="P243" s="161"/>
      <c r="Q243" s="161"/>
      <c r="R243" s="161"/>
      <c r="S243" s="161"/>
      <c r="T243" s="162"/>
      <c r="AT243" s="157" t="s">
        <v>133</v>
      </c>
      <c r="AU243" s="157" t="s">
        <v>82</v>
      </c>
      <c r="AV243" s="13" t="s">
        <v>80</v>
      </c>
      <c r="AW243" s="13" t="s">
        <v>33</v>
      </c>
      <c r="AX243" s="13" t="s">
        <v>72</v>
      </c>
      <c r="AY243" s="157" t="s">
        <v>119</v>
      </c>
    </row>
    <row r="244" spans="1:65" s="14" customFormat="1" ht="11.25">
      <c r="B244" s="163"/>
      <c r="D244" s="149" t="s">
        <v>133</v>
      </c>
      <c r="E244" s="164" t="s">
        <v>3</v>
      </c>
      <c r="F244" s="165" t="s">
        <v>321</v>
      </c>
      <c r="H244" s="166">
        <v>52.46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4" t="s">
        <v>133</v>
      </c>
      <c r="AU244" s="164" t="s">
        <v>82</v>
      </c>
      <c r="AV244" s="14" t="s">
        <v>82</v>
      </c>
      <c r="AW244" s="14" t="s">
        <v>33</v>
      </c>
      <c r="AX244" s="14" t="s">
        <v>72</v>
      </c>
      <c r="AY244" s="164" t="s">
        <v>119</v>
      </c>
    </row>
    <row r="245" spans="1:65" s="13" customFormat="1" ht="11.25">
      <c r="B245" s="156"/>
      <c r="D245" s="149" t="s">
        <v>133</v>
      </c>
      <c r="E245" s="157" t="s">
        <v>3</v>
      </c>
      <c r="F245" s="158" t="s">
        <v>223</v>
      </c>
      <c r="H245" s="157" t="s">
        <v>3</v>
      </c>
      <c r="I245" s="159"/>
      <c r="L245" s="156"/>
      <c r="M245" s="160"/>
      <c r="N245" s="161"/>
      <c r="O245" s="161"/>
      <c r="P245" s="161"/>
      <c r="Q245" s="161"/>
      <c r="R245" s="161"/>
      <c r="S245" s="161"/>
      <c r="T245" s="162"/>
      <c r="AT245" s="157" t="s">
        <v>133</v>
      </c>
      <c r="AU245" s="157" t="s">
        <v>82</v>
      </c>
      <c r="AV245" s="13" t="s">
        <v>80</v>
      </c>
      <c r="AW245" s="13" t="s">
        <v>33</v>
      </c>
      <c r="AX245" s="13" t="s">
        <v>72</v>
      </c>
      <c r="AY245" s="157" t="s">
        <v>119</v>
      </c>
    </row>
    <row r="246" spans="1:65" s="14" customFormat="1" ht="11.25">
      <c r="B246" s="163"/>
      <c r="D246" s="149" t="s">
        <v>133</v>
      </c>
      <c r="E246" s="164" t="s">
        <v>3</v>
      </c>
      <c r="F246" s="165" t="s">
        <v>216</v>
      </c>
      <c r="H246" s="166">
        <v>166.83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4" t="s">
        <v>133</v>
      </c>
      <c r="AU246" s="164" t="s">
        <v>82</v>
      </c>
      <c r="AV246" s="14" t="s">
        <v>82</v>
      </c>
      <c r="AW246" s="14" t="s">
        <v>33</v>
      </c>
      <c r="AX246" s="14" t="s">
        <v>72</v>
      </c>
      <c r="AY246" s="164" t="s">
        <v>119</v>
      </c>
    </row>
    <row r="247" spans="1:65" s="15" customFormat="1" ht="11.25">
      <c r="B247" s="171"/>
      <c r="D247" s="149" t="s">
        <v>133</v>
      </c>
      <c r="E247" s="172" t="s">
        <v>3</v>
      </c>
      <c r="F247" s="173" t="s">
        <v>138</v>
      </c>
      <c r="H247" s="174">
        <v>219.29</v>
      </c>
      <c r="I247" s="175"/>
      <c r="L247" s="171"/>
      <c r="M247" s="176"/>
      <c r="N247" s="177"/>
      <c r="O247" s="177"/>
      <c r="P247" s="177"/>
      <c r="Q247" s="177"/>
      <c r="R247" s="177"/>
      <c r="S247" s="177"/>
      <c r="T247" s="178"/>
      <c r="AT247" s="172" t="s">
        <v>133</v>
      </c>
      <c r="AU247" s="172" t="s">
        <v>82</v>
      </c>
      <c r="AV247" s="15" t="s">
        <v>127</v>
      </c>
      <c r="AW247" s="15" t="s">
        <v>33</v>
      </c>
      <c r="AX247" s="15" t="s">
        <v>80</v>
      </c>
      <c r="AY247" s="172" t="s">
        <v>119</v>
      </c>
    </row>
    <row r="248" spans="1:65" s="2" customFormat="1" ht="16.5" customHeight="1">
      <c r="A248" s="34"/>
      <c r="B248" s="135"/>
      <c r="C248" s="136" t="s">
        <v>322</v>
      </c>
      <c r="D248" s="136" t="s">
        <v>122</v>
      </c>
      <c r="E248" s="137" t="s">
        <v>323</v>
      </c>
      <c r="F248" s="138" t="s">
        <v>324</v>
      </c>
      <c r="G248" s="139" t="s">
        <v>141</v>
      </c>
      <c r="H248" s="140">
        <v>219.29</v>
      </c>
      <c r="I248" s="141"/>
      <c r="J248" s="142">
        <f>ROUND(I248*H248,2)</f>
        <v>0</v>
      </c>
      <c r="K248" s="138" t="s">
        <v>126</v>
      </c>
      <c r="L248" s="35"/>
      <c r="M248" s="143" t="s">
        <v>3</v>
      </c>
      <c r="N248" s="144" t="s">
        <v>43</v>
      </c>
      <c r="O248" s="55"/>
      <c r="P248" s="145">
        <f>O248*H248</f>
        <v>0</v>
      </c>
      <c r="Q248" s="145">
        <v>4.0000000000000002E-4</v>
      </c>
      <c r="R248" s="145">
        <f>Q248*H248</f>
        <v>8.7716000000000002E-2</v>
      </c>
      <c r="S248" s="145">
        <v>0</v>
      </c>
      <c r="T248" s="14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47" t="s">
        <v>255</v>
      </c>
      <c r="AT248" s="147" t="s">
        <v>122</v>
      </c>
      <c r="AU248" s="147" t="s">
        <v>82</v>
      </c>
      <c r="AY248" s="19" t="s">
        <v>119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9" t="s">
        <v>80</v>
      </c>
      <c r="BK248" s="148">
        <f>ROUND(I248*H248,2)</f>
        <v>0</v>
      </c>
      <c r="BL248" s="19" t="s">
        <v>255</v>
      </c>
      <c r="BM248" s="147" t="s">
        <v>325</v>
      </c>
    </row>
    <row r="249" spans="1:65" s="2" customFormat="1" ht="11.25">
      <c r="A249" s="34"/>
      <c r="B249" s="35"/>
      <c r="C249" s="34"/>
      <c r="D249" s="149" t="s">
        <v>129</v>
      </c>
      <c r="E249" s="34"/>
      <c r="F249" s="150" t="s">
        <v>326</v>
      </c>
      <c r="G249" s="34"/>
      <c r="H249" s="34"/>
      <c r="I249" s="151"/>
      <c r="J249" s="34"/>
      <c r="K249" s="34"/>
      <c r="L249" s="35"/>
      <c r="M249" s="152"/>
      <c r="N249" s="153"/>
      <c r="O249" s="55"/>
      <c r="P249" s="55"/>
      <c r="Q249" s="55"/>
      <c r="R249" s="55"/>
      <c r="S249" s="55"/>
      <c r="T249" s="56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9" t="s">
        <v>129</v>
      </c>
      <c r="AU249" s="19" t="s">
        <v>82</v>
      </c>
    </row>
    <row r="250" spans="1:65" s="2" customFormat="1" ht="11.25">
      <c r="A250" s="34"/>
      <c r="B250" s="35"/>
      <c r="C250" s="34"/>
      <c r="D250" s="154" t="s">
        <v>131</v>
      </c>
      <c r="E250" s="34"/>
      <c r="F250" s="155" t="s">
        <v>327</v>
      </c>
      <c r="G250" s="34"/>
      <c r="H250" s="34"/>
      <c r="I250" s="151"/>
      <c r="J250" s="34"/>
      <c r="K250" s="34"/>
      <c r="L250" s="35"/>
      <c r="M250" s="152"/>
      <c r="N250" s="153"/>
      <c r="O250" s="55"/>
      <c r="P250" s="55"/>
      <c r="Q250" s="55"/>
      <c r="R250" s="55"/>
      <c r="S250" s="55"/>
      <c r="T250" s="56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9" t="s">
        <v>131</v>
      </c>
      <c r="AU250" s="19" t="s">
        <v>82</v>
      </c>
    </row>
    <row r="251" spans="1:65" s="13" customFormat="1" ht="11.25">
      <c r="B251" s="156"/>
      <c r="D251" s="149" t="s">
        <v>133</v>
      </c>
      <c r="E251" s="157" t="s">
        <v>3</v>
      </c>
      <c r="F251" s="158" t="s">
        <v>134</v>
      </c>
      <c r="H251" s="157" t="s">
        <v>3</v>
      </c>
      <c r="I251" s="159"/>
      <c r="L251" s="156"/>
      <c r="M251" s="160"/>
      <c r="N251" s="161"/>
      <c r="O251" s="161"/>
      <c r="P251" s="161"/>
      <c r="Q251" s="161"/>
      <c r="R251" s="161"/>
      <c r="S251" s="161"/>
      <c r="T251" s="162"/>
      <c r="AT251" s="157" t="s">
        <v>133</v>
      </c>
      <c r="AU251" s="157" t="s">
        <v>82</v>
      </c>
      <c r="AV251" s="13" t="s">
        <v>80</v>
      </c>
      <c r="AW251" s="13" t="s">
        <v>33</v>
      </c>
      <c r="AX251" s="13" t="s">
        <v>72</v>
      </c>
      <c r="AY251" s="157" t="s">
        <v>119</v>
      </c>
    </row>
    <row r="252" spans="1:65" s="13" customFormat="1" ht="11.25">
      <c r="B252" s="156"/>
      <c r="D252" s="149" t="s">
        <v>133</v>
      </c>
      <c r="E252" s="157" t="s">
        <v>3</v>
      </c>
      <c r="F252" s="158" t="s">
        <v>305</v>
      </c>
      <c r="H252" s="157" t="s">
        <v>3</v>
      </c>
      <c r="I252" s="159"/>
      <c r="L252" s="156"/>
      <c r="M252" s="160"/>
      <c r="N252" s="161"/>
      <c r="O252" s="161"/>
      <c r="P252" s="161"/>
      <c r="Q252" s="161"/>
      <c r="R252" s="161"/>
      <c r="S252" s="161"/>
      <c r="T252" s="162"/>
      <c r="AT252" s="157" t="s">
        <v>133</v>
      </c>
      <c r="AU252" s="157" t="s">
        <v>82</v>
      </c>
      <c r="AV252" s="13" t="s">
        <v>80</v>
      </c>
      <c r="AW252" s="13" t="s">
        <v>33</v>
      </c>
      <c r="AX252" s="13" t="s">
        <v>72</v>
      </c>
      <c r="AY252" s="157" t="s">
        <v>119</v>
      </c>
    </row>
    <row r="253" spans="1:65" s="13" customFormat="1" ht="11.25">
      <c r="B253" s="156"/>
      <c r="D253" s="149" t="s">
        <v>133</v>
      </c>
      <c r="E253" s="157" t="s">
        <v>3</v>
      </c>
      <c r="F253" s="158" t="s">
        <v>155</v>
      </c>
      <c r="H253" s="157" t="s">
        <v>3</v>
      </c>
      <c r="I253" s="159"/>
      <c r="L253" s="156"/>
      <c r="M253" s="160"/>
      <c r="N253" s="161"/>
      <c r="O253" s="161"/>
      <c r="P253" s="161"/>
      <c r="Q253" s="161"/>
      <c r="R253" s="161"/>
      <c r="S253" s="161"/>
      <c r="T253" s="162"/>
      <c r="AT253" s="157" t="s">
        <v>133</v>
      </c>
      <c r="AU253" s="157" t="s">
        <v>82</v>
      </c>
      <c r="AV253" s="13" t="s">
        <v>80</v>
      </c>
      <c r="AW253" s="13" t="s">
        <v>33</v>
      </c>
      <c r="AX253" s="13" t="s">
        <v>72</v>
      </c>
      <c r="AY253" s="157" t="s">
        <v>119</v>
      </c>
    </row>
    <row r="254" spans="1:65" s="14" customFormat="1" ht="11.25">
      <c r="B254" s="163"/>
      <c r="D254" s="149" t="s">
        <v>133</v>
      </c>
      <c r="E254" s="164" t="s">
        <v>3</v>
      </c>
      <c r="F254" s="165" t="s">
        <v>172</v>
      </c>
      <c r="H254" s="166">
        <v>219.29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4" t="s">
        <v>133</v>
      </c>
      <c r="AU254" s="164" t="s">
        <v>82</v>
      </c>
      <c r="AV254" s="14" t="s">
        <v>82</v>
      </c>
      <c r="AW254" s="14" t="s">
        <v>33</v>
      </c>
      <c r="AX254" s="14" t="s">
        <v>72</v>
      </c>
      <c r="AY254" s="164" t="s">
        <v>119</v>
      </c>
    </row>
    <row r="255" spans="1:65" s="15" customFormat="1" ht="11.25">
      <c r="B255" s="171"/>
      <c r="D255" s="149" t="s">
        <v>133</v>
      </c>
      <c r="E255" s="172" t="s">
        <v>3</v>
      </c>
      <c r="F255" s="173" t="s">
        <v>138</v>
      </c>
      <c r="H255" s="174">
        <v>219.29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82</v>
      </c>
      <c r="AV255" s="15" t="s">
        <v>127</v>
      </c>
      <c r="AW255" s="15" t="s">
        <v>33</v>
      </c>
      <c r="AX255" s="15" t="s">
        <v>80</v>
      </c>
      <c r="AY255" s="172" t="s">
        <v>119</v>
      </c>
    </row>
    <row r="256" spans="1:65" s="2" customFormat="1" ht="24.2" customHeight="1">
      <c r="A256" s="34"/>
      <c r="B256" s="135"/>
      <c r="C256" s="179" t="s">
        <v>328</v>
      </c>
      <c r="D256" s="179" t="s">
        <v>307</v>
      </c>
      <c r="E256" s="180" t="s">
        <v>329</v>
      </c>
      <c r="F256" s="181" t="s">
        <v>330</v>
      </c>
      <c r="G256" s="182" t="s">
        <v>141</v>
      </c>
      <c r="H256" s="183">
        <v>252.184</v>
      </c>
      <c r="I256" s="184"/>
      <c r="J256" s="185">
        <f>ROUND(I256*H256,2)</f>
        <v>0</v>
      </c>
      <c r="K256" s="181" t="s">
        <v>126</v>
      </c>
      <c r="L256" s="186"/>
      <c r="M256" s="187" t="s">
        <v>3</v>
      </c>
      <c r="N256" s="188" t="s">
        <v>43</v>
      </c>
      <c r="O256" s="55"/>
      <c r="P256" s="145">
        <f>O256*H256</f>
        <v>0</v>
      </c>
      <c r="Q256" s="145">
        <v>5.4000000000000003E-3</v>
      </c>
      <c r="R256" s="145">
        <f>Q256*H256</f>
        <v>1.3617936000000002</v>
      </c>
      <c r="S256" s="145">
        <v>0</v>
      </c>
      <c r="T256" s="14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47" t="s">
        <v>311</v>
      </c>
      <c r="AT256" s="147" t="s">
        <v>307</v>
      </c>
      <c r="AU256" s="147" t="s">
        <v>82</v>
      </c>
      <c r="AY256" s="19" t="s">
        <v>119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9" t="s">
        <v>80</v>
      </c>
      <c r="BK256" s="148">
        <f>ROUND(I256*H256,2)</f>
        <v>0</v>
      </c>
      <c r="BL256" s="19" t="s">
        <v>255</v>
      </c>
      <c r="BM256" s="147" t="s">
        <v>331</v>
      </c>
    </row>
    <row r="257" spans="1:65" s="2" customFormat="1" ht="19.5">
      <c r="A257" s="34"/>
      <c r="B257" s="35"/>
      <c r="C257" s="34"/>
      <c r="D257" s="149" t="s">
        <v>129</v>
      </c>
      <c r="E257" s="34"/>
      <c r="F257" s="150" t="s">
        <v>330</v>
      </c>
      <c r="G257" s="34"/>
      <c r="H257" s="34"/>
      <c r="I257" s="151"/>
      <c r="J257" s="34"/>
      <c r="K257" s="34"/>
      <c r="L257" s="35"/>
      <c r="M257" s="152"/>
      <c r="N257" s="153"/>
      <c r="O257" s="55"/>
      <c r="P257" s="55"/>
      <c r="Q257" s="55"/>
      <c r="R257" s="55"/>
      <c r="S257" s="55"/>
      <c r="T257" s="56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9" t="s">
        <v>129</v>
      </c>
      <c r="AU257" s="19" t="s">
        <v>82</v>
      </c>
    </row>
    <row r="258" spans="1:65" s="14" customFormat="1" ht="11.25">
      <c r="B258" s="163"/>
      <c r="D258" s="149" t="s">
        <v>133</v>
      </c>
      <c r="E258" s="164" t="s">
        <v>3</v>
      </c>
      <c r="F258" s="165" t="s">
        <v>332</v>
      </c>
      <c r="H258" s="166">
        <v>252.184</v>
      </c>
      <c r="I258" s="167"/>
      <c r="L258" s="163"/>
      <c r="M258" s="168"/>
      <c r="N258" s="169"/>
      <c r="O258" s="169"/>
      <c r="P258" s="169"/>
      <c r="Q258" s="169"/>
      <c r="R258" s="169"/>
      <c r="S258" s="169"/>
      <c r="T258" s="170"/>
      <c r="AT258" s="164" t="s">
        <v>133</v>
      </c>
      <c r="AU258" s="164" t="s">
        <v>82</v>
      </c>
      <c r="AV258" s="14" t="s">
        <v>82</v>
      </c>
      <c r="AW258" s="14" t="s">
        <v>33</v>
      </c>
      <c r="AX258" s="14" t="s">
        <v>72</v>
      </c>
      <c r="AY258" s="164" t="s">
        <v>119</v>
      </c>
    </row>
    <row r="259" spans="1:65" s="15" customFormat="1" ht="11.25">
      <c r="B259" s="171"/>
      <c r="D259" s="149" t="s">
        <v>133</v>
      </c>
      <c r="E259" s="172" t="s">
        <v>3</v>
      </c>
      <c r="F259" s="173" t="s">
        <v>138</v>
      </c>
      <c r="H259" s="174">
        <v>252.184</v>
      </c>
      <c r="I259" s="175"/>
      <c r="L259" s="171"/>
      <c r="M259" s="176"/>
      <c r="N259" s="177"/>
      <c r="O259" s="177"/>
      <c r="P259" s="177"/>
      <c r="Q259" s="177"/>
      <c r="R259" s="177"/>
      <c r="S259" s="177"/>
      <c r="T259" s="178"/>
      <c r="AT259" s="172" t="s">
        <v>133</v>
      </c>
      <c r="AU259" s="172" t="s">
        <v>82</v>
      </c>
      <c r="AV259" s="15" t="s">
        <v>127</v>
      </c>
      <c r="AW259" s="15" t="s">
        <v>33</v>
      </c>
      <c r="AX259" s="15" t="s">
        <v>80</v>
      </c>
      <c r="AY259" s="172" t="s">
        <v>119</v>
      </c>
    </row>
    <row r="260" spans="1:65" s="2" customFormat="1" ht="16.5" customHeight="1">
      <c r="A260" s="34"/>
      <c r="B260" s="135"/>
      <c r="C260" s="136" t="s">
        <v>333</v>
      </c>
      <c r="D260" s="136" t="s">
        <v>122</v>
      </c>
      <c r="E260" s="137" t="s">
        <v>334</v>
      </c>
      <c r="F260" s="138" t="s">
        <v>335</v>
      </c>
      <c r="G260" s="139" t="s">
        <v>238</v>
      </c>
      <c r="H260" s="140">
        <v>1.55</v>
      </c>
      <c r="I260" s="141"/>
      <c r="J260" s="142">
        <f>ROUND(I260*H260,2)</f>
        <v>0</v>
      </c>
      <c r="K260" s="138" t="s">
        <v>126</v>
      </c>
      <c r="L260" s="35"/>
      <c r="M260" s="143" t="s">
        <v>3</v>
      </c>
      <c r="N260" s="144" t="s">
        <v>43</v>
      </c>
      <c r="O260" s="55"/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47" t="s">
        <v>255</v>
      </c>
      <c r="AT260" s="147" t="s">
        <v>122</v>
      </c>
      <c r="AU260" s="147" t="s">
        <v>82</v>
      </c>
      <c r="AY260" s="19" t="s">
        <v>119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9" t="s">
        <v>80</v>
      </c>
      <c r="BK260" s="148">
        <f>ROUND(I260*H260,2)</f>
        <v>0</v>
      </c>
      <c r="BL260" s="19" t="s">
        <v>255</v>
      </c>
      <c r="BM260" s="147" t="s">
        <v>336</v>
      </c>
    </row>
    <row r="261" spans="1:65" s="2" customFormat="1" ht="19.5">
      <c r="A261" s="34"/>
      <c r="B261" s="35"/>
      <c r="C261" s="34"/>
      <c r="D261" s="149" t="s">
        <v>129</v>
      </c>
      <c r="E261" s="34"/>
      <c r="F261" s="150" t="s">
        <v>337</v>
      </c>
      <c r="G261" s="34"/>
      <c r="H261" s="34"/>
      <c r="I261" s="151"/>
      <c r="J261" s="34"/>
      <c r="K261" s="34"/>
      <c r="L261" s="35"/>
      <c r="M261" s="152"/>
      <c r="N261" s="153"/>
      <c r="O261" s="55"/>
      <c r="P261" s="55"/>
      <c r="Q261" s="55"/>
      <c r="R261" s="55"/>
      <c r="S261" s="55"/>
      <c r="T261" s="56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9" t="s">
        <v>129</v>
      </c>
      <c r="AU261" s="19" t="s">
        <v>82</v>
      </c>
    </row>
    <row r="262" spans="1:65" s="2" customFormat="1" ht="11.25">
      <c r="A262" s="34"/>
      <c r="B262" s="35"/>
      <c r="C262" s="34"/>
      <c r="D262" s="154" t="s">
        <v>131</v>
      </c>
      <c r="E262" s="34"/>
      <c r="F262" s="155" t="s">
        <v>338</v>
      </c>
      <c r="G262" s="34"/>
      <c r="H262" s="34"/>
      <c r="I262" s="151"/>
      <c r="J262" s="34"/>
      <c r="K262" s="34"/>
      <c r="L262" s="35"/>
      <c r="M262" s="152"/>
      <c r="N262" s="153"/>
      <c r="O262" s="55"/>
      <c r="P262" s="55"/>
      <c r="Q262" s="55"/>
      <c r="R262" s="55"/>
      <c r="S262" s="55"/>
      <c r="T262" s="56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9" t="s">
        <v>131</v>
      </c>
      <c r="AU262" s="19" t="s">
        <v>82</v>
      </c>
    </row>
    <row r="263" spans="1:65" s="12" customFormat="1" ht="22.9" customHeight="1">
      <c r="B263" s="122"/>
      <c r="D263" s="123" t="s">
        <v>71</v>
      </c>
      <c r="E263" s="133" t="s">
        <v>339</v>
      </c>
      <c r="F263" s="133" t="s">
        <v>340</v>
      </c>
      <c r="I263" s="125"/>
      <c r="J263" s="134">
        <f>BK263</f>
        <v>0</v>
      </c>
      <c r="L263" s="122"/>
      <c r="M263" s="127"/>
      <c r="N263" s="128"/>
      <c r="O263" s="128"/>
      <c r="P263" s="129">
        <f>SUM(P264:P305)</f>
        <v>0</v>
      </c>
      <c r="Q263" s="128"/>
      <c r="R263" s="129">
        <f>SUM(R264:R305)</f>
        <v>0.22542767999999999</v>
      </c>
      <c r="S263" s="128"/>
      <c r="T263" s="130">
        <f>SUM(T264:T305)</f>
        <v>0.51581049999999995</v>
      </c>
      <c r="AR263" s="123" t="s">
        <v>82</v>
      </c>
      <c r="AT263" s="131" t="s">
        <v>71</v>
      </c>
      <c r="AU263" s="131" t="s">
        <v>80</v>
      </c>
      <c r="AY263" s="123" t="s">
        <v>119</v>
      </c>
      <c r="BK263" s="132">
        <f>SUM(BK264:BK305)</f>
        <v>0</v>
      </c>
    </row>
    <row r="264" spans="1:65" s="2" customFormat="1" ht="16.5" customHeight="1">
      <c r="A264" s="34"/>
      <c r="B264" s="135"/>
      <c r="C264" s="136" t="s">
        <v>341</v>
      </c>
      <c r="D264" s="136" t="s">
        <v>122</v>
      </c>
      <c r="E264" s="137" t="s">
        <v>342</v>
      </c>
      <c r="F264" s="138" t="s">
        <v>343</v>
      </c>
      <c r="G264" s="139" t="s">
        <v>141</v>
      </c>
      <c r="H264" s="140">
        <v>8.1229999999999993</v>
      </c>
      <c r="I264" s="141"/>
      <c r="J264" s="142">
        <f>ROUND(I264*H264,2)</f>
        <v>0</v>
      </c>
      <c r="K264" s="138" t="s">
        <v>126</v>
      </c>
      <c r="L264" s="35"/>
      <c r="M264" s="143" t="s">
        <v>3</v>
      </c>
      <c r="N264" s="144" t="s">
        <v>43</v>
      </c>
      <c r="O264" s="55"/>
      <c r="P264" s="145">
        <f>O264*H264</f>
        <v>0</v>
      </c>
      <c r="Q264" s="145">
        <v>2.4760000000000001E-2</v>
      </c>
      <c r="R264" s="145">
        <f>Q264*H264</f>
        <v>0.20112548</v>
      </c>
      <c r="S264" s="145">
        <v>0</v>
      </c>
      <c r="T264" s="14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47" t="s">
        <v>255</v>
      </c>
      <c r="AT264" s="147" t="s">
        <v>122</v>
      </c>
      <c r="AU264" s="147" t="s">
        <v>82</v>
      </c>
      <c r="AY264" s="19" t="s">
        <v>119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9" t="s">
        <v>80</v>
      </c>
      <c r="BK264" s="148">
        <f>ROUND(I264*H264,2)</f>
        <v>0</v>
      </c>
      <c r="BL264" s="19" t="s">
        <v>255</v>
      </c>
      <c r="BM264" s="147" t="s">
        <v>344</v>
      </c>
    </row>
    <row r="265" spans="1:65" s="2" customFormat="1" ht="19.5">
      <c r="A265" s="34"/>
      <c r="B265" s="35"/>
      <c r="C265" s="34"/>
      <c r="D265" s="149" t="s">
        <v>129</v>
      </c>
      <c r="E265" s="34"/>
      <c r="F265" s="150" t="s">
        <v>345</v>
      </c>
      <c r="G265" s="34"/>
      <c r="H265" s="34"/>
      <c r="I265" s="151"/>
      <c r="J265" s="34"/>
      <c r="K265" s="34"/>
      <c r="L265" s="35"/>
      <c r="M265" s="152"/>
      <c r="N265" s="153"/>
      <c r="O265" s="55"/>
      <c r="P265" s="55"/>
      <c r="Q265" s="55"/>
      <c r="R265" s="55"/>
      <c r="S265" s="55"/>
      <c r="T265" s="56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9" t="s">
        <v>129</v>
      </c>
      <c r="AU265" s="19" t="s">
        <v>82</v>
      </c>
    </row>
    <row r="266" spans="1:65" s="2" customFormat="1" ht="11.25">
      <c r="A266" s="34"/>
      <c r="B266" s="35"/>
      <c r="C266" s="34"/>
      <c r="D266" s="154" t="s">
        <v>131</v>
      </c>
      <c r="E266" s="34"/>
      <c r="F266" s="155" t="s">
        <v>346</v>
      </c>
      <c r="G266" s="34"/>
      <c r="H266" s="34"/>
      <c r="I266" s="151"/>
      <c r="J266" s="34"/>
      <c r="K266" s="34"/>
      <c r="L266" s="35"/>
      <c r="M266" s="152"/>
      <c r="N266" s="153"/>
      <c r="O266" s="55"/>
      <c r="P266" s="55"/>
      <c r="Q266" s="55"/>
      <c r="R266" s="55"/>
      <c r="S266" s="55"/>
      <c r="T266" s="56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9" t="s">
        <v>131</v>
      </c>
      <c r="AU266" s="19" t="s">
        <v>82</v>
      </c>
    </row>
    <row r="267" spans="1:65" s="13" customFormat="1" ht="11.25">
      <c r="B267" s="156"/>
      <c r="D267" s="149" t="s">
        <v>133</v>
      </c>
      <c r="E267" s="157" t="s">
        <v>3</v>
      </c>
      <c r="F267" s="158" t="s">
        <v>134</v>
      </c>
      <c r="H267" s="157" t="s">
        <v>3</v>
      </c>
      <c r="I267" s="159"/>
      <c r="L267" s="156"/>
      <c r="M267" s="160"/>
      <c r="N267" s="161"/>
      <c r="O267" s="161"/>
      <c r="P267" s="161"/>
      <c r="Q267" s="161"/>
      <c r="R267" s="161"/>
      <c r="S267" s="161"/>
      <c r="T267" s="162"/>
      <c r="AT267" s="157" t="s">
        <v>133</v>
      </c>
      <c r="AU267" s="157" t="s">
        <v>82</v>
      </c>
      <c r="AV267" s="13" t="s">
        <v>80</v>
      </c>
      <c r="AW267" s="13" t="s">
        <v>33</v>
      </c>
      <c r="AX267" s="13" t="s">
        <v>72</v>
      </c>
      <c r="AY267" s="157" t="s">
        <v>119</v>
      </c>
    </row>
    <row r="268" spans="1:65" s="13" customFormat="1" ht="11.25">
      <c r="B268" s="156"/>
      <c r="D268" s="149" t="s">
        <v>133</v>
      </c>
      <c r="E268" s="157" t="s">
        <v>3</v>
      </c>
      <c r="F268" s="158" t="s">
        <v>347</v>
      </c>
      <c r="H268" s="157" t="s">
        <v>3</v>
      </c>
      <c r="I268" s="159"/>
      <c r="L268" s="156"/>
      <c r="M268" s="160"/>
      <c r="N268" s="161"/>
      <c r="O268" s="161"/>
      <c r="P268" s="161"/>
      <c r="Q268" s="161"/>
      <c r="R268" s="161"/>
      <c r="S268" s="161"/>
      <c r="T268" s="162"/>
      <c r="AT268" s="157" t="s">
        <v>133</v>
      </c>
      <c r="AU268" s="157" t="s">
        <v>82</v>
      </c>
      <c r="AV268" s="13" t="s">
        <v>80</v>
      </c>
      <c r="AW268" s="13" t="s">
        <v>33</v>
      </c>
      <c r="AX268" s="13" t="s">
        <v>72</v>
      </c>
      <c r="AY268" s="157" t="s">
        <v>119</v>
      </c>
    </row>
    <row r="269" spans="1:65" s="14" customFormat="1" ht="11.25">
      <c r="B269" s="163"/>
      <c r="D269" s="149" t="s">
        <v>133</v>
      </c>
      <c r="E269" s="164" t="s">
        <v>3</v>
      </c>
      <c r="F269" s="165" t="s">
        <v>348</v>
      </c>
      <c r="H269" s="166">
        <v>8.1229999999999993</v>
      </c>
      <c r="I269" s="167"/>
      <c r="L269" s="163"/>
      <c r="M269" s="168"/>
      <c r="N269" s="169"/>
      <c r="O269" s="169"/>
      <c r="P269" s="169"/>
      <c r="Q269" s="169"/>
      <c r="R269" s="169"/>
      <c r="S269" s="169"/>
      <c r="T269" s="170"/>
      <c r="AT269" s="164" t="s">
        <v>133</v>
      </c>
      <c r="AU269" s="164" t="s">
        <v>82</v>
      </c>
      <c r="AV269" s="14" t="s">
        <v>82</v>
      </c>
      <c r="AW269" s="14" t="s">
        <v>33</v>
      </c>
      <c r="AX269" s="14" t="s">
        <v>72</v>
      </c>
      <c r="AY269" s="164" t="s">
        <v>119</v>
      </c>
    </row>
    <row r="270" spans="1:65" s="15" customFormat="1" ht="11.25">
      <c r="B270" s="171"/>
      <c r="D270" s="149" t="s">
        <v>133</v>
      </c>
      <c r="E270" s="172" t="s">
        <v>3</v>
      </c>
      <c r="F270" s="173" t="s">
        <v>138</v>
      </c>
      <c r="H270" s="174">
        <v>8.1229999999999993</v>
      </c>
      <c r="I270" s="175"/>
      <c r="L270" s="171"/>
      <c r="M270" s="176"/>
      <c r="N270" s="177"/>
      <c r="O270" s="177"/>
      <c r="P270" s="177"/>
      <c r="Q270" s="177"/>
      <c r="R270" s="177"/>
      <c r="S270" s="177"/>
      <c r="T270" s="178"/>
      <c r="AT270" s="172" t="s">
        <v>133</v>
      </c>
      <c r="AU270" s="172" t="s">
        <v>82</v>
      </c>
      <c r="AV270" s="15" t="s">
        <v>127</v>
      </c>
      <c r="AW270" s="15" t="s">
        <v>33</v>
      </c>
      <c r="AX270" s="15" t="s">
        <v>80</v>
      </c>
      <c r="AY270" s="172" t="s">
        <v>119</v>
      </c>
    </row>
    <row r="271" spans="1:65" s="2" customFormat="1" ht="16.5" customHeight="1">
      <c r="A271" s="34"/>
      <c r="B271" s="135"/>
      <c r="C271" s="136" t="s">
        <v>349</v>
      </c>
      <c r="D271" s="136" t="s">
        <v>122</v>
      </c>
      <c r="E271" s="137" t="s">
        <v>350</v>
      </c>
      <c r="F271" s="138" t="s">
        <v>351</v>
      </c>
      <c r="G271" s="139" t="s">
        <v>141</v>
      </c>
      <c r="H271" s="140">
        <v>8.1229999999999993</v>
      </c>
      <c r="I271" s="141"/>
      <c r="J271" s="142">
        <f>ROUND(I271*H271,2)</f>
        <v>0</v>
      </c>
      <c r="K271" s="138" t="s">
        <v>126</v>
      </c>
      <c r="L271" s="35"/>
      <c r="M271" s="143" t="s">
        <v>3</v>
      </c>
      <c r="N271" s="144" t="s">
        <v>43</v>
      </c>
      <c r="O271" s="55"/>
      <c r="P271" s="145">
        <f>O271*H271</f>
        <v>0</v>
      </c>
      <c r="Q271" s="145">
        <v>5.4000000000000001E-4</v>
      </c>
      <c r="R271" s="145">
        <f>Q271*H271</f>
        <v>4.3864199999999994E-3</v>
      </c>
      <c r="S271" s="145">
        <v>0</v>
      </c>
      <c r="T271" s="14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47" t="s">
        <v>255</v>
      </c>
      <c r="AT271" s="147" t="s">
        <v>122</v>
      </c>
      <c r="AU271" s="147" t="s">
        <v>82</v>
      </c>
      <c r="AY271" s="19" t="s">
        <v>119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9" t="s">
        <v>80</v>
      </c>
      <c r="BK271" s="148">
        <f>ROUND(I271*H271,2)</f>
        <v>0</v>
      </c>
      <c r="BL271" s="19" t="s">
        <v>255</v>
      </c>
      <c r="BM271" s="147" t="s">
        <v>352</v>
      </c>
    </row>
    <row r="272" spans="1:65" s="2" customFormat="1" ht="11.25">
      <c r="A272" s="34"/>
      <c r="B272" s="35"/>
      <c r="C272" s="34"/>
      <c r="D272" s="149" t="s">
        <v>129</v>
      </c>
      <c r="E272" s="34"/>
      <c r="F272" s="150" t="s">
        <v>353</v>
      </c>
      <c r="G272" s="34"/>
      <c r="H272" s="34"/>
      <c r="I272" s="151"/>
      <c r="J272" s="34"/>
      <c r="K272" s="34"/>
      <c r="L272" s="35"/>
      <c r="M272" s="152"/>
      <c r="N272" s="153"/>
      <c r="O272" s="55"/>
      <c r="P272" s="55"/>
      <c r="Q272" s="55"/>
      <c r="R272" s="55"/>
      <c r="S272" s="55"/>
      <c r="T272" s="56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9" t="s">
        <v>129</v>
      </c>
      <c r="AU272" s="19" t="s">
        <v>82</v>
      </c>
    </row>
    <row r="273" spans="1:65" s="2" customFormat="1" ht="11.25">
      <c r="A273" s="34"/>
      <c r="B273" s="35"/>
      <c r="C273" s="34"/>
      <c r="D273" s="154" t="s">
        <v>131</v>
      </c>
      <c r="E273" s="34"/>
      <c r="F273" s="155" t="s">
        <v>354</v>
      </c>
      <c r="G273" s="34"/>
      <c r="H273" s="34"/>
      <c r="I273" s="151"/>
      <c r="J273" s="34"/>
      <c r="K273" s="34"/>
      <c r="L273" s="35"/>
      <c r="M273" s="152"/>
      <c r="N273" s="153"/>
      <c r="O273" s="55"/>
      <c r="P273" s="55"/>
      <c r="Q273" s="55"/>
      <c r="R273" s="55"/>
      <c r="S273" s="55"/>
      <c r="T273" s="56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9" t="s">
        <v>131</v>
      </c>
      <c r="AU273" s="19" t="s">
        <v>82</v>
      </c>
    </row>
    <row r="274" spans="1:65" s="13" customFormat="1" ht="11.25">
      <c r="B274" s="156"/>
      <c r="D274" s="149" t="s">
        <v>133</v>
      </c>
      <c r="E274" s="157" t="s">
        <v>3</v>
      </c>
      <c r="F274" s="158" t="s">
        <v>134</v>
      </c>
      <c r="H274" s="157" t="s">
        <v>3</v>
      </c>
      <c r="I274" s="159"/>
      <c r="L274" s="156"/>
      <c r="M274" s="160"/>
      <c r="N274" s="161"/>
      <c r="O274" s="161"/>
      <c r="P274" s="161"/>
      <c r="Q274" s="161"/>
      <c r="R274" s="161"/>
      <c r="S274" s="161"/>
      <c r="T274" s="162"/>
      <c r="AT274" s="157" t="s">
        <v>133</v>
      </c>
      <c r="AU274" s="157" t="s">
        <v>82</v>
      </c>
      <c r="AV274" s="13" t="s">
        <v>80</v>
      </c>
      <c r="AW274" s="13" t="s">
        <v>33</v>
      </c>
      <c r="AX274" s="13" t="s">
        <v>72</v>
      </c>
      <c r="AY274" s="157" t="s">
        <v>119</v>
      </c>
    </row>
    <row r="275" spans="1:65" s="13" customFormat="1" ht="11.25">
      <c r="B275" s="156"/>
      <c r="D275" s="149" t="s">
        <v>133</v>
      </c>
      <c r="E275" s="157" t="s">
        <v>3</v>
      </c>
      <c r="F275" s="158" t="s">
        <v>355</v>
      </c>
      <c r="H275" s="157" t="s">
        <v>3</v>
      </c>
      <c r="I275" s="159"/>
      <c r="L275" s="156"/>
      <c r="M275" s="160"/>
      <c r="N275" s="161"/>
      <c r="O275" s="161"/>
      <c r="P275" s="161"/>
      <c r="Q275" s="161"/>
      <c r="R275" s="161"/>
      <c r="S275" s="161"/>
      <c r="T275" s="162"/>
      <c r="AT275" s="157" t="s">
        <v>133</v>
      </c>
      <c r="AU275" s="157" t="s">
        <v>82</v>
      </c>
      <c r="AV275" s="13" t="s">
        <v>80</v>
      </c>
      <c r="AW275" s="13" t="s">
        <v>33</v>
      </c>
      <c r="AX275" s="13" t="s">
        <v>72</v>
      </c>
      <c r="AY275" s="157" t="s">
        <v>119</v>
      </c>
    </row>
    <row r="276" spans="1:65" s="14" customFormat="1" ht="11.25">
      <c r="B276" s="163"/>
      <c r="D276" s="149" t="s">
        <v>133</v>
      </c>
      <c r="E276" s="164" t="s">
        <v>3</v>
      </c>
      <c r="F276" s="165" t="s">
        <v>348</v>
      </c>
      <c r="H276" s="166">
        <v>8.1229999999999993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4" t="s">
        <v>133</v>
      </c>
      <c r="AU276" s="164" t="s">
        <v>82</v>
      </c>
      <c r="AV276" s="14" t="s">
        <v>82</v>
      </c>
      <c r="AW276" s="14" t="s">
        <v>33</v>
      </c>
      <c r="AX276" s="14" t="s">
        <v>72</v>
      </c>
      <c r="AY276" s="164" t="s">
        <v>119</v>
      </c>
    </row>
    <row r="277" spans="1:65" s="15" customFormat="1" ht="11.25">
      <c r="B277" s="171"/>
      <c r="D277" s="149" t="s">
        <v>133</v>
      </c>
      <c r="E277" s="172" t="s">
        <v>3</v>
      </c>
      <c r="F277" s="173" t="s">
        <v>138</v>
      </c>
      <c r="H277" s="174">
        <v>8.1229999999999993</v>
      </c>
      <c r="I277" s="175"/>
      <c r="L277" s="171"/>
      <c r="M277" s="176"/>
      <c r="N277" s="177"/>
      <c r="O277" s="177"/>
      <c r="P277" s="177"/>
      <c r="Q277" s="177"/>
      <c r="R277" s="177"/>
      <c r="S277" s="177"/>
      <c r="T277" s="178"/>
      <c r="AT277" s="172" t="s">
        <v>133</v>
      </c>
      <c r="AU277" s="172" t="s">
        <v>82</v>
      </c>
      <c r="AV277" s="15" t="s">
        <v>127</v>
      </c>
      <c r="AW277" s="15" t="s">
        <v>33</v>
      </c>
      <c r="AX277" s="15" t="s">
        <v>80</v>
      </c>
      <c r="AY277" s="172" t="s">
        <v>119</v>
      </c>
    </row>
    <row r="278" spans="1:65" s="2" customFormat="1" ht="16.5" customHeight="1">
      <c r="A278" s="34"/>
      <c r="B278" s="135"/>
      <c r="C278" s="136" t="s">
        <v>356</v>
      </c>
      <c r="D278" s="136" t="s">
        <v>122</v>
      </c>
      <c r="E278" s="137" t="s">
        <v>357</v>
      </c>
      <c r="F278" s="138" t="s">
        <v>358</v>
      </c>
      <c r="G278" s="139" t="s">
        <v>141</v>
      </c>
      <c r="H278" s="140">
        <v>8.1229999999999993</v>
      </c>
      <c r="I278" s="141"/>
      <c r="J278" s="142">
        <f>ROUND(I278*H278,2)</f>
        <v>0</v>
      </c>
      <c r="K278" s="138" t="s">
        <v>126</v>
      </c>
      <c r="L278" s="35"/>
      <c r="M278" s="143" t="s">
        <v>3</v>
      </c>
      <c r="N278" s="144" t="s">
        <v>43</v>
      </c>
      <c r="O278" s="55"/>
      <c r="P278" s="145">
        <f>O278*H278</f>
        <v>0</v>
      </c>
      <c r="Q278" s="145">
        <v>8.5999999999999998E-4</v>
      </c>
      <c r="R278" s="145">
        <f>Q278*H278</f>
        <v>6.9857799999999996E-3</v>
      </c>
      <c r="S278" s="145">
        <v>0</v>
      </c>
      <c r="T278" s="14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47" t="s">
        <v>255</v>
      </c>
      <c r="AT278" s="147" t="s">
        <v>122</v>
      </c>
      <c r="AU278" s="147" t="s">
        <v>82</v>
      </c>
      <c r="AY278" s="19" t="s">
        <v>119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9" t="s">
        <v>80</v>
      </c>
      <c r="BK278" s="148">
        <f>ROUND(I278*H278,2)</f>
        <v>0</v>
      </c>
      <c r="BL278" s="19" t="s">
        <v>255</v>
      </c>
      <c r="BM278" s="147" t="s">
        <v>359</v>
      </c>
    </row>
    <row r="279" spans="1:65" s="2" customFormat="1" ht="11.25">
      <c r="A279" s="34"/>
      <c r="B279" s="35"/>
      <c r="C279" s="34"/>
      <c r="D279" s="149" t="s">
        <v>129</v>
      </c>
      <c r="E279" s="34"/>
      <c r="F279" s="150" t="s">
        <v>360</v>
      </c>
      <c r="G279" s="34"/>
      <c r="H279" s="34"/>
      <c r="I279" s="151"/>
      <c r="J279" s="34"/>
      <c r="K279" s="34"/>
      <c r="L279" s="35"/>
      <c r="M279" s="152"/>
      <c r="N279" s="153"/>
      <c r="O279" s="55"/>
      <c r="P279" s="55"/>
      <c r="Q279" s="55"/>
      <c r="R279" s="55"/>
      <c r="S279" s="55"/>
      <c r="T279" s="56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9" t="s">
        <v>129</v>
      </c>
      <c r="AU279" s="19" t="s">
        <v>82</v>
      </c>
    </row>
    <row r="280" spans="1:65" s="2" customFormat="1" ht="11.25">
      <c r="A280" s="34"/>
      <c r="B280" s="35"/>
      <c r="C280" s="34"/>
      <c r="D280" s="154" t="s">
        <v>131</v>
      </c>
      <c r="E280" s="34"/>
      <c r="F280" s="155" t="s">
        <v>361</v>
      </c>
      <c r="G280" s="34"/>
      <c r="H280" s="34"/>
      <c r="I280" s="151"/>
      <c r="J280" s="34"/>
      <c r="K280" s="34"/>
      <c r="L280" s="35"/>
      <c r="M280" s="152"/>
      <c r="N280" s="153"/>
      <c r="O280" s="55"/>
      <c r="P280" s="55"/>
      <c r="Q280" s="55"/>
      <c r="R280" s="55"/>
      <c r="S280" s="55"/>
      <c r="T280" s="56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9" t="s">
        <v>131</v>
      </c>
      <c r="AU280" s="19" t="s">
        <v>82</v>
      </c>
    </row>
    <row r="281" spans="1:65" s="13" customFormat="1" ht="11.25">
      <c r="B281" s="156"/>
      <c r="D281" s="149" t="s">
        <v>133</v>
      </c>
      <c r="E281" s="157" t="s">
        <v>3</v>
      </c>
      <c r="F281" s="158" t="s">
        <v>134</v>
      </c>
      <c r="H281" s="157" t="s">
        <v>3</v>
      </c>
      <c r="I281" s="159"/>
      <c r="L281" s="156"/>
      <c r="M281" s="160"/>
      <c r="N281" s="161"/>
      <c r="O281" s="161"/>
      <c r="P281" s="161"/>
      <c r="Q281" s="161"/>
      <c r="R281" s="161"/>
      <c r="S281" s="161"/>
      <c r="T281" s="162"/>
      <c r="AT281" s="157" t="s">
        <v>133</v>
      </c>
      <c r="AU281" s="157" t="s">
        <v>82</v>
      </c>
      <c r="AV281" s="13" t="s">
        <v>80</v>
      </c>
      <c r="AW281" s="13" t="s">
        <v>33</v>
      </c>
      <c r="AX281" s="13" t="s">
        <v>72</v>
      </c>
      <c r="AY281" s="157" t="s">
        <v>119</v>
      </c>
    </row>
    <row r="282" spans="1:65" s="13" customFormat="1" ht="11.25">
      <c r="B282" s="156"/>
      <c r="D282" s="149" t="s">
        <v>133</v>
      </c>
      <c r="E282" s="157" t="s">
        <v>3</v>
      </c>
      <c r="F282" s="158" t="s">
        <v>355</v>
      </c>
      <c r="H282" s="157" t="s">
        <v>3</v>
      </c>
      <c r="I282" s="159"/>
      <c r="L282" s="156"/>
      <c r="M282" s="160"/>
      <c r="N282" s="161"/>
      <c r="O282" s="161"/>
      <c r="P282" s="161"/>
      <c r="Q282" s="161"/>
      <c r="R282" s="161"/>
      <c r="S282" s="161"/>
      <c r="T282" s="162"/>
      <c r="AT282" s="157" t="s">
        <v>133</v>
      </c>
      <c r="AU282" s="157" t="s">
        <v>82</v>
      </c>
      <c r="AV282" s="13" t="s">
        <v>80</v>
      </c>
      <c r="AW282" s="13" t="s">
        <v>33</v>
      </c>
      <c r="AX282" s="13" t="s">
        <v>72</v>
      </c>
      <c r="AY282" s="157" t="s">
        <v>119</v>
      </c>
    </row>
    <row r="283" spans="1:65" s="14" customFormat="1" ht="11.25">
      <c r="B283" s="163"/>
      <c r="D283" s="149" t="s">
        <v>133</v>
      </c>
      <c r="E283" s="164" t="s">
        <v>3</v>
      </c>
      <c r="F283" s="165" t="s">
        <v>348</v>
      </c>
      <c r="H283" s="166">
        <v>8.1229999999999993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4" t="s">
        <v>133</v>
      </c>
      <c r="AU283" s="164" t="s">
        <v>82</v>
      </c>
      <c r="AV283" s="14" t="s">
        <v>82</v>
      </c>
      <c r="AW283" s="14" t="s">
        <v>33</v>
      </c>
      <c r="AX283" s="14" t="s">
        <v>72</v>
      </c>
      <c r="AY283" s="164" t="s">
        <v>119</v>
      </c>
    </row>
    <row r="284" spans="1:65" s="15" customFormat="1" ht="11.25">
      <c r="B284" s="171"/>
      <c r="D284" s="149" t="s">
        <v>133</v>
      </c>
      <c r="E284" s="172" t="s">
        <v>3</v>
      </c>
      <c r="F284" s="173" t="s">
        <v>138</v>
      </c>
      <c r="H284" s="174">
        <v>8.1229999999999993</v>
      </c>
      <c r="I284" s="175"/>
      <c r="L284" s="171"/>
      <c r="M284" s="176"/>
      <c r="N284" s="177"/>
      <c r="O284" s="177"/>
      <c r="P284" s="177"/>
      <c r="Q284" s="177"/>
      <c r="R284" s="177"/>
      <c r="S284" s="177"/>
      <c r="T284" s="178"/>
      <c r="AT284" s="172" t="s">
        <v>133</v>
      </c>
      <c r="AU284" s="172" t="s">
        <v>82</v>
      </c>
      <c r="AV284" s="15" t="s">
        <v>127</v>
      </c>
      <c r="AW284" s="15" t="s">
        <v>33</v>
      </c>
      <c r="AX284" s="15" t="s">
        <v>80</v>
      </c>
      <c r="AY284" s="172" t="s">
        <v>119</v>
      </c>
    </row>
    <row r="285" spans="1:65" s="2" customFormat="1" ht="16.5" customHeight="1">
      <c r="A285" s="34"/>
      <c r="B285" s="135"/>
      <c r="C285" s="136" t="s">
        <v>362</v>
      </c>
      <c r="D285" s="136" t="s">
        <v>122</v>
      </c>
      <c r="E285" s="137" t="s">
        <v>363</v>
      </c>
      <c r="F285" s="138" t="s">
        <v>364</v>
      </c>
      <c r="G285" s="139" t="s">
        <v>141</v>
      </c>
      <c r="H285" s="140">
        <v>16.245999999999999</v>
      </c>
      <c r="I285" s="141"/>
      <c r="J285" s="142">
        <f>ROUND(I285*H285,2)</f>
        <v>0</v>
      </c>
      <c r="K285" s="138" t="s">
        <v>126</v>
      </c>
      <c r="L285" s="35"/>
      <c r="M285" s="143" t="s">
        <v>3</v>
      </c>
      <c r="N285" s="144" t="s">
        <v>43</v>
      </c>
      <c r="O285" s="55"/>
      <c r="P285" s="145">
        <f>O285*H285</f>
        <v>0</v>
      </c>
      <c r="Q285" s="145">
        <v>0</v>
      </c>
      <c r="R285" s="145">
        <f>Q285*H285</f>
        <v>0</v>
      </c>
      <c r="S285" s="145">
        <v>3.175E-2</v>
      </c>
      <c r="T285" s="146">
        <f>S285*H285</f>
        <v>0.51581049999999995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47" t="s">
        <v>255</v>
      </c>
      <c r="AT285" s="147" t="s">
        <v>122</v>
      </c>
      <c r="AU285" s="147" t="s">
        <v>82</v>
      </c>
      <c r="AY285" s="19" t="s">
        <v>119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9" t="s">
        <v>80</v>
      </c>
      <c r="BK285" s="148">
        <f>ROUND(I285*H285,2)</f>
        <v>0</v>
      </c>
      <c r="BL285" s="19" t="s">
        <v>255</v>
      </c>
      <c r="BM285" s="147" t="s">
        <v>365</v>
      </c>
    </row>
    <row r="286" spans="1:65" s="2" customFormat="1" ht="11.25">
      <c r="A286" s="34"/>
      <c r="B286" s="35"/>
      <c r="C286" s="34"/>
      <c r="D286" s="149" t="s">
        <v>129</v>
      </c>
      <c r="E286" s="34"/>
      <c r="F286" s="150" t="s">
        <v>366</v>
      </c>
      <c r="G286" s="34"/>
      <c r="H286" s="34"/>
      <c r="I286" s="151"/>
      <c r="J286" s="34"/>
      <c r="K286" s="34"/>
      <c r="L286" s="35"/>
      <c r="M286" s="152"/>
      <c r="N286" s="153"/>
      <c r="O286" s="55"/>
      <c r="P286" s="55"/>
      <c r="Q286" s="55"/>
      <c r="R286" s="55"/>
      <c r="S286" s="55"/>
      <c r="T286" s="56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9" t="s">
        <v>129</v>
      </c>
      <c r="AU286" s="19" t="s">
        <v>82</v>
      </c>
    </row>
    <row r="287" spans="1:65" s="2" customFormat="1" ht="11.25">
      <c r="A287" s="34"/>
      <c r="B287" s="35"/>
      <c r="C287" s="34"/>
      <c r="D287" s="154" t="s">
        <v>131</v>
      </c>
      <c r="E287" s="34"/>
      <c r="F287" s="155" t="s">
        <v>367</v>
      </c>
      <c r="G287" s="34"/>
      <c r="H287" s="34"/>
      <c r="I287" s="151"/>
      <c r="J287" s="34"/>
      <c r="K287" s="34"/>
      <c r="L287" s="35"/>
      <c r="M287" s="152"/>
      <c r="N287" s="153"/>
      <c r="O287" s="55"/>
      <c r="P287" s="55"/>
      <c r="Q287" s="55"/>
      <c r="R287" s="55"/>
      <c r="S287" s="55"/>
      <c r="T287" s="56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9" t="s">
        <v>131</v>
      </c>
      <c r="AU287" s="19" t="s">
        <v>82</v>
      </c>
    </row>
    <row r="288" spans="1:65" s="13" customFormat="1" ht="11.25">
      <c r="B288" s="156"/>
      <c r="D288" s="149" t="s">
        <v>133</v>
      </c>
      <c r="E288" s="157" t="s">
        <v>3</v>
      </c>
      <c r="F288" s="158" t="s">
        <v>134</v>
      </c>
      <c r="H288" s="157" t="s">
        <v>3</v>
      </c>
      <c r="I288" s="159"/>
      <c r="L288" s="156"/>
      <c r="M288" s="160"/>
      <c r="N288" s="161"/>
      <c r="O288" s="161"/>
      <c r="P288" s="161"/>
      <c r="Q288" s="161"/>
      <c r="R288" s="161"/>
      <c r="S288" s="161"/>
      <c r="T288" s="162"/>
      <c r="AT288" s="157" t="s">
        <v>133</v>
      </c>
      <c r="AU288" s="157" t="s">
        <v>82</v>
      </c>
      <c r="AV288" s="13" t="s">
        <v>80</v>
      </c>
      <c r="AW288" s="13" t="s">
        <v>33</v>
      </c>
      <c r="AX288" s="13" t="s">
        <v>72</v>
      </c>
      <c r="AY288" s="157" t="s">
        <v>119</v>
      </c>
    </row>
    <row r="289" spans="1:65" s="13" customFormat="1" ht="11.25">
      <c r="B289" s="156"/>
      <c r="D289" s="149" t="s">
        <v>133</v>
      </c>
      <c r="E289" s="157" t="s">
        <v>3</v>
      </c>
      <c r="F289" s="158" t="s">
        <v>368</v>
      </c>
      <c r="H289" s="157" t="s">
        <v>3</v>
      </c>
      <c r="I289" s="159"/>
      <c r="L289" s="156"/>
      <c r="M289" s="160"/>
      <c r="N289" s="161"/>
      <c r="O289" s="161"/>
      <c r="P289" s="161"/>
      <c r="Q289" s="161"/>
      <c r="R289" s="161"/>
      <c r="S289" s="161"/>
      <c r="T289" s="162"/>
      <c r="AT289" s="157" t="s">
        <v>133</v>
      </c>
      <c r="AU289" s="157" t="s">
        <v>82</v>
      </c>
      <c r="AV289" s="13" t="s">
        <v>80</v>
      </c>
      <c r="AW289" s="13" t="s">
        <v>33</v>
      </c>
      <c r="AX289" s="13" t="s">
        <v>72</v>
      </c>
      <c r="AY289" s="157" t="s">
        <v>119</v>
      </c>
    </row>
    <row r="290" spans="1:65" s="14" customFormat="1" ht="11.25">
      <c r="B290" s="163"/>
      <c r="D290" s="149" t="s">
        <v>133</v>
      </c>
      <c r="E290" s="164" t="s">
        <v>3</v>
      </c>
      <c r="F290" s="165" t="s">
        <v>348</v>
      </c>
      <c r="H290" s="166">
        <v>8.1229999999999993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4" t="s">
        <v>133</v>
      </c>
      <c r="AU290" s="164" t="s">
        <v>82</v>
      </c>
      <c r="AV290" s="14" t="s">
        <v>82</v>
      </c>
      <c r="AW290" s="14" t="s">
        <v>33</v>
      </c>
      <c r="AX290" s="14" t="s">
        <v>72</v>
      </c>
      <c r="AY290" s="164" t="s">
        <v>119</v>
      </c>
    </row>
    <row r="291" spans="1:65" s="13" customFormat="1" ht="11.25">
      <c r="B291" s="156"/>
      <c r="D291" s="149" t="s">
        <v>133</v>
      </c>
      <c r="E291" s="157" t="s">
        <v>3</v>
      </c>
      <c r="F291" s="158" t="s">
        <v>369</v>
      </c>
      <c r="H291" s="157" t="s">
        <v>3</v>
      </c>
      <c r="I291" s="159"/>
      <c r="L291" s="156"/>
      <c r="M291" s="160"/>
      <c r="N291" s="161"/>
      <c r="O291" s="161"/>
      <c r="P291" s="161"/>
      <c r="Q291" s="161"/>
      <c r="R291" s="161"/>
      <c r="S291" s="161"/>
      <c r="T291" s="162"/>
      <c r="AT291" s="157" t="s">
        <v>133</v>
      </c>
      <c r="AU291" s="157" t="s">
        <v>82</v>
      </c>
      <c r="AV291" s="13" t="s">
        <v>80</v>
      </c>
      <c r="AW291" s="13" t="s">
        <v>33</v>
      </c>
      <c r="AX291" s="13" t="s">
        <v>72</v>
      </c>
      <c r="AY291" s="157" t="s">
        <v>119</v>
      </c>
    </row>
    <row r="292" spans="1:65" s="14" customFormat="1" ht="11.25">
      <c r="B292" s="163"/>
      <c r="D292" s="149" t="s">
        <v>133</v>
      </c>
      <c r="E292" s="164" t="s">
        <v>3</v>
      </c>
      <c r="F292" s="165" t="s">
        <v>348</v>
      </c>
      <c r="H292" s="166">
        <v>8.1229999999999993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4" t="s">
        <v>133</v>
      </c>
      <c r="AU292" s="164" t="s">
        <v>82</v>
      </c>
      <c r="AV292" s="14" t="s">
        <v>82</v>
      </c>
      <c r="AW292" s="14" t="s">
        <v>33</v>
      </c>
      <c r="AX292" s="14" t="s">
        <v>72</v>
      </c>
      <c r="AY292" s="164" t="s">
        <v>119</v>
      </c>
    </row>
    <row r="293" spans="1:65" s="15" customFormat="1" ht="11.25">
      <c r="B293" s="171"/>
      <c r="D293" s="149" t="s">
        <v>133</v>
      </c>
      <c r="E293" s="172" t="s">
        <v>3</v>
      </c>
      <c r="F293" s="173" t="s">
        <v>138</v>
      </c>
      <c r="H293" s="174">
        <v>16.245999999999999</v>
      </c>
      <c r="I293" s="175"/>
      <c r="L293" s="171"/>
      <c r="M293" s="176"/>
      <c r="N293" s="177"/>
      <c r="O293" s="177"/>
      <c r="P293" s="177"/>
      <c r="Q293" s="177"/>
      <c r="R293" s="177"/>
      <c r="S293" s="177"/>
      <c r="T293" s="178"/>
      <c r="AT293" s="172" t="s">
        <v>133</v>
      </c>
      <c r="AU293" s="172" t="s">
        <v>82</v>
      </c>
      <c r="AV293" s="15" t="s">
        <v>127</v>
      </c>
      <c r="AW293" s="15" t="s">
        <v>33</v>
      </c>
      <c r="AX293" s="15" t="s">
        <v>80</v>
      </c>
      <c r="AY293" s="172" t="s">
        <v>119</v>
      </c>
    </row>
    <row r="294" spans="1:65" s="2" customFormat="1" ht="16.5" customHeight="1">
      <c r="A294" s="34"/>
      <c r="B294" s="135"/>
      <c r="C294" s="136" t="s">
        <v>311</v>
      </c>
      <c r="D294" s="136" t="s">
        <v>122</v>
      </c>
      <c r="E294" s="137" t="s">
        <v>370</v>
      </c>
      <c r="F294" s="138" t="s">
        <v>371</v>
      </c>
      <c r="G294" s="139" t="s">
        <v>372</v>
      </c>
      <c r="H294" s="140">
        <v>2</v>
      </c>
      <c r="I294" s="141"/>
      <c r="J294" s="142">
        <f>ROUND(I294*H294,2)</f>
        <v>0</v>
      </c>
      <c r="K294" s="138" t="s">
        <v>126</v>
      </c>
      <c r="L294" s="35"/>
      <c r="M294" s="143" t="s">
        <v>3</v>
      </c>
      <c r="N294" s="144" t="s">
        <v>43</v>
      </c>
      <c r="O294" s="55"/>
      <c r="P294" s="145">
        <f>O294*H294</f>
        <v>0</v>
      </c>
      <c r="Q294" s="145">
        <v>2.2000000000000001E-4</v>
      </c>
      <c r="R294" s="145">
        <f>Q294*H294</f>
        <v>4.4000000000000002E-4</v>
      </c>
      <c r="S294" s="145">
        <v>0</v>
      </c>
      <c r="T294" s="14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47" t="s">
        <v>255</v>
      </c>
      <c r="AT294" s="147" t="s">
        <v>122</v>
      </c>
      <c r="AU294" s="147" t="s">
        <v>82</v>
      </c>
      <c r="AY294" s="19" t="s">
        <v>119</v>
      </c>
      <c r="BE294" s="148">
        <f>IF(N294="základní",J294,0)</f>
        <v>0</v>
      </c>
      <c r="BF294" s="148">
        <f>IF(N294="snížená",J294,0)</f>
        <v>0</v>
      </c>
      <c r="BG294" s="148">
        <f>IF(N294="zákl. přenesená",J294,0)</f>
        <v>0</v>
      </c>
      <c r="BH294" s="148">
        <f>IF(N294="sníž. přenesená",J294,0)</f>
        <v>0</v>
      </c>
      <c r="BI294" s="148">
        <f>IF(N294="nulová",J294,0)</f>
        <v>0</v>
      </c>
      <c r="BJ294" s="19" t="s">
        <v>80</v>
      </c>
      <c r="BK294" s="148">
        <f>ROUND(I294*H294,2)</f>
        <v>0</v>
      </c>
      <c r="BL294" s="19" t="s">
        <v>255</v>
      </c>
      <c r="BM294" s="147" t="s">
        <v>373</v>
      </c>
    </row>
    <row r="295" spans="1:65" s="2" customFormat="1" ht="11.25">
      <c r="A295" s="34"/>
      <c r="B295" s="35"/>
      <c r="C295" s="34"/>
      <c r="D295" s="149" t="s">
        <v>129</v>
      </c>
      <c r="E295" s="34"/>
      <c r="F295" s="150" t="s">
        <v>374</v>
      </c>
      <c r="G295" s="34"/>
      <c r="H295" s="34"/>
      <c r="I295" s="151"/>
      <c r="J295" s="34"/>
      <c r="K295" s="34"/>
      <c r="L295" s="35"/>
      <c r="M295" s="152"/>
      <c r="N295" s="153"/>
      <c r="O295" s="55"/>
      <c r="P295" s="55"/>
      <c r="Q295" s="55"/>
      <c r="R295" s="55"/>
      <c r="S295" s="55"/>
      <c r="T295" s="56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9" t="s">
        <v>129</v>
      </c>
      <c r="AU295" s="19" t="s">
        <v>82</v>
      </c>
    </row>
    <row r="296" spans="1:65" s="2" customFormat="1" ht="11.25">
      <c r="A296" s="34"/>
      <c r="B296" s="35"/>
      <c r="C296" s="34"/>
      <c r="D296" s="154" t="s">
        <v>131</v>
      </c>
      <c r="E296" s="34"/>
      <c r="F296" s="155" t="s">
        <v>375</v>
      </c>
      <c r="G296" s="34"/>
      <c r="H296" s="34"/>
      <c r="I296" s="151"/>
      <c r="J296" s="34"/>
      <c r="K296" s="34"/>
      <c r="L296" s="35"/>
      <c r="M296" s="152"/>
      <c r="N296" s="153"/>
      <c r="O296" s="55"/>
      <c r="P296" s="55"/>
      <c r="Q296" s="55"/>
      <c r="R296" s="55"/>
      <c r="S296" s="55"/>
      <c r="T296" s="56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T296" s="19" t="s">
        <v>131</v>
      </c>
      <c r="AU296" s="19" t="s">
        <v>82</v>
      </c>
    </row>
    <row r="297" spans="1:65" s="13" customFormat="1" ht="11.25">
      <c r="B297" s="156"/>
      <c r="D297" s="149" t="s">
        <v>133</v>
      </c>
      <c r="E297" s="157" t="s">
        <v>3</v>
      </c>
      <c r="F297" s="158" t="s">
        <v>134</v>
      </c>
      <c r="H297" s="157" t="s">
        <v>3</v>
      </c>
      <c r="I297" s="159"/>
      <c r="L297" s="156"/>
      <c r="M297" s="160"/>
      <c r="N297" s="161"/>
      <c r="O297" s="161"/>
      <c r="P297" s="161"/>
      <c r="Q297" s="161"/>
      <c r="R297" s="161"/>
      <c r="S297" s="161"/>
      <c r="T297" s="162"/>
      <c r="AT297" s="157" t="s">
        <v>133</v>
      </c>
      <c r="AU297" s="157" t="s">
        <v>82</v>
      </c>
      <c r="AV297" s="13" t="s">
        <v>80</v>
      </c>
      <c r="AW297" s="13" t="s">
        <v>33</v>
      </c>
      <c r="AX297" s="13" t="s">
        <v>72</v>
      </c>
      <c r="AY297" s="157" t="s">
        <v>119</v>
      </c>
    </row>
    <row r="298" spans="1:65" s="13" customFormat="1" ht="11.25">
      <c r="B298" s="156"/>
      <c r="D298" s="149" t="s">
        <v>133</v>
      </c>
      <c r="E298" s="157" t="s">
        <v>3</v>
      </c>
      <c r="F298" s="158" t="s">
        <v>376</v>
      </c>
      <c r="H298" s="157" t="s">
        <v>3</v>
      </c>
      <c r="I298" s="159"/>
      <c r="L298" s="156"/>
      <c r="M298" s="160"/>
      <c r="N298" s="161"/>
      <c r="O298" s="161"/>
      <c r="P298" s="161"/>
      <c r="Q298" s="161"/>
      <c r="R298" s="161"/>
      <c r="S298" s="161"/>
      <c r="T298" s="162"/>
      <c r="AT298" s="157" t="s">
        <v>133</v>
      </c>
      <c r="AU298" s="157" t="s">
        <v>82</v>
      </c>
      <c r="AV298" s="13" t="s">
        <v>80</v>
      </c>
      <c r="AW298" s="13" t="s">
        <v>33</v>
      </c>
      <c r="AX298" s="13" t="s">
        <v>72</v>
      </c>
      <c r="AY298" s="157" t="s">
        <v>119</v>
      </c>
    </row>
    <row r="299" spans="1:65" s="14" customFormat="1" ht="11.25">
      <c r="B299" s="163"/>
      <c r="D299" s="149" t="s">
        <v>133</v>
      </c>
      <c r="E299" s="164" t="s">
        <v>3</v>
      </c>
      <c r="F299" s="165" t="s">
        <v>82</v>
      </c>
      <c r="H299" s="166">
        <v>2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4" t="s">
        <v>133</v>
      </c>
      <c r="AU299" s="164" t="s">
        <v>82</v>
      </c>
      <c r="AV299" s="14" t="s">
        <v>82</v>
      </c>
      <c r="AW299" s="14" t="s">
        <v>33</v>
      </c>
      <c r="AX299" s="14" t="s">
        <v>72</v>
      </c>
      <c r="AY299" s="164" t="s">
        <v>119</v>
      </c>
    </row>
    <row r="300" spans="1:65" s="15" customFormat="1" ht="11.25">
      <c r="B300" s="171"/>
      <c r="D300" s="149" t="s">
        <v>133</v>
      </c>
      <c r="E300" s="172" t="s">
        <v>3</v>
      </c>
      <c r="F300" s="173" t="s">
        <v>138</v>
      </c>
      <c r="H300" s="174">
        <v>2</v>
      </c>
      <c r="I300" s="175"/>
      <c r="L300" s="171"/>
      <c r="M300" s="176"/>
      <c r="N300" s="177"/>
      <c r="O300" s="177"/>
      <c r="P300" s="177"/>
      <c r="Q300" s="177"/>
      <c r="R300" s="177"/>
      <c r="S300" s="177"/>
      <c r="T300" s="178"/>
      <c r="AT300" s="172" t="s">
        <v>133</v>
      </c>
      <c r="AU300" s="172" t="s">
        <v>82</v>
      </c>
      <c r="AV300" s="15" t="s">
        <v>127</v>
      </c>
      <c r="AW300" s="15" t="s">
        <v>33</v>
      </c>
      <c r="AX300" s="15" t="s">
        <v>80</v>
      </c>
      <c r="AY300" s="172" t="s">
        <v>119</v>
      </c>
    </row>
    <row r="301" spans="1:65" s="2" customFormat="1" ht="21.75" customHeight="1">
      <c r="A301" s="34"/>
      <c r="B301" s="135"/>
      <c r="C301" s="179" t="s">
        <v>377</v>
      </c>
      <c r="D301" s="179" t="s">
        <v>307</v>
      </c>
      <c r="E301" s="180" t="s">
        <v>378</v>
      </c>
      <c r="F301" s="181" t="s">
        <v>379</v>
      </c>
      <c r="G301" s="182" t="s">
        <v>372</v>
      </c>
      <c r="H301" s="183">
        <v>1</v>
      </c>
      <c r="I301" s="184"/>
      <c r="J301" s="185">
        <f>ROUND(I301*H301,2)</f>
        <v>0</v>
      </c>
      <c r="K301" s="181" t="s">
        <v>126</v>
      </c>
      <c r="L301" s="186"/>
      <c r="M301" s="187" t="s">
        <v>3</v>
      </c>
      <c r="N301" s="188" t="s">
        <v>43</v>
      </c>
      <c r="O301" s="55"/>
      <c r="P301" s="145">
        <f>O301*H301</f>
        <v>0</v>
      </c>
      <c r="Q301" s="145">
        <v>1.2489999999999999E-2</v>
      </c>
      <c r="R301" s="145">
        <f>Q301*H301</f>
        <v>1.2489999999999999E-2</v>
      </c>
      <c r="S301" s="145">
        <v>0</v>
      </c>
      <c r="T301" s="14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47" t="s">
        <v>311</v>
      </c>
      <c r="AT301" s="147" t="s">
        <v>307</v>
      </c>
      <c r="AU301" s="147" t="s">
        <v>82</v>
      </c>
      <c r="AY301" s="19" t="s">
        <v>119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9" t="s">
        <v>80</v>
      </c>
      <c r="BK301" s="148">
        <f>ROUND(I301*H301,2)</f>
        <v>0</v>
      </c>
      <c r="BL301" s="19" t="s">
        <v>255</v>
      </c>
      <c r="BM301" s="147" t="s">
        <v>380</v>
      </c>
    </row>
    <row r="302" spans="1:65" s="2" customFormat="1" ht="11.25">
      <c r="A302" s="34"/>
      <c r="B302" s="35"/>
      <c r="C302" s="34"/>
      <c r="D302" s="149" t="s">
        <v>129</v>
      </c>
      <c r="E302" s="34"/>
      <c r="F302" s="150" t="s">
        <v>379</v>
      </c>
      <c r="G302" s="34"/>
      <c r="H302" s="34"/>
      <c r="I302" s="151"/>
      <c r="J302" s="34"/>
      <c r="K302" s="34"/>
      <c r="L302" s="35"/>
      <c r="M302" s="152"/>
      <c r="N302" s="153"/>
      <c r="O302" s="55"/>
      <c r="P302" s="55"/>
      <c r="Q302" s="55"/>
      <c r="R302" s="55"/>
      <c r="S302" s="55"/>
      <c r="T302" s="56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9" t="s">
        <v>129</v>
      </c>
      <c r="AU302" s="19" t="s">
        <v>82</v>
      </c>
    </row>
    <row r="303" spans="1:65" s="2" customFormat="1" ht="16.5" customHeight="1">
      <c r="A303" s="34"/>
      <c r="B303" s="135"/>
      <c r="C303" s="136" t="s">
        <v>381</v>
      </c>
      <c r="D303" s="136" t="s">
        <v>122</v>
      </c>
      <c r="E303" s="137" t="s">
        <v>382</v>
      </c>
      <c r="F303" s="138" t="s">
        <v>383</v>
      </c>
      <c r="G303" s="139" t="s">
        <v>238</v>
      </c>
      <c r="H303" s="140">
        <v>0.22500000000000001</v>
      </c>
      <c r="I303" s="141"/>
      <c r="J303" s="142">
        <f>ROUND(I303*H303,2)</f>
        <v>0</v>
      </c>
      <c r="K303" s="138" t="s">
        <v>126</v>
      </c>
      <c r="L303" s="35"/>
      <c r="M303" s="143" t="s">
        <v>3</v>
      </c>
      <c r="N303" s="144" t="s">
        <v>43</v>
      </c>
      <c r="O303" s="55"/>
      <c r="P303" s="145">
        <f>O303*H303</f>
        <v>0</v>
      </c>
      <c r="Q303" s="145">
        <v>0</v>
      </c>
      <c r="R303" s="145">
        <f>Q303*H303</f>
        <v>0</v>
      </c>
      <c r="S303" s="145">
        <v>0</v>
      </c>
      <c r="T303" s="14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47" t="s">
        <v>255</v>
      </c>
      <c r="AT303" s="147" t="s">
        <v>122</v>
      </c>
      <c r="AU303" s="147" t="s">
        <v>82</v>
      </c>
      <c r="AY303" s="19" t="s">
        <v>119</v>
      </c>
      <c r="BE303" s="148">
        <f>IF(N303="základní",J303,0)</f>
        <v>0</v>
      </c>
      <c r="BF303" s="148">
        <f>IF(N303="snížená",J303,0)</f>
        <v>0</v>
      </c>
      <c r="BG303" s="148">
        <f>IF(N303="zákl. přenesená",J303,0)</f>
        <v>0</v>
      </c>
      <c r="BH303" s="148">
        <f>IF(N303="sníž. přenesená",J303,0)</f>
        <v>0</v>
      </c>
      <c r="BI303" s="148">
        <f>IF(N303="nulová",J303,0)</f>
        <v>0</v>
      </c>
      <c r="BJ303" s="19" t="s">
        <v>80</v>
      </c>
      <c r="BK303" s="148">
        <f>ROUND(I303*H303,2)</f>
        <v>0</v>
      </c>
      <c r="BL303" s="19" t="s">
        <v>255</v>
      </c>
      <c r="BM303" s="147" t="s">
        <v>384</v>
      </c>
    </row>
    <row r="304" spans="1:65" s="2" customFormat="1" ht="19.5">
      <c r="A304" s="34"/>
      <c r="B304" s="35"/>
      <c r="C304" s="34"/>
      <c r="D304" s="149" t="s">
        <v>129</v>
      </c>
      <c r="E304" s="34"/>
      <c r="F304" s="150" t="s">
        <v>385</v>
      </c>
      <c r="G304" s="34"/>
      <c r="H304" s="34"/>
      <c r="I304" s="151"/>
      <c r="J304" s="34"/>
      <c r="K304" s="34"/>
      <c r="L304" s="35"/>
      <c r="M304" s="152"/>
      <c r="N304" s="153"/>
      <c r="O304" s="55"/>
      <c r="P304" s="55"/>
      <c r="Q304" s="55"/>
      <c r="R304" s="55"/>
      <c r="S304" s="55"/>
      <c r="T304" s="56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9" t="s">
        <v>129</v>
      </c>
      <c r="AU304" s="19" t="s">
        <v>82</v>
      </c>
    </row>
    <row r="305" spans="1:65" s="2" customFormat="1" ht="11.25">
      <c r="A305" s="34"/>
      <c r="B305" s="35"/>
      <c r="C305" s="34"/>
      <c r="D305" s="154" t="s">
        <v>131</v>
      </c>
      <c r="E305" s="34"/>
      <c r="F305" s="155" t="s">
        <v>386</v>
      </c>
      <c r="G305" s="34"/>
      <c r="H305" s="34"/>
      <c r="I305" s="151"/>
      <c r="J305" s="34"/>
      <c r="K305" s="34"/>
      <c r="L305" s="35"/>
      <c r="M305" s="152"/>
      <c r="N305" s="153"/>
      <c r="O305" s="55"/>
      <c r="P305" s="55"/>
      <c r="Q305" s="55"/>
      <c r="R305" s="55"/>
      <c r="S305" s="55"/>
      <c r="T305" s="56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9" t="s">
        <v>131</v>
      </c>
      <c r="AU305" s="19" t="s">
        <v>82</v>
      </c>
    </row>
    <row r="306" spans="1:65" s="12" customFormat="1" ht="22.9" customHeight="1">
      <c r="B306" s="122"/>
      <c r="D306" s="123" t="s">
        <v>71</v>
      </c>
      <c r="E306" s="133" t="s">
        <v>387</v>
      </c>
      <c r="F306" s="133" t="s">
        <v>388</v>
      </c>
      <c r="I306" s="125"/>
      <c r="J306" s="134">
        <f>BK306</f>
        <v>0</v>
      </c>
      <c r="L306" s="122"/>
      <c r="M306" s="127"/>
      <c r="N306" s="128"/>
      <c r="O306" s="128"/>
      <c r="P306" s="129">
        <f>SUM(P307:P321)</f>
        <v>0</v>
      </c>
      <c r="Q306" s="128"/>
      <c r="R306" s="129">
        <f>SUM(R307:R321)</f>
        <v>1.6E-2</v>
      </c>
      <c r="S306" s="128"/>
      <c r="T306" s="130">
        <f>SUM(T307:T321)</f>
        <v>0</v>
      </c>
      <c r="AR306" s="123" t="s">
        <v>82</v>
      </c>
      <c r="AT306" s="131" t="s">
        <v>71</v>
      </c>
      <c r="AU306" s="131" t="s">
        <v>80</v>
      </c>
      <c r="AY306" s="123" t="s">
        <v>119</v>
      </c>
      <c r="BK306" s="132">
        <f>SUM(BK307:BK321)</f>
        <v>0</v>
      </c>
    </row>
    <row r="307" spans="1:65" s="2" customFormat="1" ht="16.5" customHeight="1">
      <c r="A307" s="34"/>
      <c r="B307" s="135"/>
      <c r="C307" s="136" t="s">
        <v>389</v>
      </c>
      <c r="D307" s="136" t="s">
        <v>122</v>
      </c>
      <c r="E307" s="137" t="s">
        <v>390</v>
      </c>
      <c r="F307" s="138" t="s">
        <v>391</v>
      </c>
      <c r="G307" s="139" t="s">
        <v>372</v>
      </c>
      <c r="H307" s="140">
        <v>2</v>
      </c>
      <c r="I307" s="141"/>
      <c r="J307" s="142">
        <f>ROUND(I307*H307,2)</f>
        <v>0</v>
      </c>
      <c r="K307" s="138" t="s">
        <v>126</v>
      </c>
      <c r="L307" s="35"/>
      <c r="M307" s="143" t="s">
        <v>3</v>
      </c>
      <c r="N307" s="144" t="s">
        <v>43</v>
      </c>
      <c r="O307" s="55"/>
      <c r="P307" s="145">
        <f>O307*H307</f>
        <v>0</v>
      </c>
      <c r="Q307" s="145">
        <v>0</v>
      </c>
      <c r="R307" s="145">
        <f>Q307*H307</f>
        <v>0</v>
      </c>
      <c r="S307" s="145">
        <v>0</v>
      </c>
      <c r="T307" s="14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47" t="s">
        <v>255</v>
      </c>
      <c r="AT307" s="147" t="s">
        <v>122</v>
      </c>
      <c r="AU307" s="147" t="s">
        <v>82</v>
      </c>
      <c r="AY307" s="19" t="s">
        <v>119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9" t="s">
        <v>80</v>
      </c>
      <c r="BK307" s="148">
        <f>ROUND(I307*H307,2)</f>
        <v>0</v>
      </c>
      <c r="BL307" s="19" t="s">
        <v>255</v>
      </c>
      <c r="BM307" s="147" t="s">
        <v>392</v>
      </c>
    </row>
    <row r="308" spans="1:65" s="2" customFormat="1" ht="19.5">
      <c r="A308" s="34"/>
      <c r="B308" s="35"/>
      <c r="C308" s="34"/>
      <c r="D308" s="149" t="s">
        <v>129</v>
      </c>
      <c r="E308" s="34"/>
      <c r="F308" s="150" t="s">
        <v>393</v>
      </c>
      <c r="G308" s="34"/>
      <c r="H308" s="34"/>
      <c r="I308" s="151"/>
      <c r="J308" s="34"/>
      <c r="K308" s="34"/>
      <c r="L308" s="35"/>
      <c r="M308" s="152"/>
      <c r="N308" s="153"/>
      <c r="O308" s="55"/>
      <c r="P308" s="55"/>
      <c r="Q308" s="55"/>
      <c r="R308" s="55"/>
      <c r="S308" s="55"/>
      <c r="T308" s="56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9" t="s">
        <v>129</v>
      </c>
      <c r="AU308" s="19" t="s">
        <v>82</v>
      </c>
    </row>
    <row r="309" spans="1:65" s="2" customFormat="1" ht="11.25">
      <c r="A309" s="34"/>
      <c r="B309" s="35"/>
      <c r="C309" s="34"/>
      <c r="D309" s="154" t="s">
        <v>131</v>
      </c>
      <c r="E309" s="34"/>
      <c r="F309" s="155" t="s">
        <v>394</v>
      </c>
      <c r="G309" s="34"/>
      <c r="H309" s="34"/>
      <c r="I309" s="151"/>
      <c r="J309" s="34"/>
      <c r="K309" s="34"/>
      <c r="L309" s="35"/>
      <c r="M309" s="152"/>
      <c r="N309" s="153"/>
      <c r="O309" s="55"/>
      <c r="P309" s="55"/>
      <c r="Q309" s="55"/>
      <c r="R309" s="55"/>
      <c r="S309" s="55"/>
      <c r="T309" s="56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9" t="s">
        <v>131</v>
      </c>
      <c r="AU309" s="19" t="s">
        <v>82</v>
      </c>
    </row>
    <row r="310" spans="1:65" s="13" customFormat="1" ht="11.25">
      <c r="B310" s="156"/>
      <c r="D310" s="149" t="s">
        <v>133</v>
      </c>
      <c r="E310" s="157" t="s">
        <v>3</v>
      </c>
      <c r="F310" s="158" t="s">
        <v>134</v>
      </c>
      <c r="H310" s="157" t="s">
        <v>3</v>
      </c>
      <c r="I310" s="159"/>
      <c r="L310" s="156"/>
      <c r="M310" s="160"/>
      <c r="N310" s="161"/>
      <c r="O310" s="161"/>
      <c r="P310" s="161"/>
      <c r="Q310" s="161"/>
      <c r="R310" s="161"/>
      <c r="S310" s="161"/>
      <c r="T310" s="162"/>
      <c r="AT310" s="157" t="s">
        <v>133</v>
      </c>
      <c r="AU310" s="157" t="s">
        <v>82</v>
      </c>
      <c r="AV310" s="13" t="s">
        <v>80</v>
      </c>
      <c r="AW310" s="13" t="s">
        <v>33</v>
      </c>
      <c r="AX310" s="13" t="s">
        <v>72</v>
      </c>
      <c r="AY310" s="157" t="s">
        <v>119</v>
      </c>
    </row>
    <row r="311" spans="1:65" s="13" customFormat="1" ht="11.25">
      <c r="B311" s="156"/>
      <c r="D311" s="149" t="s">
        <v>133</v>
      </c>
      <c r="E311" s="157" t="s">
        <v>3</v>
      </c>
      <c r="F311" s="158" t="s">
        <v>395</v>
      </c>
      <c r="H311" s="157" t="s">
        <v>3</v>
      </c>
      <c r="I311" s="159"/>
      <c r="L311" s="156"/>
      <c r="M311" s="160"/>
      <c r="N311" s="161"/>
      <c r="O311" s="161"/>
      <c r="P311" s="161"/>
      <c r="Q311" s="161"/>
      <c r="R311" s="161"/>
      <c r="S311" s="161"/>
      <c r="T311" s="162"/>
      <c r="AT311" s="157" t="s">
        <v>133</v>
      </c>
      <c r="AU311" s="157" t="s">
        <v>82</v>
      </c>
      <c r="AV311" s="13" t="s">
        <v>80</v>
      </c>
      <c r="AW311" s="13" t="s">
        <v>33</v>
      </c>
      <c r="AX311" s="13" t="s">
        <v>72</v>
      </c>
      <c r="AY311" s="157" t="s">
        <v>119</v>
      </c>
    </row>
    <row r="312" spans="1:65" s="14" customFormat="1" ht="11.25">
      <c r="B312" s="163"/>
      <c r="D312" s="149" t="s">
        <v>133</v>
      </c>
      <c r="E312" s="164" t="s">
        <v>3</v>
      </c>
      <c r="F312" s="165" t="s">
        <v>82</v>
      </c>
      <c r="H312" s="166">
        <v>2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4" t="s">
        <v>133</v>
      </c>
      <c r="AU312" s="164" t="s">
        <v>82</v>
      </c>
      <c r="AV312" s="14" t="s">
        <v>82</v>
      </c>
      <c r="AW312" s="14" t="s">
        <v>33</v>
      </c>
      <c r="AX312" s="14" t="s">
        <v>72</v>
      </c>
      <c r="AY312" s="164" t="s">
        <v>119</v>
      </c>
    </row>
    <row r="313" spans="1:65" s="15" customFormat="1" ht="11.25">
      <c r="B313" s="171"/>
      <c r="D313" s="149" t="s">
        <v>133</v>
      </c>
      <c r="E313" s="172" t="s">
        <v>3</v>
      </c>
      <c r="F313" s="173" t="s">
        <v>138</v>
      </c>
      <c r="H313" s="174">
        <v>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133</v>
      </c>
      <c r="AU313" s="172" t="s">
        <v>82</v>
      </c>
      <c r="AV313" s="15" t="s">
        <v>127</v>
      </c>
      <c r="AW313" s="15" t="s">
        <v>33</v>
      </c>
      <c r="AX313" s="15" t="s">
        <v>80</v>
      </c>
      <c r="AY313" s="172" t="s">
        <v>119</v>
      </c>
    </row>
    <row r="314" spans="1:65" s="2" customFormat="1" ht="16.5" customHeight="1">
      <c r="A314" s="34"/>
      <c r="B314" s="135"/>
      <c r="C314" s="179" t="s">
        <v>396</v>
      </c>
      <c r="D314" s="179" t="s">
        <v>307</v>
      </c>
      <c r="E314" s="180" t="s">
        <v>397</v>
      </c>
      <c r="F314" s="181" t="s">
        <v>398</v>
      </c>
      <c r="G314" s="182" t="s">
        <v>372</v>
      </c>
      <c r="H314" s="183">
        <v>1</v>
      </c>
      <c r="I314" s="184"/>
      <c r="J314" s="185">
        <f>ROUND(I314*H314,2)</f>
        <v>0</v>
      </c>
      <c r="K314" s="181" t="s">
        <v>126</v>
      </c>
      <c r="L314" s="186"/>
      <c r="M314" s="187" t="s">
        <v>3</v>
      </c>
      <c r="N314" s="188" t="s">
        <v>43</v>
      </c>
      <c r="O314" s="55"/>
      <c r="P314" s="145">
        <f>O314*H314</f>
        <v>0</v>
      </c>
      <c r="Q314" s="145">
        <v>1.6E-2</v>
      </c>
      <c r="R314" s="145">
        <f>Q314*H314</f>
        <v>1.6E-2</v>
      </c>
      <c r="S314" s="145">
        <v>0</v>
      </c>
      <c r="T314" s="14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47" t="s">
        <v>311</v>
      </c>
      <c r="AT314" s="147" t="s">
        <v>307</v>
      </c>
      <c r="AU314" s="147" t="s">
        <v>82</v>
      </c>
      <c r="AY314" s="19" t="s">
        <v>119</v>
      </c>
      <c r="BE314" s="148">
        <f>IF(N314="základní",J314,0)</f>
        <v>0</v>
      </c>
      <c r="BF314" s="148">
        <f>IF(N314="snížená",J314,0)</f>
        <v>0</v>
      </c>
      <c r="BG314" s="148">
        <f>IF(N314="zákl. přenesená",J314,0)</f>
        <v>0</v>
      </c>
      <c r="BH314" s="148">
        <f>IF(N314="sníž. přenesená",J314,0)</f>
        <v>0</v>
      </c>
      <c r="BI314" s="148">
        <f>IF(N314="nulová",J314,0)</f>
        <v>0</v>
      </c>
      <c r="BJ314" s="19" t="s">
        <v>80</v>
      </c>
      <c r="BK314" s="148">
        <f>ROUND(I314*H314,2)</f>
        <v>0</v>
      </c>
      <c r="BL314" s="19" t="s">
        <v>255</v>
      </c>
      <c r="BM314" s="147" t="s">
        <v>399</v>
      </c>
    </row>
    <row r="315" spans="1:65" s="2" customFormat="1" ht="11.25">
      <c r="A315" s="34"/>
      <c r="B315" s="35"/>
      <c r="C315" s="34"/>
      <c r="D315" s="149" t="s">
        <v>129</v>
      </c>
      <c r="E315" s="34"/>
      <c r="F315" s="150" t="s">
        <v>398</v>
      </c>
      <c r="G315" s="34"/>
      <c r="H315" s="34"/>
      <c r="I315" s="151"/>
      <c r="J315" s="34"/>
      <c r="K315" s="34"/>
      <c r="L315" s="35"/>
      <c r="M315" s="152"/>
      <c r="N315" s="153"/>
      <c r="O315" s="55"/>
      <c r="P315" s="55"/>
      <c r="Q315" s="55"/>
      <c r="R315" s="55"/>
      <c r="S315" s="55"/>
      <c r="T315" s="56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T315" s="19" t="s">
        <v>129</v>
      </c>
      <c r="AU315" s="19" t="s">
        <v>82</v>
      </c>
    </row>
    <row r="316" spans="1:65" s="13" customFormat="1" ht="11.25">
      <c r="B316" s="156"/>
      <c r="D316" s="149" t="s">
        <v>133</v>
      </c>
      <c r="E316" s="157" t="s">
        <v>3</v>
      </c>
      <c r="F316" s="158" t="s">
        <v>400</v>
      </c>
      <c r="H316" s="157" t="s">
        <v>3</v>
      </c>
      <c r="I316" s="159"/>
      <c r="L316" s="156"/>
      <c r="M316" s="160"/>
      <c r="N316" s="161"/>
      <c r="O316" s="161"/>
      <c r="P316" s="161"/>
      <c r="Q316" s="161"/>
      <c r="R316" s="161"/>
      <c r="S316" s="161"/>
      <c r="T316" s="162"/>
      <c r="AT316" s="157" t="s">
        <v>133</v>
      </c>
      <c r="AU316" s="157" t="s">
        <v>82</v>
      </c>
      <c r="AV316" s="13" t="s">
        <v>80</v>
      </c>
      <c r="AW316" s="13" t="s">
        <v>33</v>
      </c>
      <c r="AX316" s="13" t="s">
        <v>72</v>
      </c>
      <c r="AY316" s="157" t="s">
        <v>119</v>
      </c>
    </row>
    <row r="317" spans="1:65" s="14" customFormat="1" ht="11.25">
      <c r="B317" s="163"/>
      <c r="D317" s="149" t="s">
        <v>133</v>
      </c>
      <c r="E317" s="164" t="s">
        <v>3</v>
      </c>
      <c r="F317" s="165" t="s">
        <v>80</v>
      </c>
      <c r="H317" s="166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4" t="s">
        <v>133</v>
      </c>
      <c r="AU317" s="164" t="s">
        <v>82</v>
      </c>
      <c r="AV317" s="14" t="s">
        <v>82</v>
      </c>
      <c r="AW317" s="14" t="s">
        <v>33</v>
      </c>
      <c r="AX317" s="14" t="s">
        <v>72</v>
      </c>
      <c r="AY317" s="164" t="s">
        <v>119</v>
      </c>
    </row>
    <row r="318" spans="1:65" s="15" customFormat="1" ht="11.25">
      <c r="B318" s="171"/>
      <c r="D318" s="149" t="s">
        <v>133</v>
      </c>
      <c r="E318" s="172" t="s">
        <v>3</v>
      </c>
      <c r="F318" s="173" t="s">
        <v>138</v>
      </c>
      <c r="H318" s="174">
        <v>1</v>
      </c>
      <c r="I318" s="175"/>
      <c r="L318" s="171"/>
      <c r="M318" s="176"/>
      <c r="N318" s="177"/>
      <c r="O318" s="177"/>
      <c r="P318" s="177"/>
      <c r="Q318" s="177"/>
      <c r="R318" s="177"/>
      <c r="S318" s="177"/>
      <c r="T318" s="178"/>
      <c r="AT318" s="172" t="s">
        <v>133</v>
      </c>
      <c r="AU318" s="172" t="s">
        <v>82</v>
      </c>
      <c r="AV318" s="15" t="s">
        <v>127</v>
      </c>
      <c r="AW318" s="15" t="s">
        <v>33</v>
      </c>
      <c r="AX318" s="15" t="s">
        <v>80</v>
      </c>
      <c r="AY318" s="172" t="s">
        <v>119</v>
      </c>
    </row>
    <row r="319" spans="1:65" s="2" customFormat="1" ht="16.5" customHeight="1">
      <c r="A319" s="34"/>
      <c r="B319" s="135"/>
      <c r="C319" s="136" t="s">
        <v>401</v>
      </c>
      <c r="D319" s="136" t="s">
        <v>122</v>
      </c>
      <c r="E319" s="137" t="s">
        <v>402</v>
      </c>
      <c r="F319" s="138" t="s">
        <v>403</v>
      </c>
      <c r="G319" s="139" t="s">
        <v>238</v>
      </c>
      <c r="H319" s="140">
        <v>1.6E-2</v>
      </c>
      <c r="I319" s="141"/>
      <c r="J319" s="142">
        <f>ROUND(I319*H319,2)</f>
        <v>0</v>
      </c>
      <c r="K319" s="138" t="s">
        <v>126</v>
      </c>
      <c r="L319" s="35"/>
      <c r="M319" s="143" t="s">
        <v>3</v>
      </c>
      <c r="N319" s="144" t="s">
        <v>43</v>
      </c>
      <c r="O319" s="55"/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47" t="s">
        <v>255</v>
      </c>
      <c r="AT319" s="147" t="s">
        <v>122</v>
      </c>
      <c r="AU319" s="147" t="s">
        <v>82</v>
      </c>
      <c r="AY319" s="19" t="s">
        <v>119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9" t="s">
        <v>80</v>
      </c>
      <c r="BK319" s="148">
        <f>ROUND(I319*H319,2)</f>
        <v>0</v>
      </c>
      <c r="BL319" s="19" t="s">
        <v>255</v>
      </c>
      <c r="BM319" s="147" t="s">
        <v>404</v>
      </c>
    </row>
    <row r="320" spans="1:65" s="2" customFormat="1" ht="19.5">
      <c r="A320" s="34"/>
      <c r="B320" s="35"/>
      <c r="C320" s="34"/>
      <c r="D320" s="149" t="s">
        <v>129</v>
      </c>
      <c r="E320" s="34"/>
      <c r="F320" s="150" t="s">
        <v>405</v>
      </c>
      <c r="G320" s="34"/>
      <c r="H320" s="34"/>
      <c r="I320" s="151"/>
      <c r="J320" s="34"/>
      <c r="K320" s="34"/>
      <c r="L320" s="35"/>
      <c r="M320" s="152"/>
      <c r="N320" s="153"/>
      <c r="O320" s="55"/>
      <c r="P320" s="55"/>
      <c r="Q320" s="55"/>
      <c r="R320" s="55"/>
      <c r="S320" s="55"/>
      <c r="T320" s="56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9" t="s">
        <v>129</v>
      </c>
      <c r="AU320" s="19" t="s">
        <v>82</v>
      </c>
    </row>
    <row r="321" spans="1:65" s="2" customFormat="1" ht="11.25">
      <c r="A321" s="34"/>
      <c r="B321" s="35"/>
      <c r="C321" s="34"/>
      <c r="D321" s="154" t="s">
        <v>131</v>
      </c>
      <c r="E321" s="34"/>
      <c r="F321" s="155" t="s">
        <v>406</v>
      </c>
      <c r="G321" s="34"/>
      <c r="H321" s="34"/>
      <c r="I321" s="151"/>
      <c r="J321" s="34"/>
      <c r="K321" s="34"/>
      <c r="L321" s="35"/>
      <c r="M321" s="152"/>
      <c r="N321" s="153"/>
      <c r="O321" s="55"/>
      <c r="P321" s="55"/>
      <c r="Q321" s="55"/>
      <c r="R321" s="55"/>
      <c r="S321" s="55"/>
      <c r="T321" s="56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9" t="s">
        <v>131</v>
      </c>
      <c r="AU321" s="19" t="s">
        <v>82</v>
      </c>
    </row>
    <row r="322" spans="1:65" s="12" customFormat="1" ht="22.9" customHeight="1">
      <c r="B322" s="122"/>
      <c r="D322" s="123" t="s">
        <v>71</v>
      </c>
      <c r="E322" s="133" t="s">
        <v>407</v>
      </c>
      <c r="F322" s="133" t="s">
        <v>408</v>
      </c>
      <c r="I322" s="125"/>
      <c r="J322" s="134">
        <f>BK322</f>
        <v>0</v>
      </c>
      <c r="L322" s="122"/>
      <c r="M322" s="127"/>
      <c r="N322" s="128"/>
      <c r="O322" s="128"/>
      <c r="P322" s="129">
        <f>SUM(P323:P401)</f>
        <v>0</v>
      </c>
      <c r="Q322" s="128"/>
      <c r="R322" s="129">
        <f>SUM(R323:R401)</f>
        <v>20.801975500000001</v>
      </c>
      <c r="S322" s="128"/>
      <c r="T322" s="130">
        <f>SUM(T323:T401)</f>
        <v>0</v>
      </c>
      <c r="AR322" s="123" t="s">
        <v>82</v>
      </c>
      <c r="AT322" s="131" t="s">
        <v>71</v>
      </c>
      <c r="AU322" s="131" t="s">
        <v>80</v>
      </c>
      <c r="AY322" s="123" t="s">
        <v>119</v>
      </c>
      <c r="BK322" s="132">
        <f>SUM(BK323:BK401)</f>
        <v>0</v>
      </c>
    </row>
    <row r="323" spans="1:65" s="2" customFormat="1" ht="16.5" customHeight="1">
      <c r="A323" s="34"/>
      <c r="B323" s="135"/>
      <c r="C323" s="136" t="s">
        <v>409</v>
      </c>
      <c r="D323" s="136" t="s">
        <v>122</v>
      </c>
      <c r="E323" s="137" t="s">
        <v>410</v>
      </c>
      <c r="F323" s="138" t="s">
        <v>411</v>
      </c>
      <c r="G323" s="139" t="s">
        <v>141</v>
      </c>
      <c r="H323" s="140">
        <v>238.94</v>
      </c>
      <c r="I323" s="141"/>
      <c r="J323" s="142">
        <f>ROUND(I323*H323,2)</f>
        <v>0</v>
      </c>
      <c r="K323" s="138" t="s">
        <v>126</v>
      </c>
      <c r="L323" s="35"/>
      <c r="M323" s="143" t="s">
        <v>3</v>
      </c>
      <c r="N323" s="144" t="s">
        <v>43</v>
      </c>
      <c r="O323" s="55"/>
      <c r="P323" s="145">
        <f>O323*H323</f>
        <v>0</v>
      </c>
      <c r="Q323" s="145">
        <v>2.9999999999999997E-4</v>
      </c>
      <c r="R323" s="145">
        <f>Q323*H323</f>
        <v>7.1681999999999996E-2</v>
      </c>
      <c r="S323" s="145">
        <v>0</v>
      </c>
      <c r="T323" s="14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47" t="s">
        <v>255</v>
      </c>
      <c r="AT323" s="147" t="s">
        <v>122</v>
      </c>
      <c r="AU323" s="147" t="s">
        <v>82</v>
      </c>
      <c r="AY323" s="19" t="s">
        <v>119</v>
      </c>
      <c r="BE323" s="148">
        <f>IF(N323="základní",J323,0)</f>
        <v>0</v>
      </c>
      <c r="BF323" s="148">
        <f>IF(N323="snížená",J323,0)</f>
        <v>0</v>
      </c>
      <c r="BG323" s="148">
        <f>IF(N323="zákl. přenesená",J323,0)</f>
        <v>0</v>
      </c>
      <c r="BH323" s="148">
        <f>IF(N323="sníž. přenesená",J323,0)</f>
        <v>0</v>
      </c>
      <c r="BI323" s="148">
        <f>IF(N323="nulová",J323,0)</f>
        <v>0</v>
      </c>
      <c r="BJ323" s="19" t="s">
        <v>80</v>
      </c>
      <c r="BK323" s="148">
        <f>ROUND(I323*H323,2)</f>
        <v>0</v>
      </c>
      <c r="BL323" s="19" t="s">
        <v>255</v>
      </c>
      <c r="BM323" s="147" t="s">
        <v>412</v>
      </c>
    </row>
    <row r="324" spans="1:65" s="2" customFormat="1" ht="11.25">
      <c r="A324" s="34"/>
      <c r="B324" s="35"/>
      <c r="C324" s="34"/>
      <c r="D324" s="149" t="s">
        <v>129</v>
      </c>
      <c r="E324" s="34"/>
      <c r="F324" s="150" t="s">
        <v>413</v>
      </c>
      <c r="G324" s="34"/>
      <c r="H324" s="34"/>
      <c r="I324" s="151"/>
      <c r="J324" s="34"/>
      <c r="K324" s="34"/>
      <c r="L324" s="35"/>
      <c r="M324" s="152"/>
      <c r="N324" s="153"/>
      <c r="O324" s="55"/>
      <c r="P324" s="55"/>
      <c r="Q324" s="55"/>
      <c r="R324" s="55"/>
      <c r="S324" s="55"/>
      <c r="T324" s="56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9" t="s">
        <v>129</v>
      </c>
      <c r="AU324" s="19" t="s">
        <v>82</v>
      </c>
    </row>
    <row r="325" spans="1:65" s="2" customFormat="1" ht="11.25">
      <c r="A325" s="34"/>
      <c r="B325" s="35"/>
      <c r="C325" s="34"/>
      <c r="D325" s="154" t="s">
        <v>131</v>
      </c>
      <c r="E325" s="34"/>
      <c r="F325" s="155" t="s">
        <v>414</v>
      </c>
      <c r="G325" s="34"/>
      <c r="H325" s="34"/>
      <c r="I325" s="151"/>
      <c r="J325" s="34"/>
      <c r="K325" s="34"/>
      <c r="L325" s="35"/>
      <c r="M325" s="152"/>
      <c r="N325" s="153"/>
      <c r="O325" s="55"/>
      <c r="P325" s="55"/>
      <c r="Q325" s="55"/>
      <c r="R325" s="55"/>
      <c r="S325" s="55"/>
      <c r="T325" s="56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9" t="s">
        <v>131</v>
      </c>
      <c r="AU325" s="19" t="s">
        <v>82</v>
      </c>
    </row>
    <row r="326" spans="1:65" s="13" customFormat="1" ht="11.25">
      <c r="B326" s="156"/>
      <c r="D326" s="149" t="s">
        <v>133</v>
      </c>
      <c r="E326" s="157" t="s">
        <v>3</v>
      </c>
      <c r="F326" s="158" t="s">
        <v>134</v>
      </c>
      <c r="H326" s="157" t="s">
        <v>3</v>
      </c>
      <c r="I326" s="159"/>
      <c r="L326" s="156"/>
      <c r="M326" s="160"/>
      <c r="N326" s="161"/>
      <c r="O326" s="161"/>
      <c r="P326" s="161"/>
      <c r="Q326" s="161"/>
      <c r="R326" s="161"/>
      <c r="S326" s="161"/>
      <c r="T326" s="162"/>
      <c r="AT326" s="157" t="s">
        <v>133</v>
      </c>
      <c r="AU326" s="157" t="s">
        <v>82</v>
      </c>
      <c r="AV326" s="13" t="s">
        <v>80</v>
      </c>
      <c r="AW326" s="13" t="s">
        <v>33</v>
      </c>
      <c r="AX326" s="13" t="s">
        <v>72</v>
      </c>
      <c r="AY326" s="157" t="s">
        <v>119</v>
      </c>
    </row>
    <row r="327" spans="1:65" s="13" customFormat="1" ht="11.25">
      <c r="B327" s="156"/>
      <c r="D327" s="149" t="s">
        <v>133</v>
      </c>
      <c r="E327" s="157" t="s">
        <v>3</v>
      </c>
      <c r="F327" s="158" t="s">
        <v>155</v>
      </c>
      <c r="H327" s="157" t="s">
        <v>3</v>
      </c>
      <c r="I327" s="159"/>
      <c r="L327" s="156"/>
      <c r="M327" s="160"/>
      <c r="N327" s="161"/>
      <c r="O327" s="161"/>
      <c r="P327" s="161"/>
      <c r="Q327" s="161"/>
      <c r="R327" s="161"/>
      <c r="S327" s="161"/>
      <c r="T327" s="162"/>
      <c r="AT327" s="157" t="s">
        <v>133</v>
      </c>
      <c r="AU327" s="157" t="s">
        <v>82</v>
      </c>
      <c r="AV327" s="13" t="s">
        <v>80</v>
      </c>
      <c r="AW327" s="13" t="s">
        <v>33</v>
      </c>
      <c r="AX327" s="13" t="s">
        <v>72</v>
      </c>
      <c r="AY327" s="157" t="s">
        <v>119</v>
      </c>
    </row>
    <row r="328" spans="1:65" s="14" customFormat="1" ht="11.25">
      <c r="B328" s="163"/>
      <c r="D328" s="149" t="s">
        <v>133</v>
      </c>
      <c r="E328" s="164" t="s">
        <v>3</v>
      </c>
      <c r="F328" s="165" t="s">
        <v>172</v>
      </c>
      <c r="H328" s="166">
        <v>219.29</v>
      </c>
      <c r="I328" s="167"/>
      <c r="L328" s="163"/>
      <c r="M328" s="168"/>
      <c r="N328" s="169"/>
      <c r="O328" s="169"/>
      <c r="P328" s="169"/>
      <c r="Q328" s="169"/>
      <c r="R328" s="169"/>
      <c r="S328" s="169"/>
      <c r="T328" s="170"/>
      <c r="AT328" s="164" t="s">
        <v>133</v>
      </c>
      <c r="AU328" s="164" t="s">
        <v>82</v>
      </c>
      <c r="AV328" s="14" t="s">
        <v>82</v>
      </c>
      <c r="AW328" s="14" t="s">
        <v>33</v>
      </c>
      <c r="AX328" s="14" t="s">
        <v>72</v>
      </c>
      <c r="AY328" s="164" t="s">
        <v>119</v>
      </c>
    </row>
    <row r="329" spans="1:65" s="13" customFormat="1" ht="11.25">
      <c r="B329" s="156"/>
      <c r="D329" s="149" t="s">
        <v>133</v>
      </c>
      <c r="E329" s="157" t="s">
        <v>3</v>
      </c>
      <c r="F329" s="158" t="s">
        <v>146</v>
      </c>
      <c r="H329" s="157" t="s">
        <v>3</v>
      </c>
      <c r="I329" s="159"/>
      <c r="L329" s="156"/>
      <c r="M329" s="160"/>
      <c r="N329" s="161"/>
      <c r="O329" s="161"/>
      <c r="P329" s="161"/>
      <c r="Q329" s="161"/>
      <c r="R329" s="161"/>
      <c r="S329" s="161"/>
      <c r="T329" s="162"/>
      <c r="AT329" s="157" t="s">
        <v>133</v>
      </c>
      <c r="AU329" s="157" t="s">
        <v>82</v>
      </c>
      <c r="AV329" s="13" t="s">
        <v>80</v>
      </c>
      <c r="AW329" s="13" t="s">
        <v>33</v>
      </c>
      <c r="AX329" s="13" t="s">
        <v>72</v>
      </c>
      <c r="AY329" s="157" t="s">
        <v>119</v>
      </c>
    </row>
    <row r="330" spans="1:65" s="14" customFormat="1" ht="11.25">
      <c r="B330" s="163"/>
      <c r="D330" s="149" t="s">
        <v>133</v>
      </c>
      <c r="E330" s="164" t="s">
        <v>3</v>
      </c>
      <c r="F330" s="165" t="s">
        <v>147</v>
      </c>
      <c r="H330" s="166">
        <v>3.82</v>
      </c>
      <c r="I330" s="167"/>
      <c r="L330" s="163"/>
      <c r="M330" s="168"/>
      <c r="N330" s="169"/>
      <c r="O330" s="169"/>
      <c r="P330" s="169"/>
      <c r="Q330" s="169"/>
      <c r="R330" s="169"/>
      <c r="S330" s="169"/>
      <c r="T330" s="170"/>
      <c r="AT330" s="164" t="s">
        <v>133</v>
      </c>
      <c r="AU330" s="164" t="s">
        <v>82</v>
      </c>
      <c r="AV330" s="14" t="s">
        <v>82</v>
      </c>
      <c r="AW330" s="14" t="s">
        <v>33</v>
      </c>
      <c r="AX330" s="14" t="s">
        <v>72</v>
      </c>
      <c r="AY330" s="164" t="s">
        <v>119</v>
      </c>
    </row>
    <row r="331" spans="1:65" s="13" customFormat="1" ht="11.25">
      <c r="B331" s="156"/>
      <c r="D331" s="149" t="s">
        <v>133</v>
      </c>
      <c r="E331" s="157" t="s">
        <v>3</v>
      </c>
      <c r="F331" s="158" t="s">
        <v>415</v>
      </c>
      <c r="H331" s="157" t="s">
        <v>3</v>
      </c>
      <c r="I331" s="159"/>
      <c r="L331" s="156"/>
      <c r="M331" s="160"/>
      <c r="N331" s="161"/>
      <c r="O331" s="161"/>
      <c r="P331" s="161"/>
      <c r="Q331" s="161"/>
      <c r="R331" s="161"/>
      <c r="S331" s="161"/>
      <c r="T331" s="162"/>
      <c r="AT331" s="157" t="s">
        <v>133</v>
      </c>
      <c r="AU331" s="157" t="s">
        <v>82</v>
      </c>
      <c r="AV331" s="13" t="s">
        <v>80</v>
      </c>
      <c r="AW331" s="13" t="s">
        <v>33</v>
      </c>
      <c r="AX331" s="13" t="s">
        <v>72</v>
      </c>
      <c r="AY331" s="157" t="s">
        <v>119</v>
      </c>
    </row>
    <row r="332" spans="1:65" s="14" customFormat="1" ht="11.25">
      <c r="B332" s="163"/>
      <c r="D332" s="149" t="s">
        <v>133</v>
      </c>
      <c r="E332" s="164" t="s">
        <v>3</v>
      </c>
      <c r="F332" s="165" t="s">
        <v>416</v>
      </c>
      <c r="H332" s="166">
        <v>3.6</v>
      </c>
      <c r="I332" s="167"/>
      <c r="L332" s="163"/>
      <c r="M332" s="168"/>
      <c r="N332" s="169"/>
      <c r="O332" s="169"/>
      <c r="P332" s="169"/>
      <c r="Q332" s="169"/>
      <c r="R332" s="169"/>
      <c r="S332" s="169"/>
      <c r="T332" s="170"/>
      <c r="AT332" s="164" t="s">
        <v>133</v>
      </c>
      <c r="AU332" s="164" t="s">
        <v>82</v>
      </c>
      <c r="AV332" s="14" t="s">
        <v>82</v>
      </c>
      <c r="AW332" s="14" t="s">
        <v>33</v>
      </c>
      <c r="AX332" s="14" t="s">
        <v>72</v>
      </c>
      <c r="AY332" s="164" t="s">
        <v>119</v>
      </c>
    </row>
    <row r="333" spans="1:65" s="13" customFormat="1" ht="11.25">
      <c r="B333" s="156"/>
      <c r="D333" s="149" t="s">
        <v>133</v>
      </c>
      <c r="E333" s="157" t="s">
        <v>3</v>
      </c>
      <c r="F333" s="158" t="s">
        <v>417</v>
      </c>
      <c r="H333" s="157" t="s">
        <v>3</v>
      </c>
      <c r="I333" s="159"/>
      <c r="L333" s="156"/>
      <c r="M333" s="160"/>
      <c r="N333" s="161"/>
      <c r="O333" s="161"/>
      <c r="P333" s="161"/>
      <c r="Q333" s="161"/>
      <c r="R333" s="161"/>
      <c r="S333" s="161"/>
      <c r="T333" s="162"/>
      <c r="AT333" s="157" t="s">
        <v>133</v>
      </c>
      <c r="AU333" s="157" t="s">
        <v>82</v>
      </c>
      <c r="AV333" s="13" t="s">
        <v>80</v>
      </c>
      <c r="AW333" s="13" t="s">
        <v>33</v>
      </c>
      <c r="AX333" s="13" t="s">
        <v>72</v>
      </c>
      <c r="AY333" s="157" t="s">
        <v>119</v>
      </c>
    </row>
    <row r="334" spans="1:65" s="14" customFormat="1" ht="11.25">
      <c r="B334" s="163"/>
      <c r="D334" s="149" t="s">
        <v>133</v>
      </c>
      <c r="E334" s="164" t="s">
        <v>3</v>
      </c>
      <c r="F334" s="165" t="s">
        <v>418</v>
      </c>
      <c r="H334" s="166">
        <v>12.23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4" t="s">
        <v>133</v>
      </c>
      <c r="AU334" s="164" t="s">
        <v>82</v>
      </c>
      <c r="AV334" s="14" t="s">
        <v>82</v>
      </c>
      <c r="AW334" s="14" t="s">
        <v>33</v>
      </c>
      <c r="AX334" s="14" t="s">
        <v>72</v>
      </c>
      <c r="AY334" s="164" t="s">
        <v>119</v>
      </c>
    </row>
    <row r="335" spans="1:65" s="15" customFormat="1" ht="11.25">
      <c r="B335" s="171"/>
      <c r="D335" s="149" t="s">
        <v>133</v>
      </c>
      <c r="E335" s="172" t="s">
        <v>3</v>
      </c>
      <c r="F335" s="173" t="s">
        <v>138</v>
      </c>
      <c r="H335" s="174">
        <v>238.94</v>
      </c>
      <c r="I335" s="175"/>
      <c r="L335" s="171"/>
      <c r="M335" s="176"/>
      <c r="N335" s="177"/>
      <c r="O335" s="177"/>
      <c r="P335" s="177"/>
      <c r="Q335" s="177"/>
      <c r="R335" s="177"/>
      <c r="S335" s="177"/>
      <c r="T335" s="178"/>
      <c r="AT335" s="172" t="s">
        <v>133</v>
      </c>
      <c r="AU335" s="172" t="s">
        <v>82</v>
      </c>
      <c r="AV335" s="15" t="s">
        <v>127</v>
      </c>
      <c r="AW335" s="15" t="s">
        <v>33</v>
      </c>
      <c r="AX335" s="15" t="s">
        <v>80</v>
      </c>
      <c r="AY335" s="172" t="s">
        <v>119</v>
      </c>
    </row>
    <row r="336" spans="1:65" s="2" customFormat="1" ht="16.5" customHeight="1">
      <c r="A336" s="34"/>
      <c r="B336" s="135"/>
      <c r="C336" s="136" t="s">
        <v>419</v>
      </c>
      <c r="D336" s="136" t="s">
        <v>122</v>
      </c>
      <c r="E336" s="137" t="s">
        <v>420</v>
      </c>
      <c r="F336" s="138" t="s">
        <v>421</v>
      </c>
      <c r="G336" s="139" t="s">
        <v>141</v>
      </c>
      <c r="H336" s="140">
        <v>226.71</v>
      </c>
      <c r="I336" s="141"/>
      <c r="J336" s="142">
        <f>ROUND(I336*H336,2)</f>
        <v>0</v>
      </c>
      <c r="K336" s="138" t="s">
        <v>126</v>
      </c>
      <c r="L336" s="35"/>
      <c r="M336" s="143" t="s">
        <v>3</v>
      </c>
      <c r="N336" s="144" t="s">
        <v>43</v>
      </c>
      <c r="O336" s="55"/>
      <c r="P336" s="145">
        <f>O336*H336</f>
        <v>0</v>
      </c>
      <c r="Q336" s="145">
        <v>4.4999999999999997E-3</v>
      </c>
      <c r="R336" s="145">
        <f>Q336*H336</f>
        <v>1.020195</v>
      </c>
      <c r="S336" s="145">
        <v>0</v>
      </c>
      <c r="T336" s="146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47" t="s">
        <v>255</v>
      </c>
      <c r="AT336" s="147" t="s">
        <v>122</v>
      </c>
      <c r="AU336" s="147" t="s">
        <v>82</v>
      </c>
      <c r="AY336" s="19" t="s">
        <v>119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9" t="s">
        <v>80</v>
      </c>
      <c r="BK336" s="148">
        <f>ROUND(I336*H336,2)</f>
        <v>0</v>
      </c>
      <c r="BL336" s="19" t="s">
        <v>255</v>
      </c>
      <c r="BM336" s="147" t="s">
        <v>422</v>
      </c>
    </row>
    <row r="337" spans="1:65" s="2" customFormat="1" ht="11.25">
      <c r="A337" s="34"/>
      <c r="B337" s="35"/>
      <c r="C337" s="34"/>
      <c r="D337" s="149" t="s">
        <v>129</v>
      </c>
      <c r="E337" s="34"/>
      <c r="F337" s="150" t="s">
        <v>423</v>
      </c>
      <c r="G337" s="34"/>
      <c r="H337" s="34"/>
      <c r="I337" s="151"/>
      <c r="J337" s="34"/>
      <c r="K337" s="34"/>
      <c r="L337" s="35"/>
      <c r="M337" s="152"/>
      <c r="N337" s="153"/>
      <c r="O337" s="55"/>
      <c r="P337" s="55"/>
      <c r="Q337" s="55"/>
      <c r="R337" s="55"/>
      <c r="S337" s="55"/>
      <c r="T337" s="56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9" t="s">
        <v>129</v>
      </c>
      <c r="AU337" s="19" t="s">
        <v>82</v>
      </c>
    </row>
    <row r="338" spans="1:65" s="2" customFormat="1" ht="11.25">
      <c r="A338" s="34"/>
      <c r="B338" s="35"/>
      <c r="C338" s="34"/>
      <c r="D338" s="154" t="s">
        <v>131</v>
      </c>
      <c r="E338" s="34"/>
      <c r="F338" s="155" t="s">
        <v>424</v>
      </c>
      <c r="G338" s="34"/>
      <c r="H338" s="34"/>
      <c r="I338" s="151"/>
      <c r="J338" s="34"/>
      <c r="K338" s="34"/>
      <c r="L338" s="35"/>
      <c r="M338" s="152"/>
      <c r="N338" s="153"/>
      <c r="O338" s="55"/>
      <c r="P338" s="55"/>
      <c r="Q338" s="55"/>
      <c r="R338" s="55"/>
      <c r="S338" s="55"/>
      <c r="T338" s="56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T338" s="19" t="s">
        <v>131</v>
      </c>
      <c r="AU338" s="19" t="s">
        <v>82</v>
      </c>
    </row>
    <row r="339" spans="1:65" s="13" customFormat="1" ht="11.25">
      <c r="B339" s="156"/>
      <c r="D339" s="149" t="s">
        <v>133</v>
      </c>
      <c r="E339" s="157" t="s">
        <v>3</v>
      </c>
      <c r="F339" s="158" t="s">
        <v>425</v>
      </c>
      <c r="H339" s="157" t="s">
        <v>3</v>
      </c>
      <c r="I339" s="159"/>
      <c r="L339" s="156"/>
      <c r="M339" s="160"/>
      <c r="N339" s="161"/>
      <c r="O339" s="161"/>
      <c r="P339" s="161"/>
      <c r="Q339" s="161"/>
      <c r="R339" s="161"/>
      <c r="S339" s="161"/>
      <c r="T339" s="162"/>
      <c r="AT339" s="157" t="s">
        <v>133</v>
      </c>
      <c r="AU339" s="157" t="s">
        <v>82</v>
      </c>
      <c r="AV339" s="13" t="s">
        <v>80</v>
      </c>
      <c r="AW339" s="13" t="s">
        <v>33</v>
      </c>
      <c r="AX339" s="13" t="s">
        <v>72</v>
      </c>
      <c r="AY339" s="157" t="s">
        <v>119</v>
      </c>
    </row>
    <row r="340" spans="1:65" s="13" customFormat="1" ht="11.25">
      <c r="B340" s="156"/>
      <c r="D340" s="149" t="s">
        <v>133</v>
      </c>
      <c r="E340" s="157" t="s">
        <v>3</v>
      </c>
      <c r="F340" s="158" t="s">
        <v>134</v>
      </c>
      <c r="H340" s="157" t="s">
        <v>3</v>
      </c>
      <c r="I340" s="159"/>
      <c r="L340" s="156"/>
      <c r="M340" s="160"/>
      <c r="N340" s="161"/>
      <c r="O340" s="161"/>
      <c r="P340" s="161"/>
      <c r="Q340" s="161"/>
      <c r="R340" s="161"/>
      <c r="S340" s="161"/>
      <c r="T340" s="162"/>
      <c r="AT340" s="157" t="s">
        <v>133</v>
      </c>
      <c r="AU340" s="157" t="s">
        <v>82</v>
      </c>
      <c r="AV340" s="13" t="s">
        <v>80</v>
      </c>
      <c r="AW340" s="13" t="s">
        <v>33</v>
      </c>
      <c r="AX340" s="13" t="s">
        <v>72</v>
      </c>
      <c r="AY340" s="157" t="s">
        <v>119</v>
      </c>
    </row>
    <row r="341" spans="1:65" s="13" customFormat="1" ht="11.25">
      <c r="B341" s="156"/>
      <c r="D341" s="149" t="s">
        <v>133</v>
      </c>
      <c r="E341" s="157" t="s">
        <v>3</v>
      </c>
      <c r="F341" s="158" t="s">
        <v>155</v>
      </c>
      <c r="H341" s="157" t="s">
        <v>3</v>
      </c>
      <c r="I341" s="159"/>
      <c r="L341" s="156"/>
      <c r="M341" s="160"/>
      <c r="N341" s="161"/>
      <c r="O341" s="161"/>
      <c r="P341" s="161"/>
      <c r="Q341" s="161"/>
      <c r="R341" s="161"/>
      <c r="S341" s="161"/>
      <c r="T341" s="162"/>
      <c r="AT341" s="157" t="s">
        <v>133</v>
      </c>
      <c r="AU341" s="157" t="s">
        <v>82</v>
      </c>
      <c r="AV341" s="13" t="s">
        <v>80</v>
      </c>
      <c r="AW341" s="13" t="s">
        <v>33</v>
      </c>
      <c r="AX341" s="13" t="s">
        <v>72</v>
      </c>
      <c r="AY341" s="157" t="s">
        <v>119</v>
      </c>
    </row>
    <row r="342" spans="1:65" s="14" customFormat="1" ht="11.25">
      <c r="B342" s="163"/>
      <c r="D342" s="149" t="s">
        <v>133</v>
      </c>
      <c r="E342" s="164" t="s">
        <v>3</v>
      </c>
      <c r="F342" s="165" t="s">
        <v>172</v>
      </c>
      <c r="H342" s="166">
        <v>219.29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4" t="s">
        <v>133</v>
      </c>
      <c r="AU342" s="164" t="s">
        <v>82</v>
      </c>
      <c r="AV342" s="14" t="s">
        <v>82</v>
      </c>
      <c r="AW342" s="14" t="s">
        <v>33</v>
      </c>
      <c r="AX342" s="14" t="s">
        <v>72</v>
      </c>
      <c r="AY342" s="164" t="s">
        <v>119</v>
      </c>
    </row>
    <row r="343" spans="1:65" s="13" customFormat="1" ht="11.25">
      <c r="B343" s="156"/>
      <c r="D343" s="149" t="s">
        <v>133</v>
      </c>
      <c r="E343" s="157" t="s">
        <v>3</v>
      </c>
      <c r="F343" s="158" t="s">
        <v>146</v>
      </c>
      <c r="H343" s="157" t="s">
        <v>3</v>
      </c>
      <c r="I343" s="159"/>
      <c r="L343" s="156"/>
      <c r="M343" s="160"/>
      <c r="N343" s="161"/>
      <c r="O343" s="161"/>
      <c r="P343" s="161"/>
      <c r="Q343" s="161"/>
      <c r="R343" s="161"/>
      <c r="S343" s="161"/>
      <c r="T343" s="162"/>
      <c r="AT343" s="157" t="s">
        <v>133</v>
      </c>
      <c r="AU343" s="157" t="s">
        <v>82</v>
      </c>
      <c r="AV343" s="13" t="s">
        <v>80</v>
      </c>
      <c r="AW343" s="13" t="s">
        <v>33</v>
      </c>
      <c r="AX343" s="13" t="s">
        <v>72</v>
      </c>
      <c r="AY343" s="157" t="s">
        <v>119</v>
      </c>
    </row>
    <row r="344" spans="1:65" s="14" customFormat="1" ht="11.25">
      <c r="B344" s="163"/>
      <c r="D344" s="149" t="s">
        <v>133</v>
      </c>
      <c r="E344" s="164" t="s">
        <v>3</v>
      </c>
      <c r="F344" s="165" t="s">
        <v>147</v>
      </c>
      <c r="H344" s="166">
        <v>3.82</v>
      </c>
      <c r="I344" s="167"/>
      <c r="L344" s="163"/>
      <c r="M344" s="168"/>
      <c r="N344" s="169"/>
      <c r="O344" s="169"/>
      <c r="P344" s="169"/>
      <c r="Q344" s="169"/>
      <c r="R344" s="169"/>
      <c r="S344" s="169"/>
      <c r="T344" s="170"/>
      <c r="AT344" s="164" t="s">
        <v>133</v>
      </c>
      <c r="AU344" s="164" t="s">
        <v>82</v>
      </c>
      <c r="AV344" s="14" t="s">
        <v>82</v>
      </c>
      <c r="AW344" s="14" t="s">
        <v>33</v>
      </c>
      <c r="AX344" s="14" t="s">
        <v>72</v>
      </c>
      <c r="AY344" s="164" t="s">
        <v>119</v>
      </c>
    </row>
    <row r="345" spans="1:65" s="13" customFormat="1" ht="11.25">
      <c r="B345" s="156"/>
      <c r="D345" s="149" t="s">
        <v>133</v>
      </c>
      <c r="E345" s="157" t="s">
        <v>3</v>
      </c>
      <c r="F345" s="158" t="s">
        <v>415</v>
      </c>
      <c r="H345" s="157" t="s">
        <v>3</v>
      </c>
      <c r="I345" s="159"/>
      <c r="L345" s="156"/>
      <c r="M345" s="160"/>
      <c r="N345" s="161"/>
      <c r="O345" s="161"/>
      <c r="P345" s="161"/>
      <c r="Q345" s="161"/>
      <c r="R345" s="161"/>
      <c r="S345" s="161"/>
      <c r="T345" s="162"/>
      <c r="AT345" s="157" t="s">
        <v>133</v>
      </c>
      <c r="AU345" s="157" t="s">
        <v>82</v>
      </c>
      <c r="AV345" s="13" t="s">
        <v>80</v>
      </c>
      <c r="AW345" s="13" t="s">
        <v>33</v>
      </c>
      <c r="AX345" s="13" t="s">
        <v>72</v>
      </c>
      <c r="AY345" s="157" t="s">
        <v>119</v>
      </c>
    </row>
    <row r="346" spans="1:65" s="14" customFormat="1" ht="11.25">
      <c r="B346" s="163"/>
      <c r="D346" s="149" t="s">
        <v>133</v>
      </c>
      <c r="E346" s="164" t="s">
        <v>3</v>
      </c>
      <c r="F346" s="165" t="s">
        <v>416</v>
      </c>
      <c r="H346" s="166">
        <v>3.6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4" t="s">
        <v>133</v>
      </c>
      <c r="AU346" s="164" t="s">
        <v>82</v>
      </c>
      <c r="AV346" s="14" t="s">
        <v>82</v>
      </c>
      <c r="AW346" s="14" t="s">
        <v>33</v>
      </c>
      <c r="AX346" s="14" t="s">
        <v>72</v>
      </c>
      <c r="AY346" s="164" t="s">
        <v>119</v>
      </c>
    </row>
    <row r="347" spans="1:65" s="15" customFormat="1" ht="11.25">
      <c r="B347" s="171"/>
      <c r="D347" s="149" t="s">
        <v>133</v>
      </c>
      <c r="E347" s="172" t="s">
        <v>3</v>
      </c>
      <c r="F347" s="173" t="s">
        <v>138</v>
      </c>
      <c r="H347" s="174">
        <v>226.71</v>
      </c>
      <c r="I347" s="175"/>
      <c r="L347" s="171"/>
      <c r="M347" s="176"/>
      <c r="N347" s="177"/>
      <c r="O347" s="177"/>
      <c r="P347" s="177"/>
      <c r="Q347" s="177"/>
      <c r="R347" s="177"/>
      <c r="S347" s="177"/>
      <c r="T347" s="178"/>
      <c r="AT347" s="172" t="s">
        <v>133</v>
      </c>
      <c r="AU347" s="172" t="s">
        <v>82</v>
      </c>
      <c r="AV347" s="15" t="s">
        <v>127</v>
      </c>
      <c r="AW347" s="15" t="s">
        <v>33</v>
      </c>
      <c r="AX347" s="15" t="s">
        <v>80</v>
      </c>
      <c r="AY347" s="172" t="s">
        <v>119</v>
      </c>
    </row>
    <row r="348" spans="1:65" s="2" customFormat="1" ht="16.5" customHeight="1">
      <c r="A348" s="34"/>
      <c r="B348" s="135"/>
      <c r="C348" s="136" t="s">
        <v>426</v>
      </c>
      <c r="D348" s="136" t="s">
        <v>122</v>
      </c>
      <c r="E348" s="137" t="s">
        <v>427</v>
      </c>
      <c r="F348" s="138" t="s">
        <v>428</v>
      </c>
      <c r="G348" s="139" t="s">
        <v>125</v>
      </c>
      <c r="H348" s="140">
        <v>15.5</v>
      </c>
      <c r="I348" s="141"/>
      <c r="J348" s="142">
        <f>ROUND(I348*H348,2)</f>
        <v>0</v>
      </c>
      <c r="K348" s="138" t="s">
        <v>126</v>
      </c>
      <c r="L348" s="35"/>
      <c r="M348" s="143" t="s">
        <v>3</v>
      </c>
      <c r="N348" s="144" t="s">
        <v>43</v>
      </c>
      <c r="O348" s="55"/>
      <c r="P348" s="145">
        <f>O348*H348</f>
        <v>0</v>
      </c>
      <c r="Q348" s="145">
        <v>0</v>
      </c>
      <c r="R348" s="145">
        <f>Q348*H348</f>
        <v>0</v>
      </c>
      <c r="S348" s="145">
        <v>0</v>
      </c>
      <c r="T348" s="14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47" t="s">
        <v>255</v>
      </c>
      <c r="AT348" s="147" t="s">
        <v>122</v>
      </c>
      <c r="AU348" s="147" t="s">
        <v>82</v>
      </c>
      <c r="AY348" s="19" t="s">
        <v>119</v>
      </c>
      <c r="BE348" s="148">
        <f>IF(N348="základní",J348,0)</f>
        <v>0</v>
      </c>
      <c r="BF348" s="148">
        <f>IF(N348="snížená",J348,0)</f>
        <v>0</v>
      </c>
      <c r="BG348" s="148">
        <f>IF(N348="zákl. přenesená",J348,0)</f>
        <v>0</v>
      </c>
      <c r="BH348" s="148">
        <f>IF(N348="sníž. přenesená",J348,0)</f>
        <v>0</v>
      </c>
      <c r="BI348" s="148">
        <f>IF(N348="nulová",J348,0)</f>
        <v>0</v>
      </c>
      <c r="BJ348" s="19" t="s">
        <v>80</v>
      </c>
      <c r="BK348" s="148">
        <f>ROUND(I348*H348,2)</f>
        <v>0</v>
      </c>
      <c r="BL348" s="19" t="s">
        <v>255</v>
      </c>
      <c r="BM348" s="147" t="s">
        <v>429</v>
      </c>
    </row>
    <row r="349" spans="1:65" s="2" customFormat="1" ht="11.25">
      <c r="A349" s="34"/>
      <c r="B349" s="35"/>
      <c r="C349" s="34"/>
      <c r="D349" s="149" t="s">
        <v>129</v>
      </c>
      <c r="E349" s="34"/>
      <c r="F349" s="150" t="s">
        <v>430</v>
      </c>
      <c r="G349" s="34"/>
      <c r="H349" s="34"/>
      <c r="I349" s="151"/>
      <c r="J349" s="34"/>
      <c r="K349" s="34"/>
      <c r="L349" s="35"/>
      <c r="M349" s="152"/>
      <c r="N349" s="153"/>
      <c r="O349" s="55"/>
      <c r="P349" s="55"/>
      <c r="Q349" s="55"/>
      <c r="R349" s="55"/>
      <c r="S349" s="55"/>
      <c r="T349" s="56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9" t="s">
        <v>129</v>
      </c>
      <c r="AU349" s="19" t="s">
        <v>82</v>
      </c>
    </row>
    <row r="350" spans="1:65" s="2" customFormat="1" ht="11.25">
      <c r="A350" s="34"/>
      <c r="B350" s="35"/>
      <c r="C350" s="34"/>
      <c r="D350" s="154" t="s">
        <v>131</v>
      </c>
      <c r="E350" s="34"/>
      <c r="F350" s="155" t="s">
        <v>431</v>
      </c>
      <c r="G350" s="34"/>
      <c r="H350" s="34"/>
      <c r="I350" s="151"/>
      <c r="J350" s="34"/>
      <c r="K350" s="34"/>
      <c r="L350" s="35"/>
      <c r="M350" s="152"/>
      <c r="N350" s="153"/>
      <c r="O350" s="55"/>
      <c r="P350" s="55"/>
      <c r="Q350" s="55"/>
      <c r="R350" s="55"/>
      <c r="S350" s="55"/>
      <c r="T350" s="56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9" t="s">
        <v>131</v>
      </c>
      <c r="AU350" s="19" t="s">
        <v>82</v>
      </c>
    </row>
    <row r="351" spans="1:65" s="13" customFormat="1" ht="11.25">
      <c r="B351" s="156"/>
      <c r="D351" s="149" t="s">
        <v>133</v>
      </c>
      <c r="E351" s="157" t="s">
        <v>3</v>
      </c>
      <c r="F351" s="158" t="s">
        <v>134</v>
      </c>
      <c r="H351" s="157" t="s">
        <v>3</v>
      </c>
      <c r="I351" s="159"/>
      <c r="L351" s="156"/>
      <c r="M351" s="160"/>
      <c r="N351" s="161"/>
      <c r="O351" s="161"/>
      <c r="P351" s="161"/>
      <c r="Q351" s="161"/>
      <c r="R351" s="161"/>
      <c r="S351" s="161"/>
      <c r="T351" s="162"/>
      <c r="AT351" s="157" t="s">
        <v>133</v>
      </c>
      <c r="AU351" s="157" t="s">
        <v>82</v>
      </c>
      <c r="AV351" s="13" t="s">
        <v>80</v>
      </c>
      <c r="AW351" s="13" t="s">
        <v>33</v>
      </c>
      <c r="AX351" s="13" t="s">
        <v>72</v>
      </c>
      <c r="AY351" s="157" t="s">
        <v>119</v>
      </c>
    </row>
    <row r="352" spans="1:65" s="14" customFormat="1" ht="11.25">
      <c r="B352" s="163"/>
      <c r="D352" s="149" t="s">
        <v>133</v>
      </c>
      <c r="E352" s="164" t="s">
        <v>3</v>
      </c>
      <c r="F352" s="165" t="s">
        <v>432</v>
      </c>
      <c r="H352" s="166">
        <v>15.5</v>
      </c>
      <c r="I352" s="167"/>
      <c r="L352" s="163"/>
      <c r="M352" s="168"/>
      <c r="N352" s="169"/>
      <c r="O352" s="169"/>
      <c r="P352" s="169"/>
      <c r="Q352" s="169"/>
      <c r="R352" s="169"/>
      <c r="S352" s="169"/>
      <c r="T352" s="170"/>
      <c r="AT352" s="164" t="s">
        <v>133</v>
      </c>
      <c r="AU352" s="164" t="s">
        <v>82</v>
      </c>
      <c r="AV352" s="14" t="s">
        <v>82</v>
      </c>
      <c r="AW352" s="14" t="s">
        <v>33</v>
      </c>
      <c r="AX352" s="14" t="s">
        <v>72</v>
      </c>
      <c r="AY352" s="164" t="s">
        <v>119</v>
      </c>
    </row>
    <row r="353" spans="1:65" s="15" customFormat="1" ht="11.25">
      <c r="B353" s="171"/>
      <c r="D353" s="149" t="s">
        <v>133</v>
      </c>
      <c r="E353" s="172" t="s">
        <v>3</v>
      </c>
      <c r="F353" s="173" t="s">
        <v>138</v>
      </c>
      <c r="H353" s="174">
        <v>15.5</v>
      </c>
      <c r="I353" s="175"/>
      <c r="L353" s="171"/>
      <c r="M353" s="176"/>
      <c r="N353" s="177"/>
      <c r="O353" s="177"/>
      <c r="P353" s="177"/>
      <c r="Q353" s="177"/>
      <c r="R353" s="177"/>
      <c r="S353" s="177"/>
      <c r="T353" s="178"/>
      <c r="AT353" s="172" t="s">
        <v>133</v>
      </c>
      <c r="AU353" s="172" t="s">
        <v>82</v>
      </c>
      <c r="AV353" s="15" t="s">
        <v>127</v>
      </c>
      <c r="AW353" s="15" t="s">
        <v>33</v>
      </c>
      <c r="AX353" s="15" t="s">
        <v>80</v>
      </c>
      <c r="AY353" s="172" t="s">
        <v>119</v>
      </c>
    </row>
    <row r="354" spans="1:65" s="2" customFormat="1" ht="16.5" customHeight="1">
      <c r="A354" s="34"/>
      <c r="B354" s="135"/>
      <c r="C354" s="179" t="s">
        <v>433</v>
      </c>
      <c r="D354" s="179" t="s">
        <v>307</v>
      </c>
      <c r="E354" s="180" t="s">
        <v>434</v>
      </c>
      <c r="F354" s="181" t="s">
        <v>435</v>
      </c>
      <c r="G354" s="182" t="s">
        <v>125</v>
      </c>
      <c r="H354" s="183">
        <v>17.05</v>
      </c>
      <c r="I354" s="184"/>
      <c r="J354" s="185">
        <f>ROUND(I354*H354,2)</f>
        <v>0</v>
      </c>
      <c r="K354" s="181" t="s">
        <v>3</v>
      </c>
      <c r="L354" s="186"/>
      <c r="M354" s="187" t="s">
        <v>3</v>
      </c>
      <c r="N354" s="188" t="s">
        <v>43</v>
      </c>
      <c r="O354" s="55"/>
      <c r="P354" s="145">
        <f>O354*H354</f>
        <v>0</v>
      </c>
      <c r="Q354" s="145">
        <v>2.7E-4</v>
      </c>
      <c r="R354" s="145">
        <f>Q354*H354</f>
        <v>4.6035E-3</v>
      </c>
      <c r="S354" s="145">
        <v>0</v>
      </c>
      <c r="T354" s="146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47" t="s">
        <v>311</v>
      </c>
      <c r="AT354" s="147" t="s">
        <v>307</v>
      </c>
      <c r="AU354" s="147" t="s">
        <v>82</v>
      </c>
      <c r="AY354" s="19" t="s">
        <v>119</v>
      </c>
      <c r="BE354" s="148">
        <f>IF(N354="základní",J354,0)</f>
        <v>0</v>
      </c>
      <c r="BF354" s="148">
        <f>IF(N354="snížená",J354,0)</f>
        <v>0</v>
      </c>
      <c r="BG354" s="148">
        <f>IF(N354="zákl. přenesená",J354,0)</f>
        <v>0</v>
      </c>
      <c r="BH354" s="148">
        <f>IF(N354="sníž. přenesená",J354,0)</f>
        <v>0</v>
      </c>
      <c r="BI354" s="148">
        <f>IF(N354="nulová",J354,0)</f>
        <v>0</v>
      </c>
      <c r="BJ354" s="19" t="s">
        <v>80</v>
      </c>
      <c r="BK354" s="148">
        <f>ROUND(I354*H354,2)</f>
        <v>0</v>
      </c>
      <c r="BL354" s="19" t="s">
        <v>255</v>
      </c>
      <c r="BM354" s="147" t="s">
        <v>436</v>
      </c>
    </row>
    <row r="355" spans="1:65" s="2" customFormat="1" ht="11.25">
      <c r="A355" s="34"/>
      <c r="B355" s="35"/>
      <c r="C355" s="34"/>
      <c r="D355" s="149" t="s">
        <v>129</v>
      </c>
      <c r="E355" s="34"/>
      <c r="F355" s="150" t="s">
        <v>435</v>
      </c>
      <c r="G355" s="34"/>
      <c r="H355" s="34"/>
      <c r="I355" s="151"/>
      <c r="J355" s="34"/>
      <c r="K355" s="34"/>
      <c r="L355" s="35"/>
      <c r="M355" s="152"/>
      <c r="N355" s="153"/>
      <c r="O355" s="55"/>
      <c r="P355" s="55"/>
      <c r="Q355" s="55"/>
      <c r="R355" s="55"/>
      <c r="S355" s="55"/>
      <c r="T355" s="56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T355" s="19" t="s">
        <v>129</v>
      </c>
      <c r="AU355" s="19" t="s">
        <v>82</v>
      </c>
    </row>
    <row r="356" spans="1:65" s="14" customFormat="1" ht="11.25">
      <c r="B356" s="163"/>
      <c r="D356" s="149" t="s">
        <v>133</v>
      </c>
      <c r="E356" s="164" t="s">
        <v>3</v>
      </c>
      <c r="F356" s="165" t="s">
        <v>437</v>
      </c>
      <c r="H356" s="166">
        <v>17.05</v>
      </c>
      <c r="I356" s="167"/>
      <c r="L356" s="163"/>
      <c r="M356" s="168"/>
      <c r="N356" s="169"/>
      <c r="O356" s="169"/>
      <c r="P356" s="169"/>
      <c r="Q356" s="169"/>
      <c r="R356" s="169"/>
      <c r="S356" s="169"/>
      <c r="T356" s="170"/>
      <c r="AT356" s="164" t="s">
        <v>133</v>
      </c>
      <c r="AU356" s="164" t="s">
        <v>82</v>
      </c>
      <c r="AV356" s="14" t="s">
        <v>82</v>
      </c>
      <c r="AW356" s="14" t="s">
        <v>33</v>
      </c>
      <c r="AX356" s="14" t="s">
        <v>72</v>
      </c>
      <c r="AY356" s="164" t="s">
        <v>119</v>
      </c>
    </row>
    <row r="357" spans="1:65" s="15" customFormat="1" ht="11.25">
      <c r="B357" s="171"/>
      <c r="D357" s="149" t="s">
        <v>133</v>
      </c>
      <c r="E357" s="172" t="s">
        <v>3</v>
      </c>
      <c r="F357" s="173" t="s">
        <v>138</v>
      </c>
      <c r="H357" s="174">
        <v>17.05</v>
      </c>
      <c r="I357" s="175"/>
      <c r="L357" s="171"/>
      <c r="M357" s="176"/>
      <c r="N357" s="177"/>
      <c r="O357" s="177"/>
      <c r="P357" s="177"/>
      <c r="Q357" s="177"/>
      <c r="R357" s="177"/>
      <c r="S357" s="177"/>
      <c r="T357" s="178"/>
      <c r="AT357" s="172" t="s">
        <v>133</v>
      </c>
      <c r="AU357" s="172" t="s">
        <v>82</v>
      </c>
      <c r="AV357" s="15" t="s">
        <v>127</v>
      </c>
      <c r="AW357" s="15" t="s">
        <v>33</v>
      </c>
      <c r="AX357" s="15" t="s">
        <v>80</v>
      </c>
      <c r="AY357" s="172" t="s">
        <v>119</v>
      </c>
    </row>
    <row r="358" spans="1:65" s="2" customFormat="1" ht="21.75" customHeight="1">
      <c r="A358" s="34"/>
      <c r="B358" s="135"/>
      <c r="C358" s="136" t="s">
        <v>438</v>
      </c>
      <c r="D358" s="136" t="s">
        <v>122</v>
      </c>
      <c r="E358" s="137" t="s">
        <v>439</v>
      </c>
      <c r="F358" s="138" t="s">
        <v>440</v>
      </c>
      <c r="G358" s="139" t="s">
        <v>125</v>
      </c>
      <c r="H358" s="140">
        <v>122.3</v>
      </c>
      <c r="I358" s="141"/>
      <c r="J358" s="142">
        <f>ROUND(I358*H358,2)</f>
        <v>0</v>
      </c>
      <c r="K358" s="138" t="s">
        <v>3</v>
      </c>
      <c r="L358" s="35"/>
      <c r="M358" s="143" t="s">
        <v>3</v>
      </c>
      <c r="N358" s="144" t="s">
        <v>43</v>
      </c>
      <c r="O358" s="55"/>
      <c r="P358" s="145">
        <f>O358*H358</f>
        <v>0</v>
      </c>
      <c r="Q358" s="145">
        <v>5.8E-4</v>
      </c>
      <c r="R358" s="145">
        <f>Q358*H358</f>
        <v>7.0933999999999997E-2</v>
      </c>
      <c r="S358" s="145">
        <v>0</v>
      </c>
      <c r="T358" s="146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47" t="s">
        <v>255</v>
      </c>
      <c r="AT358" s="147" t="s">
        <v>122</v>
      </c>
      <c r="AU358" s="147" t="s">
        <v>82</v>
      </c>
      <c r="AY358" s="19" t="s">
        <v>119</v>
      </c>
      <c r="BE358" s="148">
        <f>IF(N358="základní",J358,0)</f>
        <v>0</v>
      </c>
      <c r="BF358" s="148">
        <f>IF(N358="snížená",J358,0)</f>
        <v>0</v>
      </c>
      <c r="BG358" s="148">
        <f>IF(N358="zákl. přenesená",J358,0)</f>
        <v>0</v>
      </c>
      <c r="BH358" s="148">
        <f>IF(N358="sníž. přenesená",J358,0)</f>
        <v>0</v>
      </c>
      <c r="BI358" s="148">
        <f>IF(N358="nulová",J358,0)</f>
        <v>0</v>
      </c>
      <c r="BJ358" s="19" t="s">
        <v>80</v>
      </c>
      <c r="BK358" s="148">
        <f>ROUND(I358*H358,2)</f>
        <v>0</v>
      </c>
      <c r="BL358" s="19" t="s">
        <v>255</v>
      </c>
      <c r="BM358" s="147" t="s">
        <v>441</v>
      </c>
    </row>
    <row r="359" spans="1:65" s="2" customFormat="1" ht="11.25">
      <c r="A359" s="34"/>
      <c r="B359" s="35"/>
      <c r="C359" s="34"/>
      <c r="D359" s="149" t="s">
        <v>129</v>
      </c>
      <c r="E359" s="34"/>
      <c r="F359" s="150" t="s">
        <v>442</v>
      </c>
      <c r="G359" s="34"/>
      <c r="H359" s="34"/>
      <c r="I359" s="151"/>
      <c r="J359" s="34"/>
      <c r="K359" s="34"/>
      <c r="L359" s="35"/>
      <c r="M359" s="152"/>
      <c r="N359" s="153"/>
      <c r="O359" s="55"/>
      <c r="P359" s="55"/>
      <c r="Q359" s="55"/>
      <c r="R359" s="55"/>
      <c r="S359" s="55"/>
      <c r="T359" s="56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T359" s="19" t="s">
        <v>129</v>
      </c>
      <c r="AU359" s="19" t="s">
        <v>82</v>
      </c>
    </row>
    <row r="360" spans="1:65" s="13" customFormat="1" ht="11.25">
      <c r="B360" s="156"/>
      <c r="D360" s="149" t="s">
        <v>133</v>
      </c>
      <c r="E360" s="157" t="s">
        <v>3</v>
      </c>
      <c r="F360" s="158" t="s">
        <v>134</v>
      </c>
      <c r="H360" s="157" t="s">
        <v>3</v>
      </c>
      <c r="I360" s="159"/>
      <c r="L360" s="156"/>
      <c r="M360" s="160"/>
      <c r="N360" s="161"/>
      <c r="O360" s="161"/>
      <c r="P360" s="161"/>
      <c r="Q360" s="161"/>
      <c r="R360" s="161"/>
      <c r="S360" s="161"/>
      <c r="T360" s="162"/>
      <c r="AT360" s="157" t="s">
        <v>133</v>
      </c>
      <c r="AU360" s="157" t="s">
        <v>82</v>
      </c>
      <c r="AV360" s="13" t="s">
        <v>80</v>
      </c>
      <c r="AW360" s="13" t="s">
        <v>33</v>
      </c>
      <c r="AX360" s="13" t="s">
        <v>72</v>
      </c>
      <c r="AY360" s="157" t="s">
        <v>119</v>
      </c>
    </row>
    <row r="361" spans="1:65" s="13" customFormat="1" ht="11.25">
      <c r="B361" s="156"/>
      <c r="D361" s="149" t="s">
        <v>133</v>
      </c>
      <c r="E361" s="157" t="s">
        <v>3</v>
      </c>
      <c r="F361" s="158" t="s">
        <v>417</v>
      </c>
      <c r="H361" s="157" t="s">
        <v>3</v>
      </c>
      <c r="I361" s="159"/>
      <c r="L361" s="156"/>
      <c r="M361" s="160"/>
      <c r="N361" s="161"/>
      <c r="O361" s="161"/>
      <c r="P361" s="161"/>
      <c r="Q361" s="161"/>
      <c r="R361" s="161"/>
      <c r="S361" s="161"/>
      <c r="T361" s="162"/>
      <c r="AT361" s="157" t="s">
        <v>133</v>
      </c>
      <c r="AU361" s="157" t="s">
        <v>82</v>
      </c>
      <c r="AV361" s="13" t="s">
        <v>80</v>
      </c>
      <c r="AW361" s="13" t="s">
        <v>33</v>
      </c>
      <c r="AX361" s="13" t="s">
        <v>72</v>
      </c>
      <c r="AY361" s="157" t="s">
        <v>119</v>
      </c>
    </row>
    <row r="362" spans="1:65" s="14" customFormat="1" ht="11.25">
      <c r="B362" s="163"/>
      <c r="D362" s="149" t="s">
        <v>133</v>
      </c>
      <c r="E362" s="164" t="s">
        <v>3</v>
      </c>
      <c r="F362" s="165" t="s">
        <v>443</v>
      </c>
      <c r="H362" s="166">
        <v>122.3</v>
      </c>
      <c r="I362" s="167"/>
      <c r="L362" s="163"/>
      <c r="M362" s="168"/>
      <c r="N362" s="169"/>
      <c r="O362" s="169"/>
      <c r="P362" s="169"/>
      <c r="Q362" s="169"/>
      <c r="R362" s="169"/>
      <c r="S362" s="169"/>
      <c r="T362" s="170"/>
      <c r="AT362" s="164" t="s">
        <v>133</v>
      </c>
      <c r="AU362" s="164" t="s">
        <v>82</v>
      </c>
      <c r="AV362" s="14" t="s">
        <v>82</v>
      </c>
      <c r="AW362" s="14" t="s">
        <v>33</v>
      </c>
      <c r="AX362" s="14" t="s">
        <v>72</v>
      </c>
      <c r="AY362" s="164" t="s">
        <v>119</v>
      </c>
    </row>
    <row r="363" spans="1:65" s="15" customFormat="1" ht="11.25">
      <c r="B363" s="171"/>
      <c r="D363" s="149" t="s">
        <v>133</v>
      </c>
      <c r="E363" s="172" t="s">
        <v>3</v>
      </c>
      <c r="F363" s="173" t="s">
        <v>138</v>
      </c>
      <c r="H363" s="174">
        <v>122.3</v>
      </c>
      <c r="I363" s="175"/>
      <c r="L363" s="171"/>
      <c r="M363" s="176"/>
      <c r="N363" s="177"/>
      <c r="O363" s="177"/>
      <c r="P363" s="177"/>
      <c r="Q363" s="177"/>
      <c r="R363" s="177"/>
      <c r="S363" s="177"/>
      <c r="T363" s="178"/>
      <c r="AT363" s="172" t="s">
        <v>133</v>
      </c>
      <c r="AU363" s="172" t="s">
        <v>82</v>
      </c>
      <c r="AV363" s="15" t="s">
        <v>127</v>
      </c>
      <c r="AW363" s="15" t="s">
        <v>33</v>
      </c>
      <c r="AX363" s="15" t="s">
        <v>80</v>
      </c>
      <c r="AY363" s="172" t="s">
        <v>119</v>
      </c>
    </row>
    <row r="364" spans="1:65" s="2" customFormat="1" ht="16.5" customHeight="1">
      <c r="A364" s="34"/>
      <c r="B364" s="135"/>
      <c r="C364" s="136" t="s">
        <v>444</v>
      </c>
      <c r="D364" s="136" t="s">
        <v>122</v>
      </c>
      <c r="E364" s="137" t="s">
        <v>445</v>
      </c>
      <c r="F364" s="138" t="s">
        <v>446</v>
      </c>
      <c r="G364" s="139" t="s">
        <v>141</v>
      </c>
      <c r="H364" s="140">
        <v>226.71</v>
      </c>
      <c r="I364" s="141"/>
      <c r="J364" s="142">
        <f>ROUND(I364*H364,2)</f>
        <v>0</v>
      </c>
      <c r="K364" s="138" t="s">
        <v>126</v>
      </c>
      <c r="L364" s="35"/>
      <c r="M364" s="143" t="s">
        <v>3</v>
      </c>
      <c r="N364" s="144" t="s">
        <v>43</v>
      </c>
      <c r="O364" s="55"/>
      <c r="P364" s="145">
        <f>O364*H364</f>
        <v>0</v>
      </c>
      <c r="Q364" s="145">
        <v>5.4000000000000003E-3</v>
      </c>
      <c r="R364" s="145">
        <f>Q364*H364</f>
        <v>1.224234</v>
      </c>
      <c r="S364" s="145">
        <v>0</v>
      </c>
      <c r="T364" s="146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47" t="s">
        <v>255</v>
      </c>
      <c r="AT364" s="147" t="s">
        <v>122</v>
      </c>
      <c r="AU364" s="147" t="s">
        <v>82</v>
      </c>
      <c r="AY364" s="19" t="s">
        <v>119</v>
      </c>
      <c r="BE364" s="148">
        <f>IF(N364="základní",J364,0)</f>
        <v>0</v>
      </c>
      <c r="BF364" s="148">
        <f>IF(N364="snížená",J364,0)</f>
        <v>0</v>
      </c>
      <c r="BG364" s="148">
        <f>IF(N364="zákl. přenesená",J364,0)</f>
        <v>0</v>
      </c>
      <c r="BH364" s="148">
        <f>IF(N364="sníž. přenesená",J364,0)</f>
        <v>0</v>
      </c>
      <c r="BI364" s="148">
        <f>IF(N364="nulová",J364,0)</f>
        <v>0</v>
      </c>
      <c r="BJ364" s="19" t="s">
        <v>80</v>
      </c>
      <c r="BK364" s="148">
        <f>ROUND(I364*H364,2)</f>
        <v>0</v>
      </c>
      <c r="BL364" s="19" t="s">
        <v>255</v>
      </c>
      <c r="BM364" s="147" t="s">
        <v>447</v>
      </c>
    </row>
    <row r="365" spans="1:65" s="2" customFormat="1" ht="11.25">
      <c r="A365" s="34"/>
      <c r="B365" s="35"/>
      <c r="C365" s="34"/>
      <c r="D365" s="149" t="s">
        <v>129</v>
      </c>
      <c r="E365" s="34"/>
      <c r="F365" s="150" t="s">
        <v>448</v>
      </c>
      <c r="G365" s="34"/>
      <c r="H365" s="34"/>
      <c r="I365" s="151"/>
      <c r="J365" s="34"/>
      <c r="K365" s="34"/>
      <c r="L365" s="35"/>
      <c r="M365" s="152"/>
      <c r="N365" s="153"/>
      <c r="O365" s="55"/>
      <c r="P365" s="55"/>
      <c r="Q365" s="55"/>
      <c r="R365" s="55"/>
      <c r="S365" s="55"/>
      <c r="T365" s="56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T365" s="19" t="s">
        <v>129</v>
      </c>
      <c r="AU365" s="19" t="s">
        <v>82</v>
      </c>
    </row>
    <row r="366" spans="1:65" s="2" customFormat="1" ht="11.25">
      <c r="A366" s="34"/>
      <c r="B366" s="35"/>
      <c r="C366" s="34"/>
      <c r="D366" s="154" t="s">
        <v>131</v>
      </c>
      <c r="E366" s="34"/>
      <c r="F366" s="155" t="s">
        <v>449</v>
      </c>
      <c r="G366" s="34"/>
      <c r="H366" s="34"/>
      <c r="I366" s="151"/>
      <c r="J366" s="34"/>
      <c r="K366" s="34"/>
      <c r="L366" s="35"/>
      <c r="M366" s="152"/>
      <c r="N366" s="153"/>
      <c r="O366" s="55"/>
      <c r="P366" s="55"/>
      <c r="Q366" s="55"/>
      <c r="R366" s="55"/>
      <c r="S366" s="55"/>
      <c r="T366" s="56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9" t="s">
        <v>131</v>
      </c>
      <c r="AU366" s="19" t="s">
        <v>82</v>
      </c>
    </row>
    <row r="367" spans="1:65" s="13" customFormat="1" ht="11.25">
      <c r="B367" s="156"/>
      <c r="D367" s="149" t="s">
        <v>133</v>
      </c>
      <c r="E367" s="157" t="s">
        <v>3</v>
      </c>
      <c r="F367" s="158" t="s">
        <v>134</v>
      </c>
      <c r="H367" s="157" t="s">
        <v>3</v>
      </c>
      <c r="I367" s="159"/>
      <c r="L367" s="156"/>
      <c r="M367" s="160"/>
      <c r="N367" s="161"/>
      <c r="O367" s="161"/>
      <c r="P367" s="161"/>
      <c r="Q367" s="161"/>
      <c r="R367" s="161"/>
      <c r="S367" s="161"/>
      <c r="T367" s="162"/>
      <c r="AT367" s="157" t="s">
        <v>133</v>
      </c>
      <c r="AU367" s="157" t="s">
        <v>82</v>
      </c>
      <c r="AV367" s="13" t="s">
        <v>80</v>
      </c>
      <c r="AW367" s="13" t="s">
        <v>33</v>
      </c>
      <c r="AX367" s="13" t="s">
        <v>72</v>
      </c>
      <c r="AY367" s="157" t="s">
        <v>119</v>
      </c>
    </row>
    <row r="368" spans="1:65" s="13" customFormat="1" ht="11.25">
      <c r="B368" s="156"/>
      <c r="D368" s="149" t="s">
        <v>133</v>
      </c>
      <c r="E368" s="157" t="s">
        <v>3</v>
      </c>
      <c r="F368" s="158" t="s">
        <v>155</v>
      </c>
      <c r="H368" s="157" t="s">
        <v>3</v>
      </c>
      <c r="I368" s="159"/>
      <c r="L368" s="156"/>
      <c r="M368" s="160"/>
      <c r="N368" s="161"/>
      <c r="O368" s="161"/>
      <c r="P368" s="161"/>
      <c r="Q368" s="161"/>
      <c r="R368" s="161"/>
      <c r="S368" s="161"/>
      <c r="T368" s="162"/>
      <c r="AT368" s="157" t="s">
        <v>133</v>
      </c>
      <c r="AU368" s="157" t="s">
        <v>82</v>
      </c>
      <c r="AV368" s="13" t="s">
        <v>80</v>
      </c>
      <c r="AW368" s="13" t="s">
        <v>33</v>
      </c>
      <c r="AX368" s="13" t="s">
        <v>72</v>
      </c>
      <c r="AY368" s="157" t="s">
        <v>119</v>
      </c>
    </row>
    <row r="369" spans="1:65" s="14" customFormat="1" ht="11.25">
      <c r="B369" s="163"/>
      <c r="D369" s="149" t="s">
        <v>133</v>
      </c>
      <c r="E369" s="164" t="s">
        <v>3</v>
      </c>
      <c r="F369" s="165" t="s">
        <v>172</v>
      </c>
      <c r="H369" s="166">
        <v>219.29</v>
      </c>
      <c r="I369" s="167"/>
      <c r="L369" s="163"/>
      <c r="M369" s="168"/>
      <c r="N369" s="169"/>
      <c r="O369" s="169"/>
      <c r="P369" s="169"/>
      <c r="Q369" s="169"/>
      <c r="R369" s="169"/>
      <c r="S369" s="169"/>
      <c r="T369" s="170"/>
      <c r="AT369" s="164" t="s">
        <v>133</v>
      </c>
      <c r="AU369" s="164" t="s">
        <v>82</v>
      </c>
      <c r="AV369" s="14" t="s">
        <v>82</v>
      </c>
      <c r="AW369" s="14" t="s">
        <v>33</v>
      </c>
      <c r="AX369" s="14" t="s">
        <v>72</v>
      </c>
      <c r="AY369" s="164" t="s">
        <v>119</v>
      </c>
    </row>
    <row r="370" spans="1:65" s="13" customFormat="1" ht="11.25">
      <c r="B370" s="156"/>
      <c r="D370" s="149" t="s">
        <v>133</v>
      </c>
      <c r="E370" s="157" t="s">
        <v>3</v>
      </c>
      <c r="F370" s="158" t="s">
        <v>146</v>
      </c>
      <c r="H370" s="157" t="s">
        <v>3</v>
      </c>
      <c r="I370" s="159"/>
      <c r="L370" s="156"/>
      <c r="M370" s="160"/>
      <c r="N370" s="161"/>
      <c r="O370" s="161"/>
      <c r="P370" s="161"/>
      <c r="Q370" s="161"/>
      <c r="R370" s="161"/>
      <c r="S370" s="161"/>
      <c r="T370" s="162"/>
      <c r="AT370" s="157" t="s">
        <v>133</v>
      </c>
      <c r="AU370" s="157" t="s">
        <v>82</v>
      </c>
      <c r="AV370" s="13" t="s">
        <v>80</v>
      </c>
      <c r="AW370" s="13" t="s">
        <v>33</v>
      </c>
      <c r="AX370" s="13" t="s">
        <v>72</v>
      </c>
      <c r="AY370" s="157" t="s">
        <v>119</v>
      </c>
    </row>
    <row r="371" spans="1:65" s="14" customFormat="1" ht="11.25">
      <c r="B371" s="163"/>
      <c r="D371" s="149" t="s">
        <v>133</v>
      </c>
      <c r="E371" s="164" t="s">
        <v>3</v>
      </c>
      <c r="F371" s="165" t="s">
        <v>147</v>
      </c>
      <c r="H371" s="166">
        <v>3.82</v>
      </c>
      <c r="I371" s="167"/>
      <c r="L371" s="163"/>
      <c r="M371" s="168"/>
      <c r="N371" s="169"/>
      <c r="O371" s="169"/>
      <c r="P371" s="169"/>
      <c r="Q371" s="169"/>
      <c r="R371" s="169"/>
      <c r="S371" s="169"/>
      <c r="T371" s="170"/>
      <c r="AT371" s="164" t="s">
        <v>133</v>
      </c>
      <c r="AU371" s="164" t="s">
        <v>82</v>
      </c>
      <c r="AV371" s="14" t="s">
        <v>82</v>
      </c>
      <c r="AW371" s="14" t="s">
        <v>33</v>
      </c>
      <c r="AX371" s="14" t="s">
        <v>72</v>
      </c>
      <c r="AY371" s="164" t="s">
        <v>119</v>
      </c>
    </row>
    <row r="372" spans="1:65" s="13" customFormat="1" ht="11.25">
      <c r="B372" s="156"/>
      <c r="D372" s="149" t="s">
        <v>133</v>
      </c>
      <c r="E372" s="157" t="s">
        <v>3</v>
      </c>
      <c r="F372" s="158" t="s">
        <v>415</v>
      </c>
      <c r="H372" s="157" t="s">
        <v>3</v>
      </c>
      <c r="I372" s="159"/>
      <c r="L372" s="156"/>
      <c r="M372" s="160"/>
      <c r="N372" s="161"/>
      <c r="O372" s="161"/>
      <c r="P372" s="161"/>
      <c r="Q372" s="161"/>
      <c r="R372" s="161"/>
      <c r="S372" s="161"/>
      <c r="T372" s="162"/>
      <c r="AT372" s="157" t="s">
        <v>133</v>
      </c>
      <c r="AU372" s="157" t="s">
        <v>82</v>
      </c>
      <c r="AV372" s="13" t="s">
        <v>80</v>
      </c>
      <c r="AW372" s="13" t="s">
        <v>33</v>
      </c>
      <c r="AX372" s="13" t="s">
        <v>72</v>
      </c>
      <c r="AY372" s="157" t="s">
        <v>119</v>
      </c>
    </row>
    <row r="373" spans="1:65" s="14" customFormat="1" ht="11.25">
      <c r="B373" s="163"/>
      <c r="D373" s="149" t="s">
        <v>133</v>
      </c>
      <c r="E373" s="164" t="s">
        <v>3</v>
      </c>
      <c r="F373" s="165" t="s">
        <v>416</v>
      </c>
      <c r="H373" s="166">
        <v>3.6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4" t="s">
        <v>133</v>
      </c>
      <c r="AU373" s="164" t="s">
        <v>82</v>
      </c>
      <c r="AV373" s="14" t="s">
        <v>82</v>
      </c>
      <c r="AW373" s="14" t="s">
        <v>33</v>
      </c>
      <c r="AX373" s="14" t="s">
        <v>72</v>
      </c>
      <c r="AY373" s="164" t="s">
        <v>119</v>
      </c>
    </row>
    <row r="374" spans="1:65" s="15" customFormat="1" ht="11.25">
      <c r="B374" s="171"/>
      <c r="D374" s="149" t="s">
        <v>133</v>
      </c>
      <c r="E374" s="172" t="s">
        <v>3</v>
      </c>
      <c r="F374" s="173" t="s">
        <v>138</v>
      </c>
      <c r="H374" s="174">
        <v>226.71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133</v>
      </c>
      <c r="AU374" s="172" t="s">
        <v>82</v>
      </c>
      <c r="AV374" s="15" t="s">
        <v>127</v>
      </c>
      <c r="AW374" s="15" t="s">
        <v>33</v>
      </c>
      <c r="AX374" s="15" t="s">
        <v>80</v>
      </c>
      <c r="AY374" s="172" t="s">
        <v>119</v>
      </c>
    </row>
    <row r="375" spans="1:65" s="2" customFormat="1" ht="16.5" customHeight="1">
      <c r="A375" s="34"/>
      <c r="B375" s="135"/>
      <c r="C375" s="179" t="s">
        <v>450</v>
      </c>
      <c r="D375" s="179" t="s">
        <v>307</v>
      </c>
      <c r="E375" s="180" t="s">
        <v>451</v>
      </c>
      <c r="F375" s="181" t="s">
        <v>452</v>
      </c>
      <c r="G375" s="182" t="s">
        <v>141</v>
      </c>
      <c r="H375" s="183">
        <v>262.834</v>
      </c>
      <c r="I375" s="184"/>
      <c r="J375" s="185">
        <f>ROUND(I375*H375,2)</f>
        <v>0</v>
      </c>
      <c r="K375" s="181" t="s">
        <v>3</v>
      </c>
      <c r="L375" s="186"/>
      <c r="M375" s="187" t="s">
        <v>3</v>
      </c>
      <c r="N375" s="188" t="s">
        <v>43</v>
      </c>
      <c r="O375" s="55"/>
      <c r="P375" s="145">
        <f>O375*H375</f>
        <v>0</v>
      </c>
      <c r="Q375" s="145">
        <v>7.0000000000000007E-2</v>
      </c>
      <c r="R375" s="145">
        <f>Q375*H375</f>
        <v>18.398380000000003</v>
      </c>
      <c r="S375" s="145">
        <v>0</v>
      </c>
      <c r="T375" s="146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47" t="s">
        <v>311</v>
      </c>
      <c r="AT375" s="147" t="s">
        <v>307</v>
      </c>
      <c r="AU375" s="147" t="s">
        <v>82</v>
      </c>
      <c r="AY375" s="19" t="s">
        <v>119</v>
      </c>
      <c r="BE375" s="148">
        <f>IF(N375="základní",J375,0)</f>
        <v>0</v>
      </c>
      <c r="BF375" s="148">
        <f>IF(N375="snížená",J375,0)</f>
        <v>0</v>
      </c>
      <c r="BG375" s="148">
        <f>IF(N375="zákl. přenesená",J375,0)</f>
        <v>0</v>
      </c>
      <c r="BH375" s="148">
        <f>IF(N375="sníž. přenesená",J375,0)</f>
        <v>0</v>
      </c>
      <c r="BI375" s="148">
        <f>IF(N375="nulová",J375,0)</f>
        <v>0</v>
      </c>
      <c r="BJ375" s="19" t="s">
        <v>80</v>
      </c>
      <c r="BK375" s="148">
        <f>ROUND(I375*H375,2)</f>
        <v>0</v>
      </c>
      <c r="BL375" s="19" t="s">
        <v>255</v>
      </c>
      <c r="BM375" s="147" t="s">
        <v>453</v>
      </c>
    </row>
    <row r="376" spans="1:65" s="2" customFormat="1" ht="11.25">
      <c r="A376" s="34"/>
      <c r="B376" s="35"/>
      <c r="C376" s="34"/>
      <c r="D376" s="149" t="s">
        <v>129</v>
      </c>
      <c r="E376" s="34"/>
      <c r="F376" s="150" t="s">
        <v>452</v>
      </c>
      <c r="G376" s="34"/>
      <c r="H376" s="34"/>
      <c r="I376" s="151"/>
      <c r="J376" s="34"/>
      <c r="K376" s="34"/>
      <c r="L376" s="35"/>
      <c r="M376" s="152"/>
      <c r="N376" s="153"/>
      <c r="O376" s="55"/>
      <c r="P376" s="55"/>
      <c r="Q376" s="55"/>
      <c r="R376" s="55"/>
      <c r="S376" s="55"/>
      <c r="T376" s="56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T376" s="19" t="s">
        <v>129</v>
      </c>
      <c r="AU376" s="19" t="s">
        <v>82</v>
      </c>
    </row>
    <row r="377" spans="1:65" s="14" customFormat="1" ht="11.25">
      <c r="B377" s="163"/>
      <c r="D377" s="149" t="s">
        <v>133</v>
      </c>
      <c r="E377" s="164" t="s">
        <v>3</v>
      </c>
      <c r="F377" s="165" t="s">
        <v>454</v>
      </c>
      <c r="H377" s="166">
        <v>249.381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4" t="s">
        <v>133</v>
      </c>
      <c r="AU377" s="164" t="s">
        <v>82</v>
      </c>
      <c r="AV377" s="14" t="s">
        <v>82</v>
      </c>
      <c r="AW377" s="14" t="s">
        <v>33</v>
      </c>
      <c r="AX377" s="14" t="s">
        <v>72</v>
      </c>
      <c r="AY377" s="164" t="s">
        <v>119</v>
      </c>
    </row>
    <row r="378" spans="1:65" s="14" customFormat="1" ht="11.25">
      <c r="B378" s="163"/>
      <c r="D378" s="149" t="s">
        <v>133</v>
      </c>
      <c r="E378" s="164" t="s">
        <v>3</v>
      </c>
      <c r="F378" s="165" t="s">
        <v>455</v>
      </c>
      <c r="H378" s="166">
        <v>13.452999999999999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4" t="s">
        <v>133</v>
      </c>
      <c r="AU378" s="164" t="s">
        <v>82</v>
      </c>
      <c r="AV378" s="14" t="s">
        <v>82</v>
      </c>
      <c r="AW378" s="14" t="s">
        <v>33</v>
      </c>
      <c r="AX378" s="14" t="s">
        <v>72</v>
      </c>
      <c r="AY378" s="164" t="s">
        <v>119</v>
      </c>
    </row>
    <row r="379" spans="1:65" s="15" customFormat="1" ht="11.25">
      <c r="B379" s="171"/>
      <c r="D379" s="149" t="s">
        <v>133</v>
      </c>
      <c r="E379" s="172" t="s">
        <v>3</v>
      </c>
      <c r="F379" s="173" t="s">
        <v>138</v>
      </c>
      <c r="H379" s="174">
        <v>262.834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133</v>
      </c>
      <c r="AU379" s="172" t="s">
        <v>82</v>
      </c>
      <c r="AV379" s="15" t="s">
        <v>127</v>
      </c>
      <c r="AW379" s="15" t="s">
        <v>33</v>
      </c>
      <c r="AX379" s="15" t="s">
        <v>80</v>
      </c>
      <c r="AY379" s="172" t="s">
        <v>119</v>
      </c>
    </row>
    <row r="380" spans="1:65" s="2" customFormat="1" ht="16.5" customHeight="1">
      <c r="A380" s="34"/>
      <c r="B380" s="135"/>
      <c r="C380" s="136" t="s">
        <v>456</v>
      </c>
      <c r="D380" s="136" t="s">
        <v>122</v>
      </c>
      <c r="E380" s="137" t="s">
        <v>457</v>
      </c>
      <c r="F380" s="138" t="s">
        <v>458</v>
      </c>
      <c r="G380" s="139" t="s">
        <v>125</v>
      </c>
      <c r="H380" s="140">
        <v>122.3</v>
      </c>
      <c r="I380" s="141"/>
      <c r="J380" s="142">
        <f>ROUND(I380*H380,2)</f>
        <v>0</v>
      </c>
      <c r="K380" s="138" t="s">
        <v>3</v>
      </c>
      <c r="L380" s="35"/>
      <c r="M380" s="143" t="s">
        <v>3</v>
      </c>
      <c r="N380" s="144" t="s">
        <v>43</v>
      </c>
      <c r="O380" s="55"/>
      <c r="P380" s="145">
        <f>O380*H380</f>
        <v>0</v>
      </c>
      <c r="Q380" s="145">
        <v>0</v>
      </c>
      <c r="R380" s="145">
        <f>Q380*H380</f>
        <v>0</v>
      </c>
      <c r="S380" s="145">
        <v>0</v>
      </c>
      <c r="T380" s="146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47" t="s">
        <v>255</v>
      </c>
      <c r="AT380" s="147" t="s">
        <v>122</v>
      </c>
      <c r="AU380" s="147" t="s">
        <v>82</v>
      </c>
      <c r="AY380" s="19" t="s">
        <v>119</v>
      </c>
      <c r="BE380" s="148">
        <f>IF(N380="základní",J380,0)</f>
        <v>0</v>
      </c>
      <c r="BF380" s="148">
        <f>IF(N380="snížená",J380,0)</f>
        <v>0</v>
      </c>
      <c r="BG380" s="148">
        <f>IF(N380="zákl. přenesená",J380,0)</f>
        <v>0</v>
      </c>
      <c r="BH380" s="148">
        <f>IF(N380="sníž. přenesená",J380,0)</f>
        <v>0</v>
      </c>
      <c r="BI380" s="148">
        <f>IF(N380="nulová",J380,0)</f>
        <v>0</v>
      </c>
      <c r="BJ380" s="19" t="s">
        <v>80</v>
      </c>
      <c r="BK380" s="148">
        <f>ROUND(I380*H380,2)</f>
        <v>0</v>
      </c>
      <c r="BL380" s="19" t="s">
        <v>255</v>
      </c>
      <c r="BM380" s="147" t="s">
        <v>459</v>
      </c>
    </row>
    <row r="381" spans="1:65" s="2" customFormat="1" ht="11.25">
      <c r="A381" s="34"/>
      <c r="B381" s="35"/>
      <c r="C381" s="34"/>
      <c r="D381" s="149" t="s">
        <v>129</v>
      </c>
      <c r="E381" s="34"/>
      <c r="F381" s="150" t="s">
        <v>460</v>
      </c>
      <c r="G381" s="34"/>
      <c r="H381" s="34"/>
      <c r="I381" s="151"/>
      <c r="J381" s="34"/>
      <c r="K381" s="34"/>
      <c r="L381" s="35"/>
      <c r="M381" s="152"/>
      <c r="N381" s="153"/>
      <c r="O381" s="55"/>
      <c r="P381" s="55"/>
      <c r="Q381" s="55"/>
      <c r="R381" s="55"/>
      <c r="S381" s="55"/>
      <c r="T381" s="56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T381" s="19" t="s">
        <v>129</v>
      </c>
      <c r="AU381" s="19" t="s">
        <v>82</v>
      </c>
    </row>
    <row r="382" spans="1:65" s="13" customFormat="1" ht="11.25">
      <c r="B382" s="156"/>
      <c r="D382" s="149" t="s">
        <v>133</v>
      </c>
      <c r="E382" s="157" t="s">
        <v>3</v>
      </c>
      <c r="F382" s="158" t="s">
        <v>134</v>
      </c>
      <c r="H382" s="157" t="s">
        <v>3</v>
      </c>
      <c r="I382" s="159"/>
      <c r="L382" s="156"/>
      <c r="M382" s="160"/>
      <c r="N382" s="161"/>
      <c r="O382" s="161"/>
      <c r="P382" s="161"/>
      <c r="Q382" s="161"/>
      <c r="R382" s="161"/>
      <c r="S382" s="161"/>
      <c r="T382" s="162"/>
      <c r="AT382" s="157" t="s">
        <v>133</v>
      </c>
      <c r="AU382" s="157" t="s">
        <v>82</v>
      </c>
      <c r="AV382" s="13" t="s">
        <v>80</v>
      </c>
      <c r="AW382" s="13" t="s">
        <v>33</v>
      </c>
      <c r="AX382" s="13" t="s">
        <v>72</v>
      </c>
      <c r="AY382" s="157" t="s">
        <v>119</v>
      </c>
    </row>
    <row r="383" spans="1:65" s="13" customFormat="1" ht="11.25">
      <c r="B383" s="156"/>
      <c r="D383" s="149" t="s">
        <v>133</v>
      </c>
      <c r="E383" s="157" t="s">
        <v>3</v>
      </c>
      <c r="F383" s="158" t="s">
        <v>417</v>
      </c>
      <c r="H383" s="157" t="s">
        <v>3</v>
      </c>
      <c r="I383" s="159"/>
      <c r="L383" s="156"/>
      <c r="M383" s="160"/>
      <c r="N383" s="161"/>
      <c r="O383" s="161"/>
      <c r="P383" s="161"/>
      <c r="Q383" s="161"/>
      <c r="R383" s="161"/>
      <c r="S383" s="161"/>
      <c r="T383" s="162"/>
      <c r="AT383" s="157" t="s">
        <v>133</v>
      </c>
      <c r="AU383" s="157" t="s">
        <v>82</v>
      </c>
      <c r="AV383" s="13" t="s">
        <v>80</v>
      </c>
      <c r="AW383" s="13" t="s">
        <v>33</v>
      </c>
      <c r="AX383" s="13" t="s">
        <v>72</v>
      </c>
      <c r="AY383" s="157" t="s">
        <v>119</v>
      </c>
    </row>
    <row r="384" spans="1:65" s="14" customFormat="1" ht="11.25">
      <c r="B384" s="163"/>
      <c r="D384" s="149" t="s">
        <v>133</v>
      </c>
      <c r="E384" s="164" t="s">
        <v>3</v>
      </c>
      <c r="F384" s="165" t="s">
        <v>443</v>
      </c>
      <c r="H384" s="166">
        <v>122.3</v>
      </c>
      <c r="I384" s="167"/>
      <c r="L384" s="163"/>
      <c r="M384" s="168"/>
      <c r="N384" s="169"/>
      <c r="O384" s="169"/>
      <c r="P384" s="169"/>
      <c r="Q384" s="169"/>
      <c r="R384" s="169"/>
      <c r="S384" s="169"/>
      <c r="T384" s="170"/>
      <c r="AT384" s="164" t="s">
        <v>133</v>
      </c>
      <c r="AU384" s="164" t="s">
        <v>82</v>
      </c>
      <c r="AV384" s="14" t="s">
        <v>82</v>
      </c>
      <c r="AW384" s="14" t="s">
        <v>33</v>
      </c>
      <c r="AX384" s="14" t="s">
        <v>72</v>
      </c>
      <c r="AY384" s="164" t="s">
        <v>119</v>
      </c>
    </row>
    <row r="385" spans="1:65" s="15" customFormat="1" ht="11.25">
      <c r="B385" s="171"/>
      <c r="D385" s="149" t="s">
        <v>133</v>
      </c>
      <c r="E385" s="172" t="s">
        <v>3</v>
      </c>
      <c r="F385" s="173" t="s">
        <v>138</v>
      </c>
      <c r="H385" s="174">
        <v>122.3</v>
      </c>
      <c r="I385" s="175"/>
      <c r="L385" s="171"/>
      <c r="M385" s="176"/>
      <c r="N385" s="177"/>
      <c r="O385" s="177"/>
      <c r="P385" s="177"/>
      <c r="Q385" s="177"/>
      <c r="R385" s="177"/>
      <c r="S385" s="177"/>
      <c r="T385" s="178"/>
      <c r="AT385" s="172" t="s">
        <v>133</v>
      </c>
      <c r="AU385" s="172" t="s">
        <v>82</v>
      </c>
      <c r="AV385" s="15" t="s">
        <v>127</v>
      </c>
      <c r="AW385" s="15" t="s">
        <v>33</v>
      </c>
      <c r="AX385" s="15" t="s">
        <v>80</v>
      </c>
      <c r="AY385" s="172" t="s">
        <v>119</v>
      </c>
    </row>
    <row r="386" spans="1:65" s="2" customFormat="1" ht="16.5" customHeight="1">
      <c r="A386" s="34"/>
      <c r="B386" s="135"/>
      <c r="C386" s="136" t="s">
        <v>461</v>
      </c>
      <c r="D386" s="136" t="s">
        <v>122</v>
      </c>
      <c r="E386" s="137" t="s">
        <v>462</v>
      </c>
      <c r="F386" s="138" t="s">
        <v>463</v>
      </c>
      <c r="G386" s="139" t="s">
        <v>141</v>
      </c>
      <c r="H386" s="140">
        <v>238.94</v>
      </c>
      <c r="I386" s="141"/>
      <c r="J386" s="142">
        <f>ROUND(I386*H386,2)</f>
        <v>0</v>
      </c>
      <c r="K386" s="138" t="s">
        <v>126</v>
      </c>
      <c r="L386" s="35"/>
      <c r="M386" s="143" t="s">
        <v>3</v>
      </c>
      <c r="N386" s="144" t="s">
        <v>43</v>
      </c>
      <c r="O386" s="55"/>
      <c r="P386" s="145">
        <f>O386*H386</f>
        <v>0</v>
      </c>
      <c r="Q386" s="145">
        <v>5.0000000000000002E-5</v>
      </c>
      <c r="R386" s="145">
        <f>Q386*H386</f>
        <v>1.1947000000000001E-2</v>
      </c>
      <c r="S386" s="145">
        <v>0</v>
      </c>
      <c r="T386" s="146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47" t="s">
        <v>255</v>
      </c>
      <c r="AT386" s="147" t="s">
        <v>122</v>
      </c>
      <c r="AU386" s="147" t="s">
        <v>82</v>
      </c>
      <c r="AY386" s="19" t="s">
        <v>119</v>
      </c>
      <c r="BE386" s="148">
        <f>IF(N386="základní",J386,0)</f>
        <v>0</v>
      </c>
      <c r="BF386" s="148">
        <f>IF(N386="snížená",J386,0)</f>
        <v>0</v>
      </c>
      <c r="BG386" s="148">
        <f>IF(N386="zákl. přenesená",J386,0)</f>
        <v>0</v>
      </c>
      <c r="BH386" s="148">
        <f>IF(N386="sníž. přenesená",J386,0)</f>
        <v>0</v>
      </c>
      <c r="BI386" s="148">
        <f>IF(N386="nulová",J386,0)</f>
        <v>0</v>
      </c>
      <c r="BJ386" s="19" t="s">
        <v>80</v>
      </c>
      <c r="BK386" s="148">
        <f>ROUND(I386*H386,2)</f>
        <v>0</v>
      </c>
      <c r="BL386" s="19" t="s">
        <v>255</v>
      </c>
      <c r="BM386" s="147" t="s">
        <v>464</v>
      </c>
    </row>
    <row r="387" spans="1:65" s="2" customFormat="1" ht="11.25">
      <c r="A387" s="34"/>
      <c r="B387" s="35"/>
      <c r="C387" s="34"/>
      <c r="D387" s="149" t="s">
        <v>129</v>
      </c>
      <c r="E387" s="34"/>
      <c r="F387" s="150" t="s">
        <v>465</v>
      </c>
      <c r="G387" s="34"/>
      <c r="H387" s="34"/>
      <c r="I387" s="151"/>
      <c r="J387" s="34"/>
      <c r="K387" s="34"/>
      <c r="L387" s="35"/>
      <c r="M387" s="152"/>
      <c r="N387" s="153"/>
      <c r="O387" s="55"/>
      <c r="P387" s="55"/>
      <c r="Q387" s="55"/>
      <c r="R387" s="55"/>
      <c r="S387" s="55"/>
      <c r="T387" s="56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T387" s="19" t="s">
        <v>129</v>
      </c>
      <c r="AU387" s="19" t="s">
        <v>82</v>
      </c>
    </row>
    <row r="388" spans="1:65" s="2" customFormat="1" ht="11.25">
      <c r="A388" s="34"/>
      <c r="B388" s="35"/>
      <c r="C388" s="34"/>
      <c r="D388" s="154" t="s">
        <v>131</v>
      </c>
      <c r="E388" s="34"/>
      <c r="F388" s="155" t="s">
        <v>466</v>
      </c>
      <c r="G388" s="34"/>
      <c r="H388" s="34"/>
      <c r="I388" s="151"/>
      <c r="J388" s="34"/>
      <c r="K388" s="34"/>
      <c r="L388" s="35"/>
      <c r="M388" s="152"/>
      <c r="N388" s="153"/>
      <c r="O388" s="55"/>
      <c r="P388" s="55"/>
      <c r="Q388" s="55"/>
      <c r="R388" s="55"/>
      <c r="S388" s="55"/>
      <c r="T388" s="56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T388" s="19" t="s">
        <v>131</v>
      </c>
      <c r="AU388" s="19" t="s">
        <v>82</v>
      </c>
    </row>
    <row r="389" spans="1:65" s="13" customFormat="1" ht="11.25">
      <c r="B389" s="156"/>
      <c r="D389" s="149" t="s">
        <v>133</v>
      </c>
      <c r="E389" s="157" t="s">
        <v>3</v>
      </c>
      <c r="F389" s="158" t="s">
        <v>134</v>
      </c>
      <c r="H389" s="157" t="s">
        <v>3</v>
      </c>
      <c r="I389" s="159"/>
      <c r="L389" s="156"/>
      <c r="M389" s="160"/>
      <c r="N389" s="161"/>
      <c r="O389" s="161"/>
      <c r="P389" s="161"/>
      <c r="Q389" s="161"/>
      <c r="R389" s="161"/>
      <c r="S389" s="161"/>
      <c r="T389" s="162"/>
      <c r="AT389" s="157" t="s">
        <v>133</v>
      </c>
      <c r="AU389" s="157" t="s">
        <v>82</v>
      </c>
      <c r="AV389" s="13" t="s">
        <v>80</v>
      </c>
      <c r="AW389" s="13" t="s">
        <v>33</v>
      </c>
      <c r="AX389" s="13" t="s">
        <v>72</v>
      </c>
      <c r="AY389" s="157" t="s">
        <v>119</v>
      </c>
    </row>
    <row r="390" spans="1:65" s="13" customFormat="1" ht="11.25">
      <c r="B390" s="156"/>
      <c r="D390" s="149" t="s">
        <v>133</v>
      </c>
      <c r="E390" s="157" t="s">
        <v>3</v>
      </c>
      <c r="F390" s="158" t="s">
        <v>155</v>
      </c>
      <c r="H390" s="157" t="s">
        <v>3</v>
      </c>
      <c r="I390" s="159"/>
      <c r="L390" s="156"/>
      <c r="M390" s="160"/>
      <c r="N390" s="161"/>
      <c r="O390" s="161"/>
      <c r="P390" s="161"/>
      <c r="Q390" s="161"/>
      <c r="R390" s="161"/>
      <c r="S390" s="161"/>
      <c r="T390" s="162"/>
      <c r="AT390" s="157" t="s">
        <v>133</v>
      </c>
      <c r="AU390" s="157" t="s">
        <v>82</v>
      </c>
      <c r="AV390" s="13" t="s">
        <v>80</v>
      </c>
      <c r="AW390" s="13" t="s">
        <v>33</v>
      </c>
      <c r="AX390" s="13" t="s">
        <v>72</v>
      </c>
      <c r="AY390" s="157" t="s">
        <v>119</v>
      </c>
    </row>
    <row r="391" spans="1:65" s="14" customFormat="1" ht="11.25">
      <c r="B391" s="163"/>
      <c r="D391" s="149" t="s">
        <v>133</v>
      </c>
      <c r="E391" s="164" t="s">
        <v>3</v>
      </c>
      <c r="F391" s="165" t="s">
        <v>172</v>
      </c>
      <c r="H391" s="166">
        <v>219.29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4" t="s">
        <v>133</v>
      </c>
      <c r="AU391" s="164" t="s">
        <v>82</v>
      </c>
      <c r="AV391" s="14" t="s">
        <v>82</v>
      </c>
      <c r="AW391" s="14" t="s">
        <v>33</v>
      </c>
      <c r="AX391" s="14" t="s">
        <v>72</v>
      </c>
      <c r="AY391" s="164" t="s">
        <v>119</v>
      </c>
    </row>
    <row r="392" spans="1:65" s="13" customFormat="1" ht="11.25">
      <c r="B392" s="156"/>
      <c r="D392" s="149" t="s">
        <v>133</v>
      </c>
      <c r="E392" s="157" t="s">
        <v>3</v>
      </c>
      <c r="F392" s="158" t="s">
        <v>146</v>
      </c>
      <c r="H392" s="157" t="s">
        <v>3</v>
      </c>
      <c r="I392" s="159"/>
      <c r="L392" s="156"/>
      <c r="M392" s="160"/>
      <c r="N392" s="161"/>
      <c r="O392" s="161"/>
      <c r="P392" s="161"/>
      <c r="Q392" s="161"/>
      <c r="R392" s="161"/>
      <c r="S392" s="161"/>
      <c r="T392" s="162"/>
      <c r="AT392" s="157" t="s">
        <v>133</v>
      </c>
      <c r="AU392" s="157" t="s">
        <v>82</v>
      </c>
      <c r="AV392" s="13" t="s">
        <v>80</v>
      </c>
      <c r="AW392" s="13" t="s">
        <v>33</v>
      </c>
      <c r="AX392" s="13" t="s">
        <v>72</v>
      </c>
      <c r="AY392" s="157" t="s">
        <v>119</v>
      </c>
    </row>
    <row r="393" spans="1:65" s="14" customFormat="1" ht="11.25">
      <c r="B393" s="163"/>
      <c r="D393" s="149" t="s">
        <v>133</v>
      </c>
      <c r="E393" s="164" t="s">
        <v>3</v>
      </c>
      <c r="F393" s="165" t="s">
        <v>147</v>
      </c>
      <c r="H393" s="166">
        <v>3.82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4" t="s">
        <v>133</v>
      </c>
      <c r="AU393" s="164" t="s">
        <v>82</v>
      </c>
      <c r="AV393" s="14" t="s">
        <v>82</v>
      </c>
      <c r="AW393" s="14" t="s">
        <v>33</v>
      </c>
      <c r="AX393" s="14" t="s">
        <v>72</v>
      </c>
      <c r="AY393" s="164" t="s">
        <v>119</v>
      </c>
    </row>
    <row r="394" spans="1:65" s="13" customFormat="1" ht="11.25">
      <c r="B394" s="156"/>
      <c r="D394" s="149" t="s">
        <v>133</v>
      </c>
      <c r="E394" s="157" t="s">
        <v>3</v>
      </c>
      <c r="F394" s="158" t="s">
        <v>415</v>
      </c>
      <c r="H394" s="157" t="s">
        <v>3</v>
      </c>
      <c r="I394" s="159"/>
      <c r="L394" s="156"/>
      <c r="M394" s="160"/>
      <c r="N394" s="161"/>
      <c r="O394" s="161"/>
      <c r="P394" s="161"/>
      <c r="Q394" s="161"/>
      <c r="R394" s="161"/>
      <c r="S394" s="161"/>
      <c r="T394" s="162"/>
      <c r="AT394" s="157" t="s">
        <v>133</v>
      </c>
      <c r="AU394" s="157" t="s">
        <v>82</v>
      </c>
      <c r="AV394" s="13" t="s">
        <v>80</v>
      </c>
      <c r="AW394" s="13" t="s">
        <v>33</v>
      </c>
      <c r="AX394" s="13" t="s">
        <v>72</v>
      </c>
      <c r="AY394" s="157" t="s">
        <v>119</v>
      </c>
    </row>
    <row r="395" spans="1:65" s="14" customFormat="1" ht="11.25">
      <c r="B395" s="163"/>
      <c r="D395" s="149" t="s">
        <v>133</v>
      </c>
      <c r="E395" s="164" t="s">
        <v>3</v>
      </c>
      <c r="F395" s="165" t="s">
        <v>416</v>
      </c>
      <c r="H395" s="166">
        <v>3.6</v>
      </c>
      <c r="I395" s="167"/>
      <c r="L395" s="163"/>
      <c r="M395" s="168"/>
      <c r="N395" s="169"/>
      <c r="O395" s="169"/>
      <c r="P395" s="169"/>
      <c r="Q395" s="169"/>
      <c r="R395" s="169"/>
      <c r="S395" s="169"/>
      <c r="T395" s="170"/>
      <c r="AT395" s="164" t="s">
        <v>133</v>
      </c>
      <c r="AU395" s="164" t="s">
        <v>82</v>
      </c>
      <c r="AV395" s="14" t="s">
        <v>82</v>
      </c>
      <c r="AW395" s="14" t="s">
        <v>33</v>
      </c>
      <c r="AX395" s="14" t="s">
        <v>72</v>
      </c>
      <c r="AY395" s="164" t="s">
        <v>119</v>
      </c>
    </row>
    <row r="396" spans="1:65" s="13" customFormat="1" ht="11.25">
      <c r="B396" s="156"/>
      <c r="D396" s="149" t="s">
        <v>133</v>
      </c>
      <c r="E396" s="157" t="s">
        <v>3</v>
      </c>
      <c r="F396" s="158" t="s">
        <v>417</v>
      </c>
      <c r="H396" s="157" t="s">
        <v>3</v>
      </c>
      <c r="I396" s="159"/>
      <c r="L396" s="156"/>
      <c r="M396" s="160"/>
      <c r="N396" s="161"/>
      <c r="O396" s="161"/>
      <c r="P396" s="161"/>
      <c r="Q396" s="161"/>
      <c r="R396" s="161"/>
      <c r="S396" s="161"/>
      <c r="T396" s="162"/>
      <c r="AT396" s="157" t="s">
        <v>133</v>
      </c>
      <c r="AU396" s="157" t="s">
        <v>82</v>
      </c>
      <c r="AV396" s="13" t="s">
        <v>80</v>
      </c>
      <c r="AW396" s="13" t="s">
        <v>33</v>
      </c>
      <c r="AX396" s="13" t="s">
        <v>72</v>
      </c>
      <c r="AY396" s="157" t="s">
        <v>119</v>
      </c>
    </row>
    <row r="397" spans="1:65" s="14" customFormat="1" ht="11.25">
      <c r="B397" s="163"/>
      <c r="D397" s="149" t="s">
        <v>133</v>
      </c>
      <c r="E397" s="164" t="s">
        <v>3</v>
      </c>
      <c r="F397" s="165" t="s">
        <v>418</v>
      </c>
      <c r="H397" s="166">
        <v>12.23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4" t="s">
        <v>133</v>
      </c>
      <c r="AU397" s="164" t="s">
        <v>82</v>
      </c>
      <c r="AV397" s="14" t="s">
        <v>82</v>
      </c>
      <c r="AW397" s="14" t="s">
        <v>33</v>
      </c>
      <c r="AX397" s="14" t="s">
        <v>72</v>
      </c>
      <c r="AY397" s="164" t="s">
        <v>119</v>
      </c>
    </row>
    <row r="398" spans="1:65" s="15" customFormat="1" ht="11.25">
      <c r="B398" s="171"/>
      <c r="D398" s="149" t="s">
        <v>133</v>
      </c>
      <c r="E398" s="172" t="s">
        <v>3</v>
      </c>
      <c r="F398" s="173" t="s">
        <v>138</v>
      </c>
      <c r="H398" s="174">
        <v>238.94</v>
      </c>
      <c r="I398" s="175"/>
      <c r="L398" s="171"/>
      <c r="M398" s="176"/>
      <c r="N398" s="177"/>
      <c r="O398" s="177"/>
      <c r="P398" s="177"/>
      <c r="Q398" s="177"/>
      <c r="R398" s="177"/>
      <c r="S398" s="177"/>
      <c r="T398" s="178"/>
      <c r="AT398" s="172" t="s">
        <v>133</v>
      </c>
      <c r="AU398" s="172" t="s">
        <v>82</v>
      </c>
      <c r="AV398" s="15" t="s">
        <v>127</v>
      </c>
      <c r="AW398" s="15" t="s">
        <v>33</v>
      </c>
      <c r="AX398" s="15" t="s">
        <v>80</v>
      </c>
      <c r="AY398" s="172" t="s">
        <v>119</v>
      </c>
    </row>
    <row r="399" spans="1:65" s="2" customFormat="1" ht="16.5" customHeight="1">
      <c r="A399" s="34"/>
      <c r="B399" s="135"/>
      <c r="C399" s="136" t="s">
        <v>467</v>
      </c>
      <c r="D399" s="136" t="s">
        <v>122</v>
      </c>
      <c r="E399" s="137" t="s">
        <v>468</v>
      </c>
      <c r="F399" s="138" t="s">
        <v>469</v>
      </c>
      <c r="G399" s="139" t="s">
        <v>238</v>
      </c>
      <c r="H399" s="140">
        <v>20.802</v>
      </c>
      <c r="I399" s="141"/>
      <c r="J399" s="142">
        <f>ROUND(I399*H399,2)</f>
        <v>0</v>
      </c>
      <c r="K399" s="138" t="s">
        <v>126</v>
      </c>
      <c r="L399" s="35"/>
      <c r="M399" s="143" t="s">
        <v>3</v>
      </c>
      <c r="N399" s="144" t="s">
        <v>43</v>
      </c>
      <c r="O399" s="55"/>
      <c r="P399" s="145">
        <f>O399*H399</f>
        <v>0</v>
      </c>
      <c r="Q399" s="145">
        <v>0</v>
      </c>
      <c r="R399" s="145">
        <f>Q399*H399</f>
        <v>0</v>
      </c>
      <c r="S399" s="145">
        <v>0</v>
      </c>
      <c r="T399" s="146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47" t="s">
        <v>255</v>
      </c>
      <c r="AT399" s="147" t="s">
        <v>122</v>
      </c>
      <c r="AU399" s="147" t="s">
        <v>82</v>
      </c>
      <c r="AY399" s="19" t="s">
        <v>119</v>
      </c>
      <c r="BE399" s="148">
        <f>IF(N399="základní",J399,0)</f>
        <v>0</v>
      </c>
      <c r="BF399" s="148">
        <f>IF(N399="snížená",J399,0)</f>
        <v>0</v>
      </c>
      <c r="BG399" s="148">
        <f>IF(N399="zákl. přenesená",J399,0)</f>
        <v>0</v>
      </c>
      <c r="BH399" s="148">
        <f>IF(N399="sníž. přenesená",J399,0)</f>
        <v>0</v>
      </c>
      <c r="BI399" s="148">
        <f>IF(N399="nulová",J399,0)</f>
        <v>0</v>
      </c>
      <c r="BJ399" s="19" t="s">
        <v>80</v>
      </c>
      <c r="BK399" s="148">
        <f>ROUND(I399*H399,2)</f>
        <v>0</v>
      </c>
      <c r="BL399" s="19" t="s">
        <v>255</v>
      </c>
      <c r="BM399" s="147" t="s">
        <v>470</v>
      </c>
    </row>
    <row r="400" spans="1:65" s="2" customFormat="1" ht="19.5">
      <c r="A400" s="34"/>
      <c r="B400" s="35"/>
      <c r="C400" s="34"/>
      <c r="D400" s="149" t="s">
        <v>129</v>
      </c>
      <c r="E400" s="34"/>
      <c r="F400" s="150" t="s">
        <v>471</v>
      </c>
      <c r="G400" s="34"/>
      <c r="H400" s="34"/>
      <c r="I400" s="151"/>
      <c r="J400" s="34"/>
      <c r="K400" s="34"/>
      <c r="L400" s="35"/>
      <c r="M400" s="152"/>
      <c r="N400" s="153"/>
      <c r="O400" s="55"/>
      <c r="P400" s="55"/>
      <c r="Q400" s="55"/>
      <c r="R400" s="55"/>
      <c r="S400" s="55"/>
      <c r="T400" s="56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T400" s="19" t="s">
        <v>129</v>
      </c>
      <c r="AU400" s="19" t="s">
        <v>82</v>
      </c>
    </row>
    <row r="401" spans="1:65" s="2" customFormat="1" ht="11.25">
      <c r="A401" s="34"/>
      <c r="B401" s="35"/>
      <c r="C401" s="34"/>
      <c r="D401" s="154" t="s">
        <v>131</v>
      </c>
      <c r="E401" s="34"/>
      <c r="F401" s="155" t="s">
        <v>472</v>
      </c>
      <c r="G401" s="34"/>
      <c r="H401" s="34"/>
      <c r="I401" s="151"/>
      <c r="J401" s="34"/>
      <c r="K401" s="34"/>
      <c r="L401" s="35"/>
      <c r="M401" s="152"/>
      <c r="N401" s="153"/>
      <c r="O401" s="55"/>
      <c r="P401" s="55"/>
      <c r="Q401" s="55"/>
      <c r="R401" s="55"/>
      <c r="S401" s="55"/>
      <c r="T401" s="56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T401" s="19" t="s">
        <v>131</v>
      </c>
      <c r="AU401" s="19" t="s">
        <v>82</v>
      </c>
    </row>
    <row r="402" spans="1:65" s="12" customFormat="1" ht="22.9" customHeight="1">
      <c r="B402" s="122"/>
      <c r="D402" s="123" t="s">
        <v>71</v>
      </c>
      <c r="E402" s="133" t="s">
        <v>473</v>
      </c>
      <c r="F402" s="133" t="s">
        <v>474</v>
      </c>
      <c r="I402" s="125"/>
      <c r="J402" s="134">
        <f>BK402</f>
        <v>0</v>
      </c>
      <c r="L402" s="122"/>
      <c r="M402" s="127"/>
      <c r="N402" s="128"/>
      <c r="O402" s="128"/>
      <c r="P402" s="129">
        <f>SUM(P403:P411)</f>
        <v>0</v>
      </c>
      <c r="Q402" s="128"/>
      <c r="R402" s="129">
        <f>SUM(R403:R411)</f>
        <v>0</v>
      </c>
      <c r="S402" s="128"/>
      <c r="T402" s="130">
        <f>SUM(T403:T411)</f>
        <v>0.57456000000000007</v>
      </c>
      <c r="AR402" s="123" t="s">
        <v>82</v>
      </c>
      <c r="AT402" s="131" t="s">
        <v>71</v>
      </c>
      <c r="AU402" s="131" t="s">
        <v>80</v>
      </c>
      <c r="AY402" s="123" t="s">
        <v>119</v>
      </c>
      <c r="BK402" s="132">
        <f>SUM(BK403:BK411)</f>
        <v>0</v>
      </c>
    </row>
    <row r="403" spans="1:65" s="2" customFormat="1" ht="16.5" customHeight="1">
      <c r="A403" s="34"/>
      <c r="B403" s="135"/>
      <c r="C403" s="136" t="s">
        <v>475</v>
      </c>
      <c r="D403" s="136" t="s">
        <v>122</v>
      </c>
      <c r="E403" s="137" t="s">
        <v>476</v>
      </c>
      <c r="F403" s="138" t="s">
        <v>477</v>
      </c>
      <c r="G403" s="139" t="s">
        <v>141</v>
      </c>
      <c r="H403" s="140">
        <v>191.52</v>
      </c>
      <c r="I403" s="141"/>
      <c r="J403" s="142">
        <f>ROUND(I403*H403,2)</f>
        <v>0</v>
      </c>
      <c r="K403" s="138" t="s">
        <v>126</v>
      </c>
      <c r="L403" s="35"/>
      <c r="M403" s="143" t="s">
        <v>3</v>
      </c>
      <c r="N403" s="144" t="s">
        <v>43</v>
      </c>
      <c r="O403" s="55"/>
      <c r="P403" s="145">
        <f>O403*H403</f>
        <v>0</v>
      </c>
      <c r="Q403" s="145">
        <v>0</v>
      </c>
      <c r="R403" s="145">
        <f>Q403*H403</f>
        <v>0</v>
      </c>
      <c r="S403" s="145">
        <v>3.0000000000000001E-3</v>
      </c>
      <c r="T403" s="146">
        <f>S403*H403</f>
        <v>0.57456000000000007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47" t="s">
        <v>255</v>
      </c>
      <c r="AT403" s="147" t="s">
        <v>122</v>
      </c>
      <c r="AU403" s="147" t="s">
        <v>82</v>
      </c>
      <c r="AY403" s="19" t="s">
        <v>119</v>
      </c>
      <c r="BE403" s="148">
        <f>IF(N403="základní",J403,0)</f>
        <v>0</v>
      </c>
      <c r="BF403" s="148">
        <f>IF(N403="snížená",J403,0)</f>
        <v>0</v>
      </c>
      <c r="BG403" s="148">
        <f>IF(N403="zákl. přenesená",J403,0)</f>
        <v>0</v>
      </c>
      <c r="BH403" s="148">
        <f>IF(N403="sníž. přenesená",J403,0)</f>
        <v>0</v>
      </c>
      <c r="BI403" s="148">
        <f>IF(N403="nulová",J403,0)</f>
        <v>0</v>
      </c>
      <c r="BJ403" s="19" t="s">
        <v>80</v>
      </c>
      <c r="BK403" s="148">
        <f>ROUND(I403*H403,2)</f>
        <v>0</v>
      </c>
      <c r="BL403" s="19" t="s">
        <v>255</v>
      </c>
      <c r="BM403" s="147" t="s">
        <v>478</v>
      </c>
    </row>
    <row r="404" spans="1:65" s="2" customFormat="1" ht="11.25">
      <c r="A404" s="34"/>
      <c r="B404" s="35"/>
      <c r="C404" s="34"/>
      <c r="D404" s="149" t="s">
        <v>129</v>
      </c>
      <c r="E404" s="34"/>
      <c r="F404" s="150" t="s">
        <v>479</v>
      </c>
      <c r="G404" s="34"/>
      <c r="H404" s="34"/>
      <c r="I404" s="151"/>
      <c r="J404" s="34"/>
      <c r="K404" s="34"/>
      <c r="L404" s="35"/>
      <c r="M404" s="152"/>
      <c r="N404" s="153"/>
      <c r="O404" s="55"/>
      <c r="P404" s="55"/>
      <c r="Q404" s="55"/>
      <c r="R404" s="55"/>
      <c r="S404" s="55"/>
      <c r="T404" s="56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T404" s="19" t="s">
        <v>129</v>
      </c>
      <c r="AU404" s="19" t="s">
        <v>82</v>
      </c>
    </row>
    <row r="405" spans="1:65" s="2" customFormat="1" ht="11.25">
      <c r="A405" s="34"/>
      <c r="B405" s="35"/>
      <c r="C405" s="34"/>
      <c r="D405" s="154" t="s">
        <v>131</v>
      </c>
      <c r="E405" s="34"/>
      <c r="F405" s="155" t="s">
        <v>480</v>
      </c>
      <c r="G405" s="34"/>
      <c r="H405" s="34"/>
      <c r="I405" s="151"/>
      <c r="J405" s="34"/>
      <c r="K405" s="34"/>
      <c r="L405" s="35"/>
      <c r="M405" s="152"/>
      <c r="N405" s="153"/>
      <c r="O405" s="55"/>
      <c r="P405" s="55"/>
      <c r="Q405" s="55"/>
      <c r="R405" s="55"/>
      <c r="S405" s="55"/>
      <c r="T405" s="56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T405" s="19" t="s">
        <v>131</v>
      </c>
      <c r="AU405" s="19" t="s">
        <v>82</v>
      </c>
    </row>
    <row r="406" spans="1:65" s="13" customFormat="1" ht="11.25">
      <c r="B406" s="156"/>
      <c r="D406" s="149" t="s">
        <v>133</v>
      </c>
      <c r="E406" s="157" t="s">
        <v>3</v>
      </c>
      <c r="F406" s="158" t="s">
        <v>195</v>
      </c>
      <c r="H406" s="157" t="s">
        <v>3</v>
      </c>
      <c r="I406" s="159"/>
      <c r="L406" s="156"/>
      <c r="M406" s="160"/>
      <c r="N406" s="161"/>
      <c r="O406" s="161"/>
      <c r="P406" s="161"/>
      <c r="Q406" s="161"/>
      <c r="R406" s="161"/>
      <c r="S406" s="161"/>
      <c r="T406" s="162"/>
      <c r="AT406" s="157" t="s">
        <v>133</v>
      </c>
      <c r="AU406" s="157" t="s">
        <v>82</v>
      </c>
      <c r="AV406" s="13" t="s">
        <v>80</v>
      </c>
      <c r="AW406" s="13" t="s">
        <v>33</v>
      </c>
      <c r="AX406" s="13" t="s">
        <v>72</v>
      </c>
      <c r="AY406" s="157" t="s">
        <v>119</v>
      </c>
    </row>
    <row r="407" spans="1:65" s="13" customFormat="1" ht="11.25">
      <c r="B407" s="156"/>
      <c r="D407" s="149" t="s">
        <v>133</v>
      </c>
      <c r="E407" s="157" t="s">
        <v>3</v>
      </c>
      <c r="F407" s="158" t="s">
        <v>481</v>
      </c>
      <c r="H407" s="157" t="s">
        <v>3</v>
      </c>
      <c r="I407" s="159"/>
      <c r="L407" s="156"/>
      <c r="M407" s="160"/>
      <c r="N407" s="161"/>
      <c r="O407" s="161"/>
      <c r="P407" s="161"/>
      <c r="Q407" s="161"/>
      <c r="R407" s="161"/>
      <c r="S407" s="161"/>
      <c r="T407" s="162"/>
      <c r="AT407" s="157" t="s">
        <v>133</v>
      </c>
      <c r="AU407" s="157" t="s">
        <v>82</v>
      </c>
      <c r="AV407" s="13" t="s">
        <v>80</v>
      </c>
      <c r="AW407" s="13" t="s">
        <v>33</v>
      </c>
      <c r="AX407" s="13" t="s">
        <v>72</v>
      </c>
      <c r="AY407" s="157" t="s">
        <v>119</v>
      </c>
    </row>
    <row r="408" spans="1:65" s="14" customFormat="1" ht="11.25">
      <c r="B408" s="163"/>
      <c r="D408" s="149" t="s">
        <v>133</v>
      </c>
      <c r="E408" s="164" t="s">
        <v>3</v>
      </c>
      <c r="F408" s="165" t="s">
        <v>482</v>
      </c>
      <c r="H408" s="166">
        <v>24.69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4" t="s">
        <v>133</v>
      </c>
      <c r="AU408" s="164" t="s">
        <v>82</v>
      </c>
      <c r="AV408" s="14" t="s">
        <v>82</v>
      </c>
      <c r="AW408" s="14" t="s">
        <v>33</v>
      </c>
      <c r="AX408" s="14" t="s">
        <v>72</v>
      </c>
      <c r="AY408" s="164" t="s">
        <v>119</v>
      </c>
    </row>
    <row r="409" spans="1:65" s="13" customFormat="1" ht="11.25">
      <c r="B409" s="156"/>
      <c r="D409" s="149" t="s">
        <v>133</v>
      </c>
      <c r="E409" s="157" t="s">
        <v>3</v>
      </c>
      <c r="F409" s="158" t="s">
        <v>483</v>
      </c>
      <c r="H409" s="157" t="s">
        <v>3</v>
      </c>
      <c r="I409" s="159"/>
      <c r="L409" s="156"/>
      <c r="M409" s="160"/>
      <c r="N409" s="161"/>
      <c r="O409" s="161"/>
      <c r="P409" s="161"/>
      <c r="Q409" s="161"/>
      <c r="R409" s="161"/>
      <c r="S409" s="161"/>
      <c r="T409" s="162"/>
      <c r="AT409" s="157" t="s">
        <v>133</v>
      </c>
      <c r="AU409" s="157" t="s">
        <v>82</v>
      </c>
      <c r="AV409" s="13" t="s">
        <v>80</v>
      </c>
      <c r="AW409" s="13" t="s">
        <v>33</v>
      </c>
      <c r="AX409" s="13" t="s">
        <v>72</v>
      </c>
      <c r="AY409" s="157" t="s">
        <v>119</v>
      </c>
    </row>
    <row r="410" spans="1:65" s="14" customFormat="1" ht="11.25">
      <c r="B410" s="163"/>
      <c r="D410" s="149" t="s">
        <v>133</v>
      </c>
      <c r="E410" s="164" t="s">
        <v>3</v>
      </c>
      <c r="F410" s="165" t="s">
        <v>216</v>
      </c>
      <c r="H410" s="166">
        <v>166.83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4" t="s">
        <v>133</v>
      </c>
      <c r="AU410" s="164" t="s">
        <v>82</v>
      </c>
      <c r="AV410" s="14" t="s">
        <v>82</v>
      </c>
      <c r="AW410" s="14" t="s">
        <v>33</v>
      </c>
      <c r="AX410" s="14" t="s">
        <v>72</v>
      </c>
      <c r="AY410" s="164" t="s">
        <v>119</v>
      </c>
    </row>
    <row r="411" spans="1:65" s="15" customFormat="1" ht="11.25">
      <c r="B411" s="171"/>
      <c r="D411" s="149" t="s">
        <v>133</v>
      </c>
      <c r="E411" s="172" t="s">
        <v>3</v>
      </c>
      <c r="F411" s="173" t="s">
        <v>138</v>
      </c>
      <c r="H411" s="174">
        <v>191.52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133</v>
      </c>
      <c r="AU411" s="172" t="s">
        <v>82</v>
      </c>
      <c r="AV411" s="15" t="s">
        <v>127</v>
      </c>
      <c r="AW411" s="15" t="s">
        <v>33</v>
      </c>
      <c r="AX411" s="15" t="s">
        <v>80</v>
      </c>
      <c r="AY411" s="172" t="s">
        <v>119</v>
      </c>
    </row>
    <row r="412" spans="1:65" s="12" customFormat="1" ht="25.9" customHeight="1">
      <c r="B412" s="122"/>
      <c r="D412" s="123" t="s">
        <v>71</v>
      </c>
      <c r="E412" s="124" t="s">
        <v>484</v>
      </c>
      <c r="F412" s="124" t="s">
        <v>485</v>
      </c>
      <c r="I412" s="125"/>
      <c r="J412" s="126">
        <f>BK412</f>
        <v>0</v>
      </c>
      <c r="L412" s="122"/>
      <c r="M412" s="127"/>
      <c r="N412" s="128"/>
      <c r="O412" s="128"/>
      <c r="P412" s="129">
        <f>P413+P417</f>
        <v>0</v>
      </c>
      <c r="Q412" s="128"/>
      <c r="R412" s="129">
        <f>R413+R417</f>
        <v>0</v>
      </c>
      <c r="S412" s="128"/>
      <c r="T412" s="130">
        <f>T413+T417</f>
        <v>0</v>
      </c>
      <c r="AR412" s="123" t="s">
        <v>166</v>
      </c>
      <c r="AT412" s="131" t="s">
        <v>71</v>
      </c>
      <c r="AU412" s="131" t="s">
        <v>72</v>
      </c>
      <c r="AY412" s="123" t="s">
        <v>119</v>
      </c>
      <c r="BK412" s="132">
        <f>BK413+BK417</f>
        <v>0</v>
      </c>
    </row>
    <row r="413" spans="1:65" s="12" customFormat="1" ht="22.9" customHeight="1">
      <c r="B413" s="122"/>
      <c r="D413" s="123" t="s">
        <v>71</v>
      </c>
      <c r="E413" s="133" t="s">
        <v>486</v>
      </c>
      <c r="F413" s="133" t="s">
        <v>487</v>
      </c>
      <c r="I413" s="125"/>
      <c r="J413" s="134">
        <f>BK413</f>
        <v>0</v>
      </c>
      <c r="L413" s="122"/>
      <c r="M413" s="127"/>
      <c r="N413" s="128"/>
      <c r="O413" s="128"/>
      <c r="P413" s="129">
        <f>SUM(P414:P416)</f>
        <v>0</v>
      </c>
      <c r="Q413" s="128"/>
      <c r="R413" s="129">
        <f>SUM(R414:R416)</f>
        <v>0</v>
      </c>
      <c r="S413" s="128"/>
      <c r="T413" s="130">
        <f>SUM(T414:T416)</f>
        <v>0</v>
      </c>
      <c r="AR413" s="123" t="s">
        <v>166</v>
      </c>
      <c r="AT413" s="131" t="s">
        <v>71</v>
      </c>
      <c r="AU413" s="131" t="s">
        <v>80</v>
      </c>
      <c r="AY413" s="123" t="s">
        <v>119</v>
      </c>
      <c r="BK413" s="132">
        <f>SUM(BK414:BK416)</f>
        <v>0</v>
      </c>
    </row>
    <row r="414" spans="1:65" s="2" customFormat="1" ht="16.5" customHeight="1">
      <c r="A414" s="34"/>
      <c r="B414" s="135"/>
      <c r="C414" s="136" t="s">
        <v>488</v>
      </c>
      <c r="D414" s="136" t="s">
        <v>122</v>
      </c>
      <c r="E414" s="137" t="s">
        <v>489</v>
      </c>
      <c r="F414" s="138" t="s">
        <v>487</v>
      </c>
      <c r="G414" s="139" t="s">
        <v>490</v>
      </c>
      <c r="H414" s="140">
        <v>1</v>
      </c>
      <c r="I414" s="141"/>
      <c r="J414" s="142">
        <f>ROUND(I414*H414,2)</f>
        <v>0</v>
      </c>
      <c r="K414" s="138" t="s">
        <v>126</v>
      </c>
      <c r="L414" s="35"/>
      <c r="M414" s="143" t="s">
        <v>3</v>
      </c>
      <c r="N414" s="144" t="s">
        <v>43</v>
      </c>
      <c r="O414" s="55"/>
      <c r="P414" s="145">
        <f>O414*H414</f>
        <v>0</v>
      </c>
      <c r="Q414" s="145">
        <v>0</v>
      </c>
      <c r="R414" s="145">
        <f>Q414*H414</f>
        <v>0</v>
      </c>
      <c r="S414" s="145">
        <v>0</v>
      </c>
      <c r="T414" s="146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47" t="s">
        <v>491</v>
      </c>
      <c r="AT414" s="147" t="s">
        <v>122</v>
      </c>
      <c r="AU414" s="147" t="s">
        <v>82</v>
      </c>
      <c r="AY414" s="19" t="s">
        <v>119</v>
      </c>
      <c r="BE414" s="148">
        <f>IF(N414="základní",J414,0)</f>
        <v>0</v>
      </c>
      <c r="BF414" s="148">
        <f>IF(N414="snížená",J414,0)</f>
        <v>0</v>
      </c>
      <c r="BG414" s="148">
        <f>IF(N414="zákl. přenesená",J414,0)</f>
        <v>0</v>
      </c>
      <c r="BH414" s="148">
        <f>IF(N414="sníž. přenesená",J414,0)</f>
        <v>0</v>
      </c>
      <c r="BI414" s="148">
        <f>IF(N414="nulová",J414,0)</f>
        <v>0</v>
      </c>
      <c r="BJ414" s="19" t="s">
        <v>80</v>
      </c>
      <c r="BK414" s="148">
        <f>ROUND(I414*H414,2)</f>
        <v>0</v>
      </c>
      <c r="BL414" s="19" t="s">
        <v>491</v>
      </c>
      <c r="BM414" s="147" t="s">
        <v>492</v>
      </c>
    </row>
    <row r="415" spans="1:65" s="2" customFormat="1" ht="11.25">
      <c r="A415" s="34"/>
      <c r="B415" s="35"/>
      <c r="C415" s="34"/>
      <c r="D415" s="149" t="s">
        <v>129</v>
      </c>
      <c r="E415" s="34"/>
      <c r="F415" s="150" t="s">
        <v>487</v>
      </c>
      <c r="G415" s="34"/>
      <c r="H415" s="34"/>
      <c r="I415" s="151"/>
      <c r="J415" s="34"/>
      <c r="K415" s="34"/>
      <c r="L415" s="35"/>
      <c r="M415" s="152"/>
      <c r="N415" s="153"/>
      <c r="O415" s="55"/>
      <c r="P415" s="55"/>
      <c r="Q415" s="55"/>
      <c r="R415" s="55"/>
      <c r="S415" s="55"/>
      <c r="T415" s="56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T415" s="19" t="s">
        <v>129</v>
      </c>
      <c r="AU415" s="19" t="s">
        <v>82</v>
      </c>
    </row>
    <row r="416" spans="1:65" s="2" customFormat="1" ht="11.25">
      <c r="A416" s="34"/>
      <c r="B416" s="35"/>
      <c r="C416" s="34"/>
      <c r="D416" s="154" t="s">
        <v>131</v>
      </c>
      <c r="E416" s="34"/>
      <c r="F416" s="155" t="s">
        <v>493</v>
      </c>
      <c r="G416" s="34"/>
      <c r="H416" s="34"/>
      <c r="I416" s="151"/>
      <c r="J416" s="34"/>
      <c r="K416" s="34"/>
      <c r="L416" s="35"/>
      <c r="M416" s="152"/>
      <c r="N416" s="153"/>
      <c r="O416" s="55"/>
      <c r="P416" s="55"/>
      <c r="Q416" s="55"/>
      <c r="R416" s="55"/>
      <c r="S416" s="55"/>
      <c r="T416" s="56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T416" s="19" t="s">
        <v>131</v>
      </c>
      <c r="AU416" s="19" t="s">
        <v>82</v>
      </c>
    </row>
    <row r="417" spans="1:65" s="12" customFormat="1" ht="22.9" customHeight="1">
      <c r="B417" s="122"/>
      <c r="D417" s="123" t="s">
        <v>71</v>
      </c>
      <c r="E417" s="133" t="s">
        <v>494</v>
      </c>
      <c r="F417" s="133" t="s">
        <v>495</v>
      </c>
      <c r="I417" s="125"/>
      <c r="J417" s="134">
        <f>BK417</f>
        <v>0</v>
      </c>
      <c r="L417" s="122"/>
      <c r="M417" s="127"/>
      <c r="N417" s="128"/>
      <c r="O417" s="128"/>
      <c r="P417" s="129">
        <f>SUM(P418:P420)</f>
        <v>0</v>
      </c>
      <c r="Q417" s="128"/>
      <c r="R417" s="129">
        <f>SUM(R418:R420)</f>
        <v>0</v>
      </c>
      <c r="S417" s="128"/>
      <c r="T417" s="130">
        <f>SUM(T418:T420)</f>
        <v>0</v>
      </c>
      <c r="AR417" s="123" t="s">
        <v>166</v>
      </c>
      <c r="AT417" s="131" t="s">
        <v>71</v>
      </c>
      <c r="AU417" s="131" t="s">
        <v>80</v>
      </c>
      <c r="AY417" s="123" t="s">
        <v>119</v>
      </c>
      <c r="BK417" s="132">
        <f>SUM(BK418:BK420)</f>
        <v>0</v>
      </c>
    </row>
    <row r="418" spans="1:65" s="2" customFormat="1" ht="16.5" customHeight="1">
      <c r="A418" s="34"/>
      <c r="B418" s="135"/>
      <c r="C418" s="136" t="s">
        <v>496</v>
      </c>
      <c r="D418" s="136" t="s">
        <v>122</v>
      </c>
      <c r="E418" s="137" t="s">
        <v>497</v>
      </c>
      <c r="F418" s="138" t="s">
        <v>498</v>
      </c>
      <c r="G418" s="139" t="s">
        <v>490</v>
      </c>
      <c r="H418" s="140">
        <v>1</v>
      </c>
      <c r="I418" s="141"/>
      <c r="J418" s="142">
        <f>ROUND(I418*H418,2)</f>
        <v>0</v>
      </c>
      <c r="K418" s="138" t="s">
        <v>126</v>
      </c>
      <c r="L418" s="35"/>
      <c r="M418" s="143" t="s">
        <v>3</v>
      </c>
      <c r="N418" s="144" t="s">
        <v>43</v>
      </c>
      <c r="O418" s="55"/>
      <c r="P418" s="145">
        <f>O418*H418</f>
        <v>0</v>
      </c>
      <c r="Q418" s="145">
        <v>0</v>
      </c>
      <c r="R418" s="145">
        <f>Q418*H418</f>
        <v>0</v>
      </c>
      <c r="S418" s="145">
        <v>0</v>
      </c>
      <c r="T418" s="146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47" t="s">
        <v>491</v>
      </c>
      <c r="AT418" s="147" t="s">
        <v>122</v>
      </c>
      <c r="AU418" s="147" t="s">
        <v>82</v>
      </c>
      <c r="AY418" s="19" t="s">
        <v>119</v>
      </c>
      <c r="BE418" s="148">
        <f>IF(N418="základní",J418,0)</f>
        <v>0</v>
      </c>
      <c r="BF418" s="148">
        <f>IF(N418="snížená",J418,0)</f>
        <v>0</v>
      </c>
      <c r="BG418" s="148">
        <f>IF(N418="zákl. přenesená",J418,0)</f>
        <v>0</v>
      </c>
      <c r="BH418" s="148">
        <f>IF(N418="sníž. přenesená",J418,0)</f>
        <v>0</v>
      </c>
      <c r="BI418" s="148">
        <f>IF(N418="nulová",J418,0)</f>
        <v>0</v>
      </c>
      <c r="BJ418" s="19" t="s">
        <v>80</v>
      </c>
      <c r="BK418" s="148">
        <f>ROUND(I418*H418,2)</f>
        <v>0</v>
      </c>
      <c r="BL418" s="19" t="s">
        <v>491</v>
      </c>
      <c r="BM418" s="147" t="s">
        <v>499</v>
      </c>
    </row>
    <row r="419" spans="1:65" s="2" customFormat="1" ht="11.25">
      <c r="A419" s="34"/>
      <c r="B419" s="35"/>
      <c r="C419" s="34"/>
      <c r="D419" s="149" t="s">
        <v>129</v>
      </c>
      <c r="E419" s="34"/>
      <c r="F419" s="150" t="s">
        <v>498</v>
      </c>
      <c r="G419" s="34"/>
      <c r="H419" s="34"/>
      <c r="I419" s="151"/>
      <c r="J419" s="34"/>
      <c r="K419" s="34"/>
      <c r="L419" s="35"/>
      <c r="M419" s="152"/>
      <c r="N419" s="153"/>
      <c r="O419" s="55"/>
      <c r="P419" s="55"/>
      <c r="Q419" s="55"/>
      <c r="R419" s="55"/>
      <c r="S419" s="55"/>
      <c r="T419" s="56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T419" s="19" t="s">
        <v>129</v>
      </c>
      <c r="AU419" s="19" t="s">
        <v>82</v>
      </c>
    </row>
    <row r="420" spans="1:65" s="2" customFormat="1" ht="11.25">
      <c r="A420" s="34"/>
      <c r="B420" s="35"/>
      <c r="C420" s="34"/>
      <c r="D420" s="154" t="s">
        <v>131</v>
      </c>
      <c r="E420" s="34"/>
      <c r="F420" s="155" t="s">
        <v>500</v>
      </c>
      <c r="G420" s="34"/>
      <c r="H420" s="34"/>
      <c r="I420" s="151"/>
      <c r="J420" s="34"/>
      <c r="K420" s="34"/>
      <c r="L420" s="35"/>
      <c r="M420" s="189"/>
      <c r="N420" s="190"/>
      <c r="O420" s="191"/>
      <c r="P420" s="191"/>
      <c r="Q420" s="191"/>
      <c r="R420" s="191"/>
      <c r="S420" s="191"/>
      <c r="T420" s="192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T420" s="19" t="s">
        <v>131</v>
      </c>
      <c r="AU420" s="19" t="s">
        <v>82</v>
      </c>
    </row>
    <row r="421" spans="1:65" s="2" customFormat="1" ht="6.95" customHeight="1">
      <c r="A421" s="34"/>
      <c r="B421" s="44"/>
      <c r="C421" s="45"/>
      <c r="D421" s="45"/>
      <c r="E421" s="45"/>
      <c r="F421" s="45"/>
      <c r="G421" s="45"/>
      <c r="H421" s="45"/>
      <c r="I421" s="45"/>
      <c r="J421" s="45"/>
      <c r="K421" s="45"/>
      <c r="L421" s="35"/>
      <c r="M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</row>
  </sheetData>
  <autoFilter ref="C92:K420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8" r:id="rId1"/>
    <hyperlink ref="F106" r:id="rId2"/>
    <hyperlink ref="F113" r:id="rId3"/>
    <hyperlink ref="F120" r:id="rId4"/>
    <hyperlink ref="F128" r:id="rId5"/>
    <hyperlink ref="F135" r:id="rId6"/>
    <hyperlink ref="F150" r:id="rId7"/>
    <hyperlink ref="F159" r:id="rId8"/>
    <hyperlink ref="F168" r:id="rId9"/>
    <hyperlink ref="F175" r:id="rId10"/>
    <hyperlink ref="F182" r:id="rId11"/>
    <hyperlink ref="F192" r:id="rId12"/>
    <hyperlink ref="F195" r:id="rId13"/>
    <hyperlink ref="F198" r:id="rId14"/>
    <hyperlink ref="F202" r:id="rId15"/>
    <hyperlink ref="F207" r:id="rId16"/>
    <hyperlink ref="F212" r:id="rId17"/>
    <hyperlink ref="F215" r:id="rId18"/>
    <hyperlink ref="F220" r:id="rId19"/>
    <hyperlink ref="F224" r:id="rId20"/>
    <hyperlink ref="F229" r:id="rId21"/>
    <hyperlink ref="F241" r:id="rId22"/>
    <hyperlink ref="F250" r:id="rId23"/>
    <hyperlink ref="F262" r:id="rId24"/>
    <hyperlink ref="F266" r:id="rId25"/>
    <hyperlink ref="F273" r:id="rId26"/>
    <hyperlink ref="F280" r:id="rId27"/>
    <hyperlink ref="F287" r:id="rId28"/>
    <hyperlink ref="F296" r:id="rId29"/>
    <hyperlink ref="F305" r:id="rId30"/>
    <hyperlink ref="F309" r:id="rId31"/>
    <hyperlink ref="F321" r:id="rId32"/>
    <hyperlink ref="F325" r:id="rId33"/>
    <hyperlink ref="F338" r:id="rId34"/>
    <hyperlink ref="F350" r:id="rId35"/>
    <hyperlink ref="F366" r:id="rId36"/>
    <hyperlink ref="F388" r:id="rId37"/>
    <hyperlink ref="F401" r:id="rId38"/>
    <hyperlink ref="F405" r:id="rId39"/>
    <hyperlink ref="F416" r:id="rId40"/>
    <hyperlink ref="F420" r:id="rId41"/>
  </hyperlinks>
  <pageMargins left="0.39374999999999999" right="0.39374999999999999" top="0.39374999999999999" bottom="0.39374999999999999" header="0" footer="0"/>
  <pageSetup paperSize="9" scale="84" fitToHeight="100" orientation="landscape" blackAndWhite="1" r:id="rId42"/>
  <headerFooter>
    <oddFooter>&amp;CStrana &amp;P z &amp;N</oddFooter>
  </headerFooter>
  <drawing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93" customWidth="1"/>
    <col min="2" max="2" width="1.6640625" style="193" customWidth="1"/>
    <col min="3" max="4" width="5" style="193" customWidth="1"/>
    <col min="5" max="5" width="11.6640625" style="193" customWidth="1"/>
    <col min="6" max="6" width="9.1640625" style="193" customWidth="1"/>
    <col min="7" max="7" width="5" style="193" customWidth="1"/>
    <col min="8" max="8" width="77.83203125" style="193" customWidth="1"/>
    <col min="9" max="10" width="20" style="193" customWidth="1"/>
    <col min="11" max="11" width="1.6640625" style="193" customWidth="1"/>
  </cols>
  <sheetData>
    <row r="1" spans="2:11" s="1" customFormat="1" ht="37.5" customHeight="1"/>
    <row r="2" spans="2:11" s="1" customFormat="1" ht="7.5" customHeight="1">
      <c r="B2" s="194"/>
      <c r="C2" s="195"/>
      <c r="D2" s="195"/>
      <c r="E2" s="195"/>
      <c r="F2" s="195"/>
      <c r="G2" s="195"/>
      <c r="H2" s="195"/>
      <c r="I2" s="195"/>
      <c r="J2" s="195"/>
      <c r="K2" s="196"/>
    </row>
    <row r="3" spans="2:11" s="16" customFormat="1" ht="45" customHeight="1">
      <c r="B3" s="197"/>
      <c r="C3" s="324" t="s">
        <v>501</v>
      </c>
      <c r="D3" s="324"/>
      <c r="E3" s="324"/>
      <c r="F3" s="324"/>
      <c r="G3" s="324"/>
      <c r="H3" s="324"/>
      <c r="I3" s="324"/>
      <c r="J3" s="324"/>
      <c r="K3" s="198"/>
    </row>
    <row r="4" spans="2:11" s="1" customFormat="1" ht="25.5" customHeight="1">
      <c r="B4" s="199"/>
      <c r="C4" s="323" t="s">
        <v>502</v>
      </c>
      <c r="D4" s="323"/>
      <c r="E4" s="323"/>
      <c r="F4" s="323"/>
      <c r="G4" s="323"/>
      <c r="H4" s="323"/>
      <c r="I4" s="323"/>
      <c r="J4" s="323"/>
      <c r="K4" s="200"/>
    </row>
    <row r="5" spans="2:11" s="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s="1" customFormat="1" ht="15" customHeight="1">
      <c r="B6" s="199"/>
      <c r="C6" s="322" t="s">
        <v>503</v>
      </c>
      <c r="D6" s="322"/>
      <c r="E6" s="322"/>
      <c r="F6" s="322"/>
      <c r="G6" s="322"/>
      <c r="H6" s="322"/>
      <c r="I6" s="322"/>
      <c r="J6" s="322"/>
      <c r="K6" s="200"/>
    </row>
    <row r="7" spans="2:11" s="1" customFormat="1" ht="15" customHeight="1">
      <c r="B7" s="203"/>
      <c r="C7" s="322" t="s">
        <v>504</v>
      </c>
      <c r="D7" s="322"/>
      <c r="E7" s="322"/>
      <c r="F7" s="322"/>
      <c r="G7" s="322"/>
      <c r="H7" s="322"/>
      <c r="I7" s="322"/>
      <c r="J7" s="322"/>
      <c r="K7" s="200"/>
    </row>
    <row r="8" spans="2:11" s="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s="1" customFormat="1" ht="15" customHeight="1">
      <c r="B9" s="203"/>
      <c r="C9" s="322" t="s">
        <v>505</v>
      </c>
      <c r="D9" s="322"/>
      <c r="E9" s="322"/>
      <c r="F9" s="322"/>
      <c r="G9" s="322"/>
      <c r="H9" s="322"/>
      <c r="I9" s="322"/>
      <c r="J9" s="322"/>
      <c r="K9" s="200"/>
    </row>
    <row r="10" spans="2:11" s="1" customFormat="1" ht="15" customHeight="1">
      <c r="B10" s="203"/>
      <c r="C10" s="202"/>
      <c r="D10" s="322" t="s">
        <v>506</v>
      </c>
      <c r="E10" s="322"/>
      <c r="F10" s="322"/>
      <c r="G10" s="322"/>
      <c r="H10" s="322"/>
      <c r="I10" s="322"/>
      <c r="J10" s="322"/>
      <c r="K10" s="200"/>
    </row>
    <row r="11" spans="2:11" s="1" customFormat="1" ht="15" customHeight="1">
      <c r="B11" s="203"/>
      <c r="C11" s="204"/>
      <c r="D11" s="322" t="s">
        <v>507</v>
      </c>
      <c r="E11" s="322"/>
      <c r="F11" s="322"/>
      <c r="G11" s="322"/>
      <c r="H11" s="322"/>
      <c r="I11" s="322"/>
      <c r="J11" s="322"/>
      <c r="K11" s="200"/>
    </row>
    <row r="12" spans="2:11" s="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s="1" customFormat="1" ht="15" customHeight="1">
      <c r="B13" s="203"/>
      <c r="C13" s="204"/>
      <c r="D13" s="205" t="s">
        <v>508</v>
      </c>
      <c r="E13" s="202"/>
      <c r="F13" s="202"/>
      <c r="G13" s="202"/>
      <c r="H13" s="202"/>
      <c r="I13" s="202"/>
      <c r="J13" s="202"/>
      <c r="K13" s="200"/>
    </row>
    <row r="14" spans="2:11" s="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s="1" customFormat="1" ht="15" customHeight="1">
      <c r="B15" s="203"/>
      <c r="C15" s="204"/>
      <c r="D15" s="322" t="s">
        <v>509</v>
      </c>
      <c r="E15" s="322"/>
      <c r="F15" s="322"/>
      <c r="G15" s="322"/>
      <c r="H15" s="322"/>
      <c r="I15" s="322"/>
      <c r="J15" s="322"/>
      <c r="K15" s="200"/>
    </row>
    <row r="16" spans="2:11" s="1" customFormat="1" ht="15" customHeight="1">
      <c r="B16" s="203"/>
      <c r="C16" s="204"/>
      <c r="D16" s="322" t="s">
        <v>510</v>
      </c>
      <c r="E16" s="322"/>
      <c r="F16" s="322"/>
      <c r="G16" s="322"/>
      <c r="H16" s="322"/>
      <c r="I16" s="322"/>
      <c r="J16" s="322"/>
      <c r="K16" s="200"/>
    </row>
    <row r="17" spans="2:11" s="1" customFormat="1" ht="15" customHeight="1">
      <c r="B17" s="203"/>
      <c r="C17" s="204"/>
      <c r="D17" s="322" t="s">
        <v>511</v>
      </c>
      <c r="E17" s="322"/>
      <c r="F17" s="322"/>
      <c r="G17" s="322"/>
      <c r="H17" s="322"/>
      <c r="I17" s="322"/>
      <c r="J17" s="322"/>
      <c r="K17" s="200"/>
    </row>
    <row r="18" spans="2:11" s="1" customFormat="1" ht="15" customHeight="1">
      <c r="B18" s="203"/>
      <c r="C18" s="204"/>
      <c r="D18" s="204"/>
      <c r="E18" s="206" t="s">
        <v>79</v>
      </c>
      <c r="F18" s="322" t="s">
        <v>512</v>
      </c>
      <c r="G18" s="322"/>
      <c r="H18" s="322"/>
      <c r="I18" s="322"/>
      <c r="J18" s="322"/>
      <c r="K18" s="200"/>
    </row>
    <row r="19" spans="2:11" s="1" customFormat="1" ht="15" customHeight="1">
      <c r="B19" s="203"/>
      <c r="C19" s="204"/>
      <c r="D19" s="204"/>
      <c r="E19" s="206" t="s">
        <v>513</v>
      </c>
      <c r="F19" s="322" t="s">
        <v>514</v>
      </c>
      <c r="G19" s="322"/>
      <c r="H19" s="322"/>
      <c r="I19" s="322"/>
      <c r="J19" s="322"/>
      <c r="K19" s="200"/>
    </row>
    <row r="20" spans="2:11" s="1" customFormat="1" ht="15" customHeight="1">
      <c r="B20" s="203"/>
      <c r="C20" s="204"/>
      <c r="D20" s="204"/>
      <c r="E20" s="206" t="s">
        <v>515</v>
      </c>
      <c r="F20" s="322" t="s">
        <v>516</v>
      </c>
      <c r="G20" s="322"/>
      <c r="H20" s="322"/>
      <c r="I20" s="322"/>
      <c r="J20" s="322"/>
      <c r="K20" s="200"/>
    </row>
    <row r="21" spans="2:11" s="1" customFormat="1" ht="15" customHeight="1">
      <c r="B21" s="203"/>
      <c r="C21" s="204"/>
      <c r="D21" s="204"/>
      <c r="E21" s="206" t="s">
        <v>517</v>
      </c>
      <c r="F21" s="322" t="s">
        <v>518</v>
      </c>
      <c r="G21" s="322"/>
      <c r="H21" s="322"/>
      <c r="I21" s="322"/>
      <c r="J21" s="322"/>
      <c r="K21" s="200"/>
    </row>
    <row r="22" spans="2:11" s="1" customFormat="1" ht="15" customHeight="1">
      <c r="B22" s="203"/>
      <c r="C22" s="204"/>
      <c r="D22" s="204"/>
      <c r="E22" s="206" t="s">
        <v>519</v>
      </c>
      <c r="F22" s="322" t="s">
        <v>520</v>
      </c>
      <c r="G22" s="322"/>
      <c r="H22" s="322"/>
      <c r="I22" s="322"/>
      <c r="J22" s="322"/>
      <c r="K22" s="200"/>
    </row>
    <row r="23" spans="2:11" s="1" customFormat="1" ht="15" customHeight="1">
      <c r="B23" s="203"/>
      <c r="C23" s="204"/>
      <c r="D23" s="204"/>
      <c r="E23" s="206" t="s">
        <v>521</v>
      </c>
      <c r="F23" s="322" t="s">
        <v>522</v>
      </c>
      <c r="G23" s="322"/>
      <c r="H23" s="322"/>
      <c r="I23" s="322"/>
      <c r="J23" s="322"/>
      <c r="K23" s="200"/>
    </row>
    <row r="24" spans="2:11" s="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s="1" customFormat="1" ht="15" customHeight="1">
      <c r="B25" s="203"/>
      <c r="C25" s="322" t="s">
        <v>523</v>
      </c>
      <c r="D25" s="322"/>
      <c r="E25" s="322"/>
      <c r="F25" s="322"/>
      <c r="G25" s="322"/>
      <c r="H25" s="322"/>
      <c r="I25" s="322"/>
      <c r="J25" s="322"/>
      <c r="K25" s="200"/>
    </row>
    <row r="26" spans="2:11" s="1" customFormat="1" ht="15" customHeight="1">
      <c r="B26" s="203"/>
      <c r="C26" s="322" t="s">
        <v>524</v>
      </c>
      <c r="D26" s="322"/>
      <c r="E26" s="322"/>
      <c r="F26" s="322"/>
      <c r="G26" s="322"/>
      <c r="H26" s="322"/>
      <c r="I26" s="322"/>
      <c r="J26" s="322"/>
      <c r="K26" s="200"/>
    </row>
    <row r="27" spans="2:11" s="1" customFormat="1" ht="15" customHeight="1">
      <c r="B27" s="203"/>
      <c r="C27" s="202"/>
      <c r="D27" s="322" t="s">
        <v>525</v>
      </c>
      <c r="E27" s="322"/>
      <c r="F27" s="322"/>
      <c r="G27" s="322"/>
      <c r="H27" s="322"/>
      <c r="I27" s="322"/>
      <c r="J27" s="322"/>
      <c r="K27" s="200"/>
    </row>
    <row r="28" spans="2:11" s="1" customFormat="1" ht="15" customHeight="1">
      <c r="B28" s="203"/>
      <c r="C28" s="204"/>
      <c r="D28" s="322" t="s">
        <v>526</v>
      </c>
      <c r="E28" s="322"/>
      <c r="F28" s="322"/>
      <c r="G28" s="322"/>
      <c r="H28" s="322"/>
      <c r="I28" s="322"/>
      <c r="J28" s="322"/>
      <c r="K28" s="200"/>
    </row>
    <row r="29" spans="2:11" s="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s="1" customFormat="1" ht="15" customHeight="1">
      <c r="B30" s="203"/>
      <c r="C30" s="204"/>
      <c r="D30" s="322" t="s">
        <v>527</v>
      </c>
      <c r="E30" s="322"/>
      <c r="F30" s="322"/>
      <c r="G30" s="322"/>
      <c r="H30" s="322"/>
      <c r="I30" s="322"/>
      <c r="J30" s="322"/>
      <c r="K30" s="200"/>
    </row>
    <row r="31" spans="2:11" s="1" customFormat="1" ht="15" customHeight="1">
      <c r="B31" s="203"/>
      <c r="C31" s="204"/>
      <c r="D31" s="322" t="s">
        <v>528</v>
      </c>
      <c r="E31" s="322"/>
      <c r="F31" s="322"/>
      <c r="G31" s="322"/>
      <c r="H31" s="322"/>
      <c r="I31" s="322"/>
      <c r="J31" s="322"/>
      <c r="K31" s="200"/>
    </row>
    <row r="32" spans="2:11" s="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s="1" customFormat="1" ht="15" customHeight="1">
      <c r="B33" s="203"/>
      <c r="C33" s="204"/>
      <c r="D33" s="322" t="s">
        <v>529</v>
      </c>
      <c r="E33" s="322"/>
      <c r="F33" s="322"/>
      <c r="G33" s="322"/>
      <c r="H33" s="322"/>
      <c r="I33" s="322"/>
      <c r="J33" s="322"/>
      <c r="K33" s="200"/>
    </row>
    <row r="34" spans="2:11" s="1" customFormat="1" ht="15" customHeight="1">
      <c r="B34" s="203"/>
      <c r="C34" s="204"/>
      <c r="D34" s="322" t="s">
        <v>530</v>
      </c>
      <c r="E34" s="322"/>
      <c r="F34" s="322"/>
      <c r="G34" s="322"/>
      <c r="H34" s="322"/>
      <c r="I34" s="322"/>
      <c r="J34" s="322"/>
      <c r="K34" s="200"/>
    </row>
    <row r="35" spans="2:11" s="1" customFormat="1" ht="15" customHeight="1">
      <c r="B35" s="203"/>
      <c r="C35" s="204"/>
      <c r="D35" s="322" t="s">
        <v>531</v>
      </c>
      <c r="E35" s="322"/>
      <c r="F35" s="322"/>
      <c r="G35" s="322"/>
      <c r="H35" s="322"/>
      <c r="I35" s="322"/>
      <c r="J35" s="322"/>
      <c r="K35" s="200"/>
    </row>
    <row r="36" spans="2:11" s="1" customFormat="1" ht="15" customHeight="1">
      <c r="B36" s="203"/>
      <c r="C36" s="204"/>
      <c r="D36" s="202"/>
      <c r="E36" s="205" t="s">
        <v>105</v>
      </c>
      <c r="F36" s="202"/>
      <c r="G36" s="322" t="s">
        <v>532</v>
      </c>
      <c r="H36" s="322"/>
      <c r="I36" s="322"/>
      <c r="J36" s="322"/>
      <c r="K36" s="200"/>
    </row>
    <row r="37" spans="2:11" s="1" customFormat="1" ht="30.75" customHeight="1">
      <c r="B37" s="203"/>
      <c r="C37" s="204"/>
      <c r="D37" s="202"/>
      <c r="E37" s="205" t="s">
        <v>533</v>
      </c>
      <c r="F37" s="202"/>
      <c r="G37" s="322" t="s">
        <v>534</v>
      </c>
      <c r="H37" s="322"/>
      <c r="I37" s="322"/>
      <c r="J37" s="322"/>
      <c r="K37" s="200"/>
    </row>
    <row r="38" spans="2:11" s="1" customFormat="1" ht="15" customHeight="1">
      <c r="B38" s="203"/>
      <c r="C38" s="204"/>
      <c r="D38" s="202"/>
      <c r="E38" s="205" t="s">
        <v>53</v>
      </c>
      <c r="F38" s="202"/>
      <c r="G38" s="322" t="s">
        <v>535</v>
      </c>
      <c r="H38" s="322"/>
      <c r="I38" s="322"/>
      <c r="J38" s="322"/>
      <c r="K38" s="200"/>
    </row>
    <row r="39" spans="2:11" s="1" customFormat="1" ht="15" customHeight="1">
      <c r="B39" s="203"/>
      <c r="C39" s="204"/>
      <c r="D39" s="202"/>
      <c r="E39" s="205" t="s">
        <v>54</v>
      </c>
      <c r="F39" s="202"/>
      <c r="G39" s="322" t="s">
        <v>536</v>
      </c>
      <c r="H39" s="322"/>
      <c r="I39" s="322"/>
      <c r="J39" s="322"/>
      <c r="K39" s="200"/>
    </row>
    <row r="40" spans="2:11" s="1" customFormat="1" ht="15" customHeight="1">
      <c r="B40" s="203"/>
      <c r="C40" s="204"/>
      <c r="D40" s="202"/>
      <c r="E40" s="205" t="s">
        <v>106</v>
      </c>
      <c r="F40" s="202"/>
      <c r="G40" s="322" t="s">
        <v>537</v>
      </c>
      <c r="H40" s="322"/>
      <c r="I40" s="322"/>
      <c r="J40" s="322"/>
      <c r="K40" s="200"/>
    </row>
    <row r="41" spans="2:11" s="1" customFormat="1" ht="15" customHeight="1">
      <c r="B41" s="203"/>
      <c r="C41" s="204"/>
      <c r="D41" s="202"/>
      <c r="E41" s="205" t="s">
        <v>107</v>
      </c>
      <c r="F41" s="202"/>
      <c r="G41" s="322" t="s">
        <v>538</v>
      </c>
      <c r="H41" s="322"/>
      <c r="I41" s="322"/>
      <c r="J41" s="322"/>
      <c r="K41" s="200"/>
    </row>
    <row r="42" spans="2:11" s="1" customFormat="1" ht="15" customHeight="1">
      <c r="B42" s="203"/>
      <c r="C42" s="204"/>
      <c r="D42" s="202"/>
      <c r="E42" s="205" t="s">
        <v>539</v>
      </c>
      <c r="F42" s="202"/>
      <c r="G42" s="322" t="s">
        <v>540</v>
      </c>
      <c r="H42" s="322"/>
      <c r="I42" s="322"/>
      <c r="J42" s="322"/>
      <c r="K42" s="200"/>
    </row>
    <row r="43" spans="2:11" s="1" customFormat="1" ht="15" customHeight="1">
      <c r="B43" s="203"/>
      <c r="C43" s="204"/>
      <c r="D43" s="202"/>
      <c r="E43" s="205"/>
      <c r="F43" s="202"/>
      <c r="G43" s="322" t="s">
        <v>541</v>
      </c>
      <c r="H43" s="322"/>
      <c r="I43" s="322"/>
      <c r="J43" s="322"/>
      <c r="K43" s="200"/>
    </row>
    <row r="44" spans="2:11" s="1" customFormat="1" ht="15" customHeight="1">
      <c r="B44" s="203"/>
      <c r="C44" s="204"/>
      <c r="D44" s="202"/>
      <c r="E44" s="205" t="s">
        <v>542</v>
      </c>
      <c r="F44" s="202"/>
      <c r="G44" s="322" t="s">
        <v>543</v>
      </c>
      <c r="H44" s="322"/>
      <c r="I44" s="322"/>
      <c r="J44" s="322"/>
      <c r="K44" s="200"/>
    </row>
    <row r="45" spans="2:11" s="1" customFormat="1" ht="15" customHeight="1">
      <c r="B45" s="203"/>
      <c r="C45" s="204"/>
      <c r="D45" s="202"/>
      <c r="E45" s="205" t="s">
        <v>109</v>
      </c>
      <c r="F45" s="202"/>
      <c r="G45" s="322" t="s">
        <v>544</v>
      </c>
      <c r="H45" s="322"/>
      <c r="I45" s="322"/>
      <c r="J45" s="322"/>
      <c r="K45" s="200"/>
    </row>
    <row r="46" spans="2:11" s="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s="1" customFormat="1" ht="15" customHeight="1">
      <c r="B47" s="203"/>
      <c r="C47" s="204"/>
      <c r="D47" s="322" t="s">
        <v>545</v>
      </c>
      <c r="E47" s="322"/>
      <c r="F47" s="322"/>
      <c r="G47" s="322"/>
      <c r="H47" s="322"/>
      <c r="I47" s="322"/>
      <c r="J47" s="322"/>
      <c r="K47" s="200"/>
    </row>
    <row r="48" spans="2:11" s="1" customFormat="1" ht="15" customHeight="1">
      <c r="B48" s="203"/>
      <c r="C48" s="204"/>
      <c r="D48" s="204"/>
      <c r="E48" s="322" t="s">
        <v>546</v>
      </c>
      <c r="F48" s="322"/>
      <c r="G48" s="322"/>
      <c r="H48" s="322"/>
      <c r="I48" s="322"/>
      <c r="J48" s="322"/>
      <c r="K48" s="200"/>
    </row>
    <row r="49" spans="2:11" s="1" customFormat="1" ht="15" customHeight="1">
      <c r="B49" s="203"/>
      <c r="C49" s="204"/>
      <c r="D49" s="204"/>
      <c r="E49" s="322" t="s">
        <v>547</v>
      </c>
      <c r="F49" s="322"/>
      <c r="G49" s="322"/>
      <c r="H49" s="322"/>
      <c r="I49" s="322"/>
      <c r="J49" s="322"/>
      <c r="K49" s="200"/>
    </row>
    <row r="50" spans="2:11" s="1" customFormat="1" ht="15" customHeight="1">
      <c r="B50" s="203"/>
      <c r="C50" s="204"/>
      <c r="D50" s="204"/>
      <c r="E50" s="322" t="s">
        <v>548</v>
      </c>
      <c r="F50" s="322"/>
      <c r="G50" s="322"/>
      <c r="H50" s="322"/>
      <c r="I50" s="322"/>
      <c r="J50" s="322"/>
      <c r="K50" s="200"/>
    </row>
    <row r="51" spans="2:11" s="1" customFormat="1" ht="15" customHeight="1">
      <c r="B51" s="203"/>
      <c r="C51" s="204"/>
      <c r="D51" s="322" t="s">
        <v>549</v>
      </c>
      <c r="E51" s="322"/>
      <c r="F51" s="322"/>
      <c r="G51" s="322"/>
      <c r="H51" s="322"/>
      <c r="I51" s="322"/>
      <c r="J51" s="322"/>
      <c r="K51" s="200"/>
    </row>
    <row r="52" spans="2:11" s="1" customFormat="1" ht="25.5" customHeight="1">
      <c r="B52" s="199"/>
      <c r="C52" s="323" t="s">
        <v>550</v>
      </c>
      <c r="D52" s="323"/>
      <c r="E52" s="323"/>
      <c r="F52" s="323"/>
      <c r="G52" s="323"/>
      <c r="H52" s="323"/>
      <c r="I52" s="323"/>
      <c r="J52" s="323"/>
      <c r="K52" s="200"/>
    </row>
    <row r="53" spans="2:11" s="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s="1" customFormat="1" ht="15" customHeight="1">
      <c r="B54" s="199"/>
      <c r="C54" s="322" t="s">
        <v>551</v>
      </c>
      <c r="D54" s="322"/>
      <c r="E54" s="322"/>
      <c r="F54" s="322"/>
      <c r="G54" s="322"/>
      <c r="H54" s="322"/>
      <c r="I54" s="322"/>
      <c r="J54" s="322"/>
      <c r="K54" s="200"/>
    </row>
    <row r="55" spans="2:11" s="1" customFormat="1" ht="15" customHeight="1">
      <c r="B55" s="199"/>
      <c r="C55" s="322" t="s">
        <v>552</v>
      </c>
      <c r="D55" s="322"/>
      <c r="E55" s="322"/>
      <c r="F55" s="322"/>
      <c r="G55" s="322"/>
      <c r="H55" s="322"/>
      <c r="I55" s="322"/>
      <c r="J55" s="322"/>
      <c r="K55" s="200"/>
    </row>
    <row r="56" spans="2:11" s="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s="1" customFormat="1" ht="15" customHeight="1">
      <c r="B57" s="199"/>
      <c r="C57" s="322" t="s">
        <v>553</v>
      </c>
      <c r="D57" s="322"/>
      <c r="E57" s="322"/>
      <c r="F57" s="322"/>
      <c r="G57" s="322"/>
      <c r="H57" s="322"/>
      <c r="I57" s="322"/>
      <c r="J57" s="322"/>
      <c r="K57" s="200"/>
    </row>
    <row r="58" spans="2:11" s="1" customFormat="1" ht="15" customHeight="1">
      <c r="B58" s="199"/>
      <c r="C58" s="204"/>
      <c r="D58" s="322" t="s">
        <v>554</v>
      </c>
      <c r="E58" s="322"/>
      <c r="F58" s="322"/>
      <c r="G58" s="322"/>
      <c r="H58" s="322"/>
      <c r="I58" s="322"/>
      <c r="J58" s="322"/>
      <c r="K58" s="200"/>
    </row>
    <row r="59" spans="2:11" s="1" customFormat="1" ht="15" customHeight="1">
      <c r="B59" s="199"/>
      <c r="C59" s="204"/>
      <c r="D59" s="322" t="s">
        <v>555</v>
      </c>
      <c r="E59" s="322"/>
      <c r="F59" s="322"/>
      <c r="G59" s="322"/>
      <c r="H59" s="322"/>
      <c r="I59" s="322"/>
      <c r="J59" s="322"/>
      <c r="K59" s="200"/>
    </row>
    <row r="60" spans="2:11" s="1" customFormat="1" ht="15" customHeight="1">
      <c r="B60" s="199"/>
      <c r="C60" s="204"/>
      <c r="D60" s="322" t="s">
        <v>556</v>
      </c>
      <c r="E60" s="322"/>
      <c r="F60" s="322"/>
      <c r="G60" s="322"/>
      <c r="H60" s="322"/>
      <c r="I60" s="322"/>
      <c r="J60" s="322"/>
      <c r="K60" s="200"/>
    </row>
    <row r="61" spans="2:11" s="1" customFormat="1" ht="15" customHeight="1">
      <c r="B61" s="199"/>
      <c r="C61" s="204"/>
      <c r="D61" s="322" t="s">
        <v>557</v>
      </c>
      <c r="E61" s="322"/>
      <c r="F61" s="322"/>
      <c r="G61" s="322"/>
      <c r="H61" s="322"/>
      <c r="I61" s="322"/>
      <c r="J61" s="322"/>
      <c r="K61" s="200"/>
    </row>
    <row r="62" spans="2:11" s="1" customFormat="1" ht="15" customHeight="1">
      <c r="B62" s="199"/>
      <c r="C62" s="204"/>
      <c r="D62" s="325" t="s">
        <v>558</v>
      </c>
      <c r="E62" s="325"/>
      <c r="F62" s="325"/>
      <c r="G62" s="325"/>
      <c r="H62" s="325"/>
      <c r="I62" s="325"/>
      <c r="J62" s="325"/>
      <c r="K62" s="200"/>
    </row>
    <row r="63" spans="2:11" s="1" customFormat="1" ht="15" customHeight="1">
      <c r="B63" s="199"/>
      <c r="C63" s="204"/>
      <c r="D63" s="322" t="s">
        <v>559</v>
      </c>
      <c r="E63" s="322"/>
      <c r="F63" s="322"/>
      <c r="G63" s="322"/>
      <c r="H63" s="322"/>
      <c r="I63" s="322"/>
      <c r="J63" s="322"/>
      <c r="K63" s="200"/>
    </row>
    <row r="64" spans="2:11" s="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s="1" customFormat="1" ht="15" customHeight="1">
      <c r="B65" s="199"/>
      <c r="C65" s="204"/>
      <c r="D65" s="322" t="s">
        <v>560</v>
      </c>
      <c r="E65" s="322"/>
      <c r="F65" s="322"/>
      <c r="G65" s="322"/>
      <c r="H65" s="322"/>
      <c r="I65" s="322"/>
      <c r="J65" s="322"/>
      <c r="K65" s="200"/>
    </row>
    <row r="66" spans="2:11" s="1" customFormat="1" ht="15" customHeight="1">
      <c r="B66" s="199"/>
      <c r="C66" s="204"/>
      <c r="D66" s="325" t="s">
        <v>561</v>
      </c>
      <c r="E66" s="325"/>
      <c r="F66" s="325"/>
      <c r="G66" s="325"/>
      <c r="H66" s="325"/>
      <c r="I66" s="325"/>
      <c r="J66" s="325"/>
      <c r="K66" s="200"/>
    </row>
    <row r="67" spans="2:11" s="1" customFormat="1" ht="15" customHeight="1">
      <c r="B67" s="199"/>
      <c r="C67" s="204"/>
      <c r="D67" s="322" t="s">
        <v>562</v>
      </c>
      <c r="E67" s="322"/>
      <c r="F67" s="322"/>
      <c r="G67" s="322"/>
      <c r="H67" s="322"/>
      <c r="I67" s="322"/>
      <c r="J67" s="322"/>
      <c r="K67" s="200"/>
    </row>
    <row r="68" spans="2:11" s="1" customFormat="1" ht="15" customHeight="1">
      <c r="B68" s="199"/>
      <c r="C68" s="204"/>
      <c r="D68" s="322" t="s">
        <v>563</v>
      </c>
      <c r="E68" s="322"/>
      <c r="F68" s="322"/>
      <c r="G68" s="322"/>
      <c r="H68" s="322"/>
      <c r="I68" s="322"/>
      <c r="J68" s="322"/>
      <c r="K68" s="200"/>
    </row>
    <row r="69" spans="2:11" s="1" customFormat="1" ht="15" customHeight="1">
      <c r="B69" s="199"/>
      <c r="C69" s="204"/>
      <c r="D69" s="322" t="s">
        <v>564</v>
      </c>
      <c r="E69" s="322"/>
      <c r="F69" s="322"/>
      <c r="G69" s="322"/>
      <c r="H69" s="322"/>
      <c r="I69" s="322"/>
      <c r="J69" s="322"/>
      <c r="K69" s="200"/>
    </row>
    <row r="70" spans="2:11" s="1" customFormat="1" ht="15" customHeight="1">
      <c r="B70" s="199"/>
      <c r="C70" s="204"/>
      <c r="D70" s="322" t="s">
        <v>565</v>
      </c>
      <c r="E70" s="322"/>
      <c r="F70" s="322"/>
      <c r="G70" s="322"/>
      <c r="H70" s="322"/>
      <c r="I70" s="322"/>
      <c r="J70" s="322"/>
      <c r="K70" s="200"/>
    </row>
    <row r="71" spans="2:11" s="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s="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2"/>
    </row>
    <row r="73" spans="2:11" s="1" customFormat="1" ht="18.75" customHeight="1">
      <c r="B73" s="212"/>
      <c r="C73" s="212"/>
      <c r="D73" s="212"/>
      <c r="E73" s="212"/>
      <c r="F73" s="212"/>
      <c r="G73" s="212"/>
      <c r="H73" s="212"/>
      <c r="I73" s="212"/>
      <c r="J73" s="212"/>
      <c r="K73" s="212"/>
    </row>
    <row r="74" spans="2:11" s="1" customFormat="1" ht="7.5" customHeight="1">
      <c r="B74" s="213"/>
      <c r="C74" s="214"/>
      <c r="D74" s="214"/>
      <c r="E74" s="214"/>
      <c r="F74" s="214"/>
      <c r="G74" s="214"/>
      <c r="H74" s="214"/>
      <c r="I74" s="214"/>
      <c r="J74" s="214"/>
      <c r="K74" s="215"/>
    </row>
    <row r="75" spans="2:11" s="1" customFormat="1" ht="45" customHeight="1">
      <c r="B75" s="216"/>
      <c r="C75" s="326" t="s">
        <v>566</v>
      </c>
      <c r="D75" s="326"/>
      <c r="E75" s="326"/>
      <c r="F75" s="326"/>
      <c r="G75" s="326"/>
      <c r="H75" s="326"/>
      <c r="I75" s="326"/>
      <c r="J75" s="326"/>
      <c r="K75" s="217"/>
    </row>
    <row r="76" spans="2:11" s="1" customFormat="1" ht="17.25" customHeight="1">
      <c r="B76" s="216"/>
      <c r="C76" s="218" t="s">
        <v>567</v>
      </c>
      <c r="D76" s="218"/>
      <c r="E76" s="218"/>
      <c r="F76" s="218" t="s">
        <v>568</v>
      </c>
      <c r="G76" s="219"/>
      <c r="H76" s="218" t="s">
        <v>54</v>
      </c>
      <c r="I76" s="218" t="s">
        <v>57</v>
      </c>
      <c r="J76" s="218" t="s">
        <v>569</v>
      </c>
      <c r="K76" s="217"/>
    </row>
    <row r="77" spans="2:11" s="1" customFormat="1" ht="17.25" customHeight="1">
      <c r="B77" s="216"/>
      <c r="C77" s="220" t="s">
        <v>570</v>
      </c>
      <c r="D77" s="220"/>
      <c r="E77" s="220"/>
      <c r="F77" s="221" t="s">
        <v>571</v>
      </c>
      <c r="G77" s="222"/>
      <c r="H77" s="220"/>
      <c r="I77" s="220"/>
      <c r="J77" s="220" t="s">
        <v>572</v>
      </c>
      <c r="K77" s="217"/>
    </row>
    <row r="78" spans="2:11" s="1" customFormat="1" ht="5.25" customHeight="1">
      <c r="B78" s="216"/>
      <c r="C78" s="223"/>
      <c r="D78" s="223"/>
      <c r="E78" s="223"/>
      <c r="F78" s="223"/>
      <c r="G78" s="224"/>
      <c r="H78" s="223"/>
      <c r="I78" s="223"/>
      <c r="J78" s="223"/>
      <c r="K78" s="217"/>
    </row>
    <row r="79" spans="2:11" s="1" customFormat="1" ht="15" customHeight="1">
      <c r="B79" s="216"/>
      <c r="C79" s="205" t="s">
        <v>53</v>
      </c>
      <c r="D79" s="225"/>
      <c r="E79" s="225"/>
      <c r="F79" s="226" t="s">
        <v>573</v>
      </c>
      <c r="G79" s="227"/>
      <c r="H79" s="205" t="s">
        <v>574</v>
      </c>
      <c r="I79" s="205" t="s">
        <v>575</v>
      </c>
      <c r="J79" s="205">
        <v>20</v>
      </c>
      <c r="K79" s="217"/>
    </row>
    <row r="80" spans="2:11" s="1" customFormat="1" ht="15" customHeight="1">
      <c r="B80" s="216"/>
      <c r="C80" s="205" t="s">
        <v>576</v>
      </c>
      <c r="D80" s="205"/>
      <c r="E80" s="205"/>
      <c r="F80" s="226" t="s">
        <v>573</v>
      </c>
      <c r="G80" s="227"/>
      <c r="H80" s="205" t="s">
        <v>577</v>
      </c>
      <c r="I80" s="205" t="s">
        <v>575</v>
      </c>
      <c r="J80" s="205">
        <v>120</v>
      </c>
      <c r="K80" s="217"/>
    </row>
    <row r="81" spans="2:11" s="1" customFormat="1" ht="15" customHeight="1">
      <c r="B81" s="228"/>
      <c r="C81" s="205" t="s">
        <v>578</v>
      </c>
      <c r="D81" s="205"/>
      <c r="E81" s="205"/>
      <c r="F81" s="226" t="s">
        <v>579</v>
      </c>
      <c r="G81" s="227"/>
      <c r="H81" s="205" t="s">
        <v>580</v>
      </c>
      <c r="I81" s="205" t="s">
        <v>575</v>
      </c>
      <c r="J81" s="205">
        <v>50</v>
      </c>
      <c r="K81" s="217"/>
    </row>
    <row r="82" spans="2:11" s="1" customFormat="1" ht="15" customHeight="1">
      <c r="B82" s="228"/>
      <c r="C82" s="205" t="s">
        <v>581</v>
      </c>
      <c r="D82" s="205"/>
      <c r="E82" s="205"/>
      <c r="F82" s="226" t="s">
        <v>573</v>
      </c>
      <c r="G82" s="227"/>
      <c r="H82" s="205" t="s">
        <v>582</v>
      </c>
      <c r="I82" s="205" t="s">
        <v>583</v>
      </c>
      <c r="J82" s="205"/>
      <c r="K82" s="217"/>
    </row>
    <row r="83" spans="2:11" s="1" customFormat="1" ht="15" customHeight="1">
      <c r="B83" s="228"/>
      <c r="C83" s="229" t="s">
        <v>584</v>
      </c>
      <c r="D83" s="229"/>
      <c r="E83" s="229"/>
      <c r="F83" s="230" t="s">
        <v>579</v>
      </c>
      <c r="G83" s="229"/>
      <c r="H83" s="229" t="s">
        <v>585</v>
      </c>
      <c r="I83" s="229" t="s">
        <v>575</v>
      </c>
      <c r="J83" s="229">
        <v>15</v>
      </c>
      <c r="K83" s="217"/>
    </row>
    <row r="84" spans="2:11" s="1" customFormat="1" ht="15" customHeight="1">
      <c r="B84" s="228"/>
      <c r="C84" s="229" t="s">
        <v>586</v>
      </c>
      <c r="D84" s="229"/>
      <c r="E84" s="229"/>
      <c r="F84" s="230" t="s">
        <v>579</v>
      </c>
      <c r="G84" s="229"/>
      <c r="H84" s="229" t="s">
        <v>587</v>
      </c>
      <c r="I84" s="229" t="s">
        <v>575</v>
      </c>
      <c r="J84" s="229">
        <v>15</v>
      </c>
      <c r="K84" s="217"/>
    </row>
    <row r="85" spans="2:11" s="1" customFormat="1" ht="15" customHeight="1">
      <c r="B85" s="228"/>
      <c r="C85" s="229" t="s">
        <v>588</v>
      </c>
      <c r="D85" s="229"/>
      <c r="E85" s="229"/>
      <c r="F85" s="230" t="s">
        <v>579</v>
      </c>
      <c r="G85" s="229"/>
      <c r="H85" s="229" t="s">
        <v>589</v>
      </c>
      <c r="I85" s="229" t="s">
        <v>575</v>
      </c>
      <c r="J85" s="229">
        <v>20</v>
      </c>
      <c r="K85" s="217"/>
    </row>
    <row r="86" spans="2:11" s="1" customFormat="1" ht="15" customHeight="1">
      <c r="B86" s="228"/>
      <c r="C86" s="229" t="s">
        <v>590</v>
      </c>
      <c r="D86" s="229"/>
      <c r="E86" s="229"/>
      <c r="F86" s="230" t="s">
        <v>579</v>
      </c>
      <c r="G86" s="229"/>
      <c r="H86" s="229" t="s">
        <v>591</v>
      </c>
      <c r="I86" s="229" t="s">
        <v>575</v>
      </c>
      <c r="J86" s="229">
        <v>20</v>
      </c>
      <c r="K86" s="217"/>
    </row>
    <row r="87" spans="2:11" s="1" customFormat="1" ht="15" customHeight="1">
      <c r="B87" s="228"/>
      <c r="C87" s="205" t="s">
        <v>592</v>
      </c>
      <c r="D87" s="205"/>
      <c r="E87" s="205"/>
      <c r="F87" s="226" t="s">
        <v>579</v>
      </c>
      <c r="G87" s="227"/>
      <c r="H87" s="205" t="s">
        <v>593</v>
      </c>
      <c r="I87" s="205" t="s">
        <v>575</v>
      </c>
      <c r="J87" s="205">
        <v>50</v>
      </c>
      <c r="K87" s="217"/>
    </row>
    <row r="88" spans="2:11" s="1" customFormat="1" ht="15" customHeight="1">
      <c r="B88" s="228"/>
      <c r="C88" s="205" t="s">
        <v>594</v>
      </c>
      <c r="D88" s="205"/>
      <c r="E88" s="205"/>
      <c r="F88" s="226" t="s">
        <v>579</v>
      </c>
      <c r="G88" s="227"/>
      <c r="H88" s="205" t="s">
        <v>595</v>
      </c>
      <c r="I88" s="205" t="s">
        <v>575</v>
      </c>
      <c r="J88" s="205">
        <v>20</v>
      </c>
      <c r="K88" s="217"/>
    </row>
    <row r="89" spans="2:11" s="1" customFormat="1" ht="15" customHeight="1">
      <c r="B89" s="228"/>
      <c r="C89" s="205" t="s">
        <v>596</v>
      </c>
      <c r="D89" s="205"/>
      <c r="E89" s="205"/>
      <c r="F89" s="226" t="s">
        <v>579</v>
      </c>
      <c r="G89" s="227"/>
      <c r="H89" s="205" t="s">
        <v>597</v>
      </c>
      <c r="I89" s="205" t="s">
        <v>575</v>
      </c>
      <c r="J89" s="205">
        <v>20</v>
      </c>
      <c r="K89" s="217"/>
    </row>
    <row r="90" spans="2:11" s="1" customFormat="1" ht="15" customHeight="1">
      <c r="B90" s="228"/>
      <c r="C90" s="205" t="s">
        <v>598</v>
      </c>
      <c r="D90" s="205"/>
      <c r="E90" s="205"/>
      <c r="F90" s="226" t="s">
        <v>579</v>
      </c>
      <c r="G90" s="227"/>
      <c r="H90" s="205" t="s">
        <v>599</v>
      </c>
      <c r="I90" s="205" t="s">
        <v>575</v>
      </c>
      <c r="J90" s="205">
        <v>50</v>
      </c>
      <c r="K90" s="217"/>
    </row>
    <row r="91" spans="2:11" s="1" customFormat="1" ht="15" customHeight="1">
      <c r="B91" s="228"/>
      <c r="C91" s="205" t="s">
        <v>600</v>
      </c>
      <c r="D91" s="205"/>
      <c r="E91" s="205"/>
      <c r="F91" s="226" t="s">
        <v>579</v>
      </c>
      <c r="G91" s="227"/>
      <c r="H91" s="205" t="s">
        <v>600</v>
      </c>
      <c r="I91" s="205" t="s">
        <v>575</v>
      </c>
      <c r="J91" s="205">
        <v>50</v>
      </c>
      <c r="K91" s="217"/>
    </row>
    <row r="92" spans="2:11" s="1" customFormat="1" ht="15" customHeight="1">
      <c r="B92" s="228"/>
      <c r="C92" s="205" t="s">
        <v>601</v>
      </c>
      <c r="D92" s="205"/>
      <c r="E92" s="205"/>
      <c r="F92" s="226" t="s">
        <v>579</v>
      </c>
      <c r="G92" s="227"/>
      <c r="H92" s="205" t="s">
        <v>602</v>
      </c>
      <c r="I92" s="205" t="s">
        <v>575</v>
      </c>
      <c r="J92" s="205">
        <v>255</v>
      </c>
      <c r="K92" s="217"/>
    </row>
    <row r="93" spans="2:11" s="1" customFormat="1" ht="15" customHeight="1">
      <c r="B93" s="228"/>
      <c r="C93" s="205" t="s">
        <v>603</v>
      </c>
      <c r="D93" s="205"/>
      <c r="E93" s="205"/>
      <c r="F93" s="226" t="s">
        <v>573</v>
      </c>
      <c r="G93" s="227"/>
      <c r="H93" s="205" t="s">
        <v>604</v>
      </c>
      <c r="I93" s="205" t="s">
        <v>605</v>
      </c>
      <c r="J93" s="205"/>
      <c r="K93" s="217"/>
    </row>
    <row r="94" spans="2:11" s="1" customFormat="1" ht="15" customHeight="1">
      <c r="B94" s="228"/>
      <c r="C94" s="205" t="s">
        <v>606</v>
      </c>
      <c r="D94" s="205"/>
      <c r="E94" s="205"/>
      <c r="F94" s="226" t="s">
        <v>573</v>
      </c>
      <c r="G94" s="227"/>
      <c r="H94" s="205" t="s">
        <v>607</v>
      </c>
      <c r="I94" s="205" t="s">
        <v>608</v>
      </c>
      <c r="J94" s="205"/>
      <c r="K94" s="217"/>
    </row>
    <row r="95" spans="2:11" s="1" customFormat="1" ht="15" customHeight="1">
      <c r="B95" s="228"/>
      <c r="C95" s="205" t="s">
        <v>609</v>
      </c>
      <c r="D95" s="205"/>
      <c r="E95" s="205"/>
      <c r="F95" s="226" t="s">
        <v>573</v>
      </c>
      <c r="G95" s="227"/>
      <c r="H95" s="205" t="s">
        <v>609</v>
      </c>
      <c r="I95" s="205" t="s">
        <v>608</v>
      </c>
      <c r="J95" s="205"/>
      <c r="K95" s="217"/>
    </row>
    <row r="96" spans="2:11" s="1" customFormat="1" ht="15" customHeight="1">
      <c r="B96" s="228"/>
      <c r="C96" s="205" t="s">
        <v>38</v>
      </c>
      <c r="D96" s="205"/>
      <c r="E96" s="205"/>
      <c r="F96" s="226" t="s">
        <v>573</v>
      </c>
      <c r="G96" s="227"/>
      <c r="H96" s="205" t="s">
        <v>610</v>
      </c>
      <c r="I96" s="205" t="s">
        <v>608</v>
      </c>
      <c r="J96" s="205"/>
      <c r="K96" s="217"/>
    </row>
    <row r="97" spans="2:11" s="1" customFormat="1" ht="15" customHeight="1">
      <c r="B97" s="228"/>
      <c r="C97" s="205" t="s">
        <v>48</v>
      </c>
      <c r="D97" s="205"/>
      <c r="E97" s="205"/>
      <c r="F97" s="226" t="s">
        <v>573</v>
      </c>
      <c r="G97" s="227"/>
      <c r="H97" s="205" t="s">
        <v>611</v>
      </c>
      <c r="I97" s="205" t="s">
        <v>608</v>
      </c>
      <c r="J97" s="205"/>
      <c r="K97" s="217"/>
    </row>
    <row r="98" spans="2:11" s="1" customFormat="1" ht="15" customHeight="1">
      <c r="B98" s="231"/>
      <c r="C98" s="232"/>
      <c r="D98" s="232"/>
      <c r="E98" s="232"/>
      <c r="F98" s="232"/>
      <c r="G98" s="232"/>
      <c r="H98" s="232"/>
      <c r="I98" s="232"/>
      <c r="J98" s="232"/>
      <c r="K98" s="233"/>
    </row>
    <row r="99" spans="2:11" s="1" customFormat="1" ht="18.75" customHeight="1">
      <c r="B99" s="234"/>
      <c r="C99" s="235"/>
      <c r="D99" s="235"/>
      <c r="E99" s="235"/>
      <c r="F99" s="235"/>
      <c r="G99" s="235"/>
      <c r="H99" s="235"/>
      <c r="I99" s="235"/>
      <c r="J99" s="235"/>
      <c r="K99" s="234"/>
    </row>
    <row r="100" spans="2:11" s="1" customFormat="1" ht="18.75" customHeight="1"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</row>
    <row r="101" spans="2:11" s="1" customFormat="1" ht="7.5" customHeight="1">
      <c r="B101" s="213"/>
      <c r="C101" s="214"/>
      <c r="D101" s="214"/>
      <c r="E101" s="214"/>
      <c r="F101" s="214"/>
      <c r="G101" s="214"/>
      <c r="H101" s="214"/>
      <c r="I101" s="214"/>
      <c r="J101" s="214"/>
      <c r="K101" s="215"/>
    </row>
    <row r="102" spans="2:11" s="1" customFormat="1" ht="45" customHeight="1">
      <c r="B102" s="216"/>
      <c r="C102" s="326" t="s">
        <v>612</v>
      </c>
      <c r="D102" s="326"/>
      <c r="E102" s="326"/>
      <c r="F102" s="326"/>
      <c r="G102" s="326"/>
      <c r="H102" s="326"/>
      <c r="I102" s="326"/>
      <c r="J102" s="326"/>
      <c r="K102" s="217"/>
    </row>
    <row r="103" spans="2:11" s="1" customFormat="1" ht="17.25" customHeight="1">
      <c r="B103" s="216"/>
      <c r="C103" s="218" t="s">
        <v>567</v>
      </c>
      <c r="D103" s="218"/>
      <c r="E103" s="218"/>
      <c r="F103" s="218" t="s">
        <v>568</v>
      </c>
      <c r="G103" s="219"/>
      <c r="H103" s="218" t="s">
        <v>54</v>
      </c>
      <c r="I103" s="218" t="s">
        <v>57</v>
      </c>
      <c r="J103" s="218" t="s">
        <v>569</v>
      </c>
      <c r="K103" s="217"/>
    </row>
    <row r="104" spans="2:11" s="1" customFormat="1" ht="17.25" customHeight="1">
      <c r="B104" s="216"/>
      <c r="C104" s="220" t="s">
        <v>570</v>
      </c>
      <c r="D104" s="220"/>
      <c r="E104" s="220"/>
      <c r="F104" s="221" t="s">
        <v>571</v>
      </c>
      <c r="G104" s="222"/>
      <c r="H104" s="220"/>
      <c r="I104" s="220"/>
      <c r="J104" s="220" t="s">
        <v>572</v>
      </c>
      <c r="K104" s="217"/>
    </row>
    <row r="105" spans="2:11" s="1" customFormat="1" ht="5.25" customHeight="1">
      <c r="B105" s="216"/>
      <c r="C105" s="218"/>
      <c r="D105" s="218"/>
      <c r="E105" s="218"/>
      <c r="F105" s="218"/>
      <c r="G105" s="236"/>
      <c r="H105" s="218"/>
      <c r="I105" s="218"/>
      <c r="J105" s="218"/>
      <c r="K105" s="217"/>
    </row>
    <row r="106" spans="2:11" s="1" customFormat="1" ht="15" customHeight="1">
      <c r="B106" s="216"/>
      <c r="C106" s="205" t="s">
        <v>53</v>
      </c>
      <c r="D106" s="225"/>
      <c r="E106" s="225"/>
      <c r="F106" s="226" t="s">
        <v>573</v>
      </c>
      <c r="G106" s="205"/>
      <c r="H106" s="205" t="s">
        <v>613</v>
      </c>
      <c r="I106" s="205" t="s">
        <v>575</v>
      </c>
      <c r="J106" s="205">
        <v>20</v>
      </c>
      <c r="K106" s="217"/>
    </row>
    <row r="107" spans="2:11" s="1" customFormat="1" ht="15" customHeight="1">
      <c r="B107" s="216"/>
      <c r="C107" s="205" t="s">
        <v>576</v>
      </c>
      <c r="D107" s="205"/>
      <c r="E107" s="205"/>
      <c r="F107" s="226" t="s">
        <v>573</v>
      </c>
      <c r="G107" s="205"/>
      <c r="H107" s="205" t="s">
        <v>613</v>
      </c>
      <c r="I107" s="205" t="s">
        <v>575</v>
      </c>
      <c r="J107" s="205">
        <v>120</v>
      </c>
      <c r="K107" s="217"/>
    </row>
    <row r="108" spans="2:11" s="1" customFormat="1" ht="15" customHeight="1">
      <c r="B108" s="228"/>
      <c r="C108" s="205" t="s">
        <v>578</v>
      </c>
      <c r="D108" s="205"/>
      <c r="E108" s="205"/>
      <c r="F108" s="226" t="s">
        <v>579</v>
      </c>
      <c r="G108" s="205"/>
      <c r="H108" s="205" t="s">
        <v>613</v>
      </c>
      <c r="I108" s="205" t="s">
        <v>575</v>
      </c>
      <c r="J108" s="205">
        <v>50</v>
      </c>
      <c r="K108" s="217"/>
    </row>
    <row r="109" spans="2:11" s="1" customFormat="1" ht="15" customHeight="1">
      <c r="B109" s="228"/>
      <c r="C109" s="205" t="s">
        <v>581</v>
      </c>
      <c r="D109" s="205"/>
      <c r="E109" s="205"/>
      <c r="F109" s="226" t="s">
        <v>573</v>
      </c>
      <c r="G109" s="205"/>
      <c r="H109" s="205" t="s">
        <v>613</v>
      </c>
      <c r="I109" s="205" t="s">
        <v>583</v>
      </c>
      <c r="J109" s="205"/>
      <c r="K109" s="217"/>
    </row>
    <row r="110" spans="2:11" s="1" customFormat="1" ht="15" customHeight="1">
      <c r="B110" s="228"/>
      <c r="C110" s="205" t="s">
        <v>592</v>
      </c>
      <c r="D110" s="205"/>
      <c r="E110" s="205"/>
      <c r="F110" s="226" t="s">
        <v>579</v>
      </c>
      <c r="G110" s="205"/>
      <c r="H110" s="205" t="s">
        <v>613</v>
      </c>
      <c r="I110" s="205" t="s">
        <v>575</v>
      </c>
      <c r="J110" s="205">
        <v>50</v>
      </c>
      <c r="K110" s="217"/>
    </row>
    <row r="111" spans="2:11" s="1" customFormat="1" ht="15" customHeight="1">
      <c r="B111" s="228"/>
      <c r="C111" s="205" t="s">
        <v>600</v>
      </c>
      <c r="D111" s="205"/>
      <c r="E111" s="205"/>
      <c r="F111" s="226" t="s">
        <v>579</v>
      </c>
      <c r="G111" s="205"/>
      <c r="H111" s="205" t="s">
        <v>613</v>
      </c>
      <c r="I111" s="205" t="s">
        <v>575</v>
      </c>
      <c r="J111" s="205">
        <v>50</v>
      </c>
      <c r="K111" s="217"/>
    </row>
    <row r="112" spans="2:11" s="1" customFormat="1" ht="15" customHeight="1">
      <c r="B112" s="228"/>
      <c r="C112" s="205" t="s">
        <v>598</v>
      </c>
      <c r="D112" s="205"/>
      <c r="E112" s="205"/>
      <c r="F112" s="226" t="s">
        <v>579</v>
      </c>
      <c r="G112" s="205"/>
      <c r="H112" s="205" t="s">
        <v>613</v>
      </c>
      <c r="I112" s="205" t="s">
        <v>575</v>
      </c>
      <c r="J112" s="205">
        <v>50</v>
      </c>
      <c r="K112" s="217"/>
    </row>
    <row r="113" spans="2:11" s="1" customFormat="1" ht="15" customHeight="1">
      <c r="B113" s="228"/>
      <c r="C113" s="205" t="s">
        <v>53</v>
      </c>
      <c r="D113" s="205"/>
      <c r="E113" s="205"/>
      <c r="F113" s="226" t="s">
        <v>573</v>
      </c>
      <c r="G113" s="205"/>
      <c r="H113" s="205" t="s">
        <v>614</v>
      </c>
      <c r="I113" s="205" t="s">
        <v>575</v>
      </c>
      <c r="J113" s="205">
        <v>20</v>
      </c>
      <c r="K113" s="217"/>
    </row>
    <row r="114" spans="2:11" s="1" customFormat="1" ht="15" customHeight="1">
      <c r="B114" s="228"/>
      <c r="C114" s="205" t="s">
        <v>615</v>
      </c>
      <c r="D114" s="205"/>
      <c r="E114" s="205"/>
      <c r="F114" s="226" t="s">
        <v>573</v>
      </c>
      <c r="G114" s="205"/>
      <c r="H114" s="205" t="s">
        <v>616</v>
      </c>
      <c r="I114" s="205" t="s">
        <v>575</v>
      </c>
      <c r="J114" s="205">
        <v>120</v>
      </c>
      <c r="K114" s="217"/>
    </row>
    <row r="115" spans="2:11" s="1" customFormat="1" ht="15" customHeight="1">
      <c r="B115" s="228"/>
      <c r="C115" s="205" t="s">
        <v>38</v>
      </c>
      <c r="D115" s="205"/>
      <c r="E115" s="205"/>
      <c r="F115" s="226" t="s">
        <v>573</v>
      </c>
      <c r="G115" s="205"/>
      <c r="H115" s="205" t="s">
        <v>617</v>
      </c>
      <c r="I115" s="205" t="s">
        <v>608</v>
      </c>
      <c r="J115" s="205"/>
      <c r="K115" s="217"/>
    </row>
    <row r="116" spans="2:11" s="1" customFormat="1" ht="15" customHeight="1">
      <c r="B116" s="228"/>
      <c r="C116" s="205" t="s">
        <v>48</v>
      </c>
      <c r="D116" s="205"/>
      <c r="E116" s="205"/>
      <c r="F116" s="226" t="s">
        <v>573</v>
      </c>
      <c r="G116" s="205"/>
      <c r="H116" s="205" t="s">
        <v>618</v>
      </c>
      <c r="I116" s="205" t="s">
        <v>608</v>
      </c>
      <c r="J116" s="205"/>
      <c r="K116" s="217"/>
    </row>
    <row r="117" spans="2:11" s="1" customFormat="1" ht="15" customHeight="1">
      <c r="B117" s="228"/>
      <c r="C117" s="205" t="s">
        <v>57</v>
      </c>
      <c r="D117" s="205"/>
      <c r="E117" s="205"/>
      <c r="F117" s="226" t="s">
        <v>573</v>
      </c>
      <c r="G117" s="205"/>
      <c r="H117" s="205" t="s">
        <v>619</v>
      </c>
      <c r="I117" s="205" t="s">
        <v>620</v>
      </c>
      <c r="J117" s="205"/>
      <c r="K117" s="217"/>
    </row>
    <row r="118" spans="2:11" s="1" customFormat="1" ht="15" customHeight="1">
      <c r="B118" s="231"/>
      <c r="C118" s="237"/>
      <c r="D118" s="237"/>
      <c r="E118" s="237"/>
      <c r="F118" s="237"/>
      <c r="G118" s="237"/>
      <c r="H118" s="237"/>
      <c r="I118" s="237"/>
      <c r="J118" s="237"/>
      <c r="K118" s="233"/>
    </row>
    <row r="119" spans="2:11" s="1" customFormat="1" ht="18.75" customHeight="1">
      <c r="B119" s="238"/>
      <c r="C119" s="239"/>
      <c r="D119" s="239"/>
      <c r="E119" s="239"/>
      <c r="F119" s="240"/>
      <c r="G119" s="239"/>
      <c r="H119" s="239"/>
      <c r="I119" s="239"/>
      <c r="J119" s="239"/>
      <c r="K119" s="238"/>
    </row>
    <row r="120" spans="2:11" s="1" customFormat="1" ht="18.75" customHeight="1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</row>
    <row r="121" spans="2:11" s="1" customFormat="1" ht="7.5" customHeight="1">
      <c r="B121" s="241"/>
      <c r="C121" s="242"/>
      <c r="D121" s="242"/>
      <c r="E121" s="242"/>
      <c r="F121" s="242"/>
      <c r="G121" s="242"/>
      <c r="H121" s="242"/>
      <c r="I121" s="242"/>
      <c r="J121" s="242"/>
      <c r="K121" s="243"/>
    </row>
    <row r="122" spans="2:11" s="1" customFormat="1" ht="45" customHeight="1">
      <c r="B122" s="244"/>
      <c r="C122" s="324" t="s">
        <v>621</v>
      </c>
      <c r="D122" s="324"/>
      <c r="E122" s="324"/>
      <c r="F122" s="324"/>
      <c r="G122" s="324"/>
      <c r="H122" s="324"/>
      <c r="I122" s="324"/>
      <c r="J122" s="324"/>
      <c r="K122" s="245"/>
    </row>
    <row r="123" spans="2:11" s="1" customFormat="1" ht="17.25" customHeight="1">
      <c r="B123" s="246"/>
      <c r="C123" s="218" t="s">
        <v>567</v>
      </c>
      <c r="D123" s="218"/>
      <c r="E123" s="218"/>
      <c r="F123" s="218" t="s">
        <v>568</v>
      </c>
      <c r="G123" s="219"/>
      <c r="H123" s="218" t="s">
        <v>54</v>
      </c>
      <c r="I123" s="218" t="s">
        <v>57</v>
      </c>
      <c r="J123" s="218" t="s">
        <v>569</v>
      </c>
      <c r="K123" s="247"/>
    </row>
    <row r="124" spans="2:11" s="1" customFormat="1" ht="17.25" customHeight="1">
      <c r="B124" s="246"/>
      <c r="C124" s="220" t="s">
        <v>570</v>
      </c>
      <c r="D124" s="220"/>
      <c r="E124" s="220"/>
      <c r="F124" s="221" t="s">
        <v>571</v>
      </c>
      <c r="G124" s="222"/>
      <c r="H124" s="220"/>
      <c r="I124" s="220"/>
      <c r="J124" s="220" t="s">
        <v>572</v>
      </c>
      <c r="K124" s="247"/>
    </row>
    <row r="125" spans="2:11" s="1" customFormat="1" ht="5.25" customHeight="1">
      <c r="B125" s="248"/>
      <c r="C125" s="223"/>
      <c r="D125" s="223"/>
      <c r="E125" s="223"/>
      <c r="F125" s="223"/>
      <c r="G125" s="249"/>
      <c r="H125" s="223"/>
      <c r="I125" s="223"/>
      <c r="J125" s="223"/>
      <c r="K125" s="250"/>
    </row>
    <row r="126" spans="2:11" s="1" customFormat="1" ht="15" customHeight="1">
      <c r="B126" s="248"/>
      <c r="C126" s="205" t="s">
        <v>576</v>
      </c>
      <c r="D126" s="225"/>
      <c r="E126" s="225"/>
      <c r="F126" s="226" t="s">
        <v>573</v>
      </c>
      <c r="G126" s="205"/>
      <c r="H126" s="205" t="s">
        <v>613</v>
      </c>
      <c r="I126" s="205" t="s">
        <v>575</v>
      </c>
      <c r="J126" s="205">
        <v>120</v>
      </c>
      <c r="K126" s="251"/>
    </row>
    <row r="127" spans="2:11" s="1" customFormat="1" ht="15" customHeight="1">
      <c r="B127" s="248"/>
      <c r="C127" s="205" t="s">
        <v>622</v>
      </c>
      <c r="D127" s="205"/>
      <c r="E127" s="205"/>
      <c r="F127" s="226" t="s">
        <v>573</v>
      </c>
      <c r="G127" s="205"/>
      <c r="H127" s="205" t="s">
        <v>623</v>
      </c>
      <c r="I127" s="205" t="s">
        <v>575</v>
      </c>
      <c r="J127" s="205" t="s">
        <v>624</v>
      </c>
      <c r="K127" s="251"/>
    </row>
    <row r="128" spans="2:11" s="1" customFormat="1" ht="15" customHeight="1">
      <c r="B128" s="248"/>
      <c r="C128" s="205" t="s">
        <v>521</v>
      </c>
      <c r="D128" s="205"/>
      <c r="E128" s="205"/>
      <c r="F128" s="226" t="s">
        <v>573</v>
      </c>
      <c r="G128" s="205"/>
      <c r="H128" s="205" t="s">
        <v>625</v>
      </c>
      <c r="I128" s="205" t="s">
        <v>575</v>
      </c>
      <c r="J128" s="205" t="s">
        <v>624</v>
      </c>
      <c r="K128" s="251"/>
    </row>
    <row r="129" spans="2:11" s="1" customFormat="1" ht="15" customHeight="1">
      <c r="B129" s="248"/>
      <c r="C129" s="205" t="s">
        <v>584</v>
      </c>
      <c r="D129" s="205"/>
      <c r="E129" s="205"/>
      <c r="F129" s="226" t="s">
        <v>579</v>
      </c>
      <c r="G129" s="205"/>
      <c r="H129" s="205" t="s">
        <v>585</v>
      </c>
      <c r="I129" s="205" t="s">
        <v>575</v>
      </c>
      <c r="J129" s="205">
        <v>15</v>
      </c>
      <c r="K129" s="251"/>
    </row>
    <row r="130" spans="2:11" s="1" customFormat="1" ht="15" customHeight="1">
      <c r="B130" s="248"/>
      <c r="C130" s="229" t="s">
        <v>586</v>
      </c>
      <c r="D130" s="229"/>
      <c r="E130" s="229"/>
      <c r="F130" s="230" t="s">
        <v>579</v>
      </c>
      <c r="G130" s="229"/>
      <c r="H130" s="229" t="s">
        <v>587</v>
      </c>
      <c r="I130" s="229" t="s">
        <v>575</v>
      </c>
      <c r="J130" s="229">
        <v>15</v>
      </c>
      <c r="K130" s="251"/>
    </row>
    <row r="131" spans="2:11" s="1" customFormat="1" ht="15" customHeight="1">
      <c r="B131" s="248"/>
      <c r="C131" s="229" t="s">
        <v>588</v>
      </c>
      <c r="D131" s="229"/>
      <c r="E131" s="229"/>
      <c r="F131" s="230" t="s">
        <v>579</v>
      </c>
      <c r="G131" s="229"/>
      <c r="H131" s="229" t="s">
        <v>589</v>
      </c>
      <c r="I131" s="229" t="s">
        <v>575</v>
      </c>
      <c r="J131" s="229">
        <v>20</v>
      </c>
      <c r="K131" s="251"/>
    </row>
    <row r="132" spans="2:11" s="1" customFormat="1" ht="15" customHeight="1">
      <c r="B132" s="248"/>
      <c r="C132" s="229" t="s">
        <v>590</v>
      </c>
      <c r="D132" s="229"/>
      <c r="E132" s="229"/>
      <c r="F132" s="230" t="s">
        <v>579</v>
      </c>
      <c r="G132" s="229"/>
      <c r="H132" s="229" t="s">
        <v>591</v>
      </c>
      <c r="I132" s="229" t="s">
        <v>575</v>
      </c>
      <c r="J132" s="229">
        <v>20</v>
      </c>
      <c r="K132" s="251"/>
    </row>
    <row r="133" spans="2:11" s="1" customFormat="1" ht="15" customHeight="1">
      <c r="B133" s="248"/>
      <c r="C133" s="205" t="s">
        <v>578</v>
      </c>
      <c r="D133" s="205"/>
      <c r="E133" s="205"/>
      <c r="F133" s="226" t="s">
        <v>579</v>
      </c>
      <c r="G133" s="205"/>
      <c r="H133" s="205" t="s">
        <v>613</v>
      </c>
      <c r="I133" s="205" t="s">
        <v>575</v>
      </c>
      <c r="J133" s="205">
        <v>50</v>
      </c>
      <c r="K133" s="251"/>
    </row>
    <row r="134" spans="2:11" s="1" customFormat="1" ht="15" customHeight="1">
      <c r="B134" s="248"/>
      <c r="C134" s="205" t="s">
        <v>592</v>
      </c>
      <c r="D134" s="205"/>
      <c r="E134" s="205"/>
      <c r="F134" s="226" t="s">
        <v>579</v>
      </c>
      <c r="G134" s="205"/>
      <c r="H134" s="205" t="s">
        <v>613</v>
      </c>
      <c r="I134" s="205" t="s">
        <v>575</v>
      </c>
      <c r="J134" s="205">
        <v>50</v>
      </c>
      <c r="K134" s="251"/>
    </row>
    <row r="135" spans="2:11" s="1" customFormat="1" ht="15" customHeight="1">
      <c r="B135" s="248"/>
      <c r="C135" s="205" t="s">
        <v>598</v>
      </c>
      <c r="D135" s="205"/>
      <c r="E135" s="205"/>
      <c r="F135" s="226" t="s">
        <v>579</v>
      </c>
      <c r="G135" s="205"/>
      <c r="H135" s="205" t="s">
        <v>613</v>
      </c>
      <c r="I135" s="205" t="s">
        <v>575</v>
      </c>
      <c r="J135" s="205">
        <v>50</v>
      </c>
      <c r="K135" s="251"/>
    </row>
    <row r="136" spans="2:11" s="1" customFormat="1" ht="15" customHeight="1">
      <c r="B136" s="248"/>
      <c r="C136" s="205" t="s">
        <v>600</v>
      </c>
      <c r="D136" s="205"/>
      <c r="E136" s="205"/>
      <c r="F136" s="226" t="s">
        <v>579</v>
      </c>
      <c r="G136" s="205"/>
      <c r="H136" s="205" t="s">
        <v>613</v>
      </c>
      <c r="I136" s="205" t="s">
        <v>575</v>
      </c>
      <c r="J136" s="205">
        <v>50</v>
      </c>
      <c r="K136" s="251"/>
    </row>
    <row r="137" spans="2:11" s="1" customFormat="1" ht="15" customHeight="1">
      <c r="B137" s="248"/>
      <c r="C137" s="205" t="s">
        <v>601</v>
      </c>
      <c r="D137" s="205"/>
      <c r="E137" s="205"/>
      <c r="F137" s="226" t="s">
        <v>579</v>
      </c>
      <c r="G137" s="205"/>
      <c r="H137" s="205" t="s">
        <v>626</v>
      </c>
      <c r="I137" s="205" t="s">
        <v>575</v>
      </c>
      <c r="J137" s="205">
        <v>255</v>
      </c>
      <c r="K137" s="251"/>
    </row>
    <row r="138" spans="2:11" s="1" customFormat="1" ht="15" customHeight="1">
      <c r="B138" s="248"/>
      <c r="C138" s="205" t="s">
        <v>603</v>
      </c>
      <c r="D138" s="205"/>
      <c r="E138" s="205"/>
      <c r="F138" s="226" t="s">
        <v>573</v>
      </c>
      <c r="G138" s="205"/>
      <c r="H138" s="205" t="s">
        <v>627</v>
      </c>
      <c r="I138" s="205" t="s">
        <v>605</v>
      </c>
      <c r="J138" s="205"/>
      <c r="K138" s="251"/>
    </row>
    <row r="139" spans="2:11" s="1" customFormat="1" ht="15" customHeight="1">
      <c r="B139" s="248"/>
      <c r="C139" s="205" t="s">
        <v>606</v>
      </c>
      <c r="D139" s="205"/>
      <c r="E139" s="205"/>
      <c r="F139" s="226" t="s">
        <v>573</v>
      </c>
      <c r="G139" s="205"/>
      <c r="H139" s="205" t="s">
        <v>628</v>
      </c>
      <c r="I139" s="205" t="s">
        <v>608</v>
      </c>
      <c r="J139" s="205"/>
      <c r="K139" s="251"/>
    </row>
    <row r="140" spans="2:11" s="1" customFormat="1" ht="15" customHeight="1">
      <c r="B140" s="248"/>
      <c r="C140" s="205" t="s">
        <v>609</v>
      </c>
      <c r="D140" s="205"/>
      <c r="E140" s="205"/>
      <c r="F140" s="226" t="s">
        <v>573</v>
      </c>
      <c r="G140" s="205"/>
      <c r="H140" s="205" t="s">
        <v>609</v>
      </c>
      <c r="I140" s="205" t="s">
        <v>608</v>
      </c>
      <c r="J140" s="205"/>
      <c r="K140" s="251"/>
    </row>
    <row r="141" spans="2:11" s="1" customFormat="1" ht="15" customHeight="1">
      <c r="B141" s="248"/>
      <c r="C141" s="205" t="s">
        <v>38</v>
      </c>
      <c r="D141" s="205"/>
      <c r="E141" s="205"/>
      <c r="F141" s="226" t="s">
        <v>573</v>
      </c>
      <c r="G141" s="205"/>
      <c r="H141" s="205" t="s">
        <v>629</v>
      </c>
      <c r="I141" s="205" t="s">
        <v>608</v>
      </c>
      <c r="J141" s="205"/>
      <c r="K141" s="251"/>
    </row>
    <row r="142" spans="2:11" s="1" customFormat="1" ht="15" customHeight="1">
      <c r="B142" s="248"/>
      <c r="C142" s="205" t="s">
        <v>630</v>
      </c>
      <c r="D142" s="205"/>
      <c r="E142" s="205"/>
      <c r="F142" s="226" t="s">
        <v>573</v>
      </c>
      <c r="G142" s="205"/>
      <c r="H142" s="205" t="s">
        <v>631</v>
      </c>
      <c r="I142" s="205" t="s">
        <v>608</v>
      </c>
      <c r="J142" s="205"/>
      <c r="K142" s="251"/>
    </row>
    <row r="143" spans="2:11" s="1" customFormat="1" ht="15" customHeight="1">
      <c r="B143" s="252"/>
      <c r="C143" s="253"/>
      <c r="D143" s="253"/>
      <c r="E143" s="253"/>
      <c r="F143" s="253"/>
      <c r="G143" s="253"/>
      <c r="H143" s="253"/>
      <c r="I143" s="253"/>
      <c r="J143" s="253"/>
      <c r="K143" s="254"/>
    </row>
    <row r="144" spans="2:11" s="1" customFormat="1" ht="18.75" customHeight="1">
      <c r="B144" s="239"/>
      <c r="C144" s="239"/>
      <c r="D144" s="239"/>
      <c r="E144" s="239"/>
      <c r="F144" s="240"/>
      <c r="G144" s="239"/>
      <c r="H144" s="239"/>
      <c r="I144" s="239"/>
      <c r="J144" s="239"/>
      <c r="K144" s="239"/>
    </row>
    <row r="145" spans="2:11" s="1" customFormat="1" ht="18.75" customHeight="1"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</row>
    <row r="146" spans="2:11" s="1" customFormat="1" ht="7.5" customHeight="1">
      <c r="B146" s="213"/>
      <c r="C146" s="214"/>
      <c r="D146" s="214"/>
      <c r="E146" s="214"/>
      <c r="F146" s="214"/>
      <c r="G146" s="214"/>
      <c r="H146" s="214"/>
      <c r="I146" s="214"/>
      <c r="J146" s="214"/>
      <c r="K146" s="215"/>
    </row>
    <row r="147" spans="2:11" s="1" customFormat="1" ht="45" customHeight="1">
      <c r="B147" s="216"/>
      <c r="C147" s="326" t="s">
        <v>632</v>
      </c>
      <c r="D147" s="326"/>
      <c r="E147" s="326"/>
      <c r="F147" s="326"/>
      <c r="G147" s="326"/>
      <c r="H147" s="326"/>
      <c r="I147" s="326"/>
      <c r="J147" s="326"/>
      <c r="K147" s="217"/>
    </row>
    <row r="148" spans="2:11" s="1" customFormat="1" ht="17.25" customHeight="1">
      <c r="B148" s="216"/>
      <c r="C148" s="218" t="s">
        <v>567</v>
      </c>
      <c r="D148" s="218"/>
      <c r="E148" s="218"/>
      <c r="F148" s="218" t="s">
        <v>568</v>
      </c>
      <c r="G148" s="219"/>
      <c r="H148" s="218" t="s">
        <v>54</v>
      </c>
      <c r="I148" s="218" t="s">
        <v>57</v>
      </c>
      <c r="J148" s="218" t="s">
        <v>569</v>
      </c>
      <c r="K148" s="217"/>
    </row>
    <row r="149" spans="2:11" s="1" customFormat="1" ht="17.25" customHeight="1">
      <c r="B149" s="216"/>
      <c r="C149" s="220" t="s">
        <v>570</v>
      </c>
      <c r="D149" s="220"/>
      <c r="E149" s="220"/>
      <c r="F149" s="221" t="s">
        <v>571</v>
      </c>
      <c r="G149" s="222"/>
      <c r="H149" s="220"/>
      <c r="I149" s="220"/>
      <c r="J149" s="220" t="s">
        <v>572</v>
      </c>
      <c r="K149" s="217"/>
    </row>
    <row r="150" spans="2:11" s="1" customFormat="1" ht="5.25" customHeight="1">
      <c r="B150" s="228"/>
      <c r="C150" s="223"/>
      <c r="D150" s="223"/>
      <c r="E150" s="223"/>
      <c r="F150" s="223"/>
      <c r="G150" s="224"/>
      <c r="H150" s="223"/>
      <c r="I150" s="223"/>
      <c r="J150" s="223"/>
      <c r="K150" s="251"/>
    </row>
    <row r="151" spans="2:11" s="1" customFormat="1" ht="15" customHeight="1">
      <c r="B151" s="228"/>
      <c r="C151" s="255" t="s">
        <v>576</v>
      </c>
      <c r="D151" s="205"/>
      <c r="E151" s="205"/>
      <c r="F151" s="256" t="s">
        <v>573</v>
      </c>
      <c r="G151" s="205"/>
      <c r="H151" s="255" t="s">
        <v>613</v>
      </c>
      <c r="I151" s="255" t="s">
        <v>575</v>
      </c>
      <c r="J151" s="255">
        <v>120</v>
      </c>
      <c r="K151" s="251"/>
    </row>
    <row r="152" spans="2:11" s="1" customFormat="1" ht="15" customHeight="1">
      <c r="B152" s="228"/>
      <c r="C152" s="255" t="s">
        <v>622</v>
      </c>
      <c r="D152" s="205"/>
      <c r="E152" s="205"/>
      <c r="F152" s="256" t="s">
        <v>573</v>
      </c>
      <c r="G152" s="205"/>
      <c r="H152" s="255" t="s">
        <v>633</v>
      </c>
      <c r="I152" s="255" t="s">
        <v>575</v>
      </c>
      <c r="J152" s="255" t="s">
        <v>624</v>
      </c>
      <c r="K152" s="251"/>
    </row>
    <row r="153" spans="2:11" s="1" customFormat="1" ht="15" customHeight="1">
      <c r="B153" s="228"/>
      <c r="C153" s="255" t="s">
        <v>521</v>
      </c>
      <c r="D153" s="205"/>
      <c r="E153" s="205"/>
      <c r="F153" s="256" t="s">
        <v>573</v>
      </c>
      <c r="G153" s="205"/>
      <c r="H153" s="255" t="s">
        <v>634</v>
      </c>
      <c r="I153" s="255" t="s">
        <v>575</v>
      </c>
      <c r="J153" s="255" t="s">
        <v>624</v>
      </c>
      <c r="K153" s="251"/>
    </row>
    <row r="154" spans="2:11" s="1" customFormat="1" ht="15" customHeight="1">
      <c r="B154" s="228"/>
      <c r="C154" s="255" t="s">
        <v>578</v>
      </c>
      <c r="D154" s="205"/>
      <c r="E154" s="205"/>
      <c r="F154" s="256" t="s">
        <v>579</v>
      </c>
      <c r="G154" s="205"/>
      <c r="H154" s="255" t="s">
        <v>613</v>
      </c>
      <c r="I154" s="255" t="s">
        <v>575</v>
      </c>
      <c r="J154" s="255">
        <v>50</v>
      </c>
      <c r="K154" s="251"/>
    </row>
    <row r="155" spans="2:11" s="1" customFormat="1" ht="15" customHeight="1">
      <c r="B155" s="228"/>
      <c r="C155" s="255" t="s">
        <v>581</v>
      </c>
      <c r="D155" s="205"/>
      <c r="E155" s="205"/>
      <c r="F155" s="256" t="s">
        <v>573</v>
      </c>
      <c r="G155" s="205"/>
      <c r="H155" s="255" t="s">
        <v>613</v>
      </c>
      <c r="I155" s="255" t="s">
        <v>583</v>
      </c>
      <c r="J155" s="255"/>
      <c r="K155" s="251"/>
    </row>
    <row r="156" spans="2:11" s="1" customFormat="1" ht="15" customHeight="1">
      <c r="B156" s="228"/>
      <c r="C156" s="255" t="s">
        <v>592</v>
      </c>
      <c r="D156" s="205"/>
      <c r="E156" s="205"/>
      <c r="F156" s="256" t="s">
        <v>579</v>
      </c>
      <c r="G156" s="205"/>
      <c r="H156" s="255" t="s">
        <v>613</v>
      </c>
      <c r="I156" s="255" t="s">
        <v>575</v>
      </c>
      <c r="J156" s="255">
        <v>50</v>
      </c>
      <c r="K156" s="251"/>
    </row>
    <row r="157" spans="2:11" s="1" customFormat="1" ht="15" customHeight="1">
      <c r="B157" s="228"/>
      <c r="C157" s="255" t="s">
        <v>600</v>
      </c>
      <c r="D157" s="205"/>
      <c r="E157" s="205"/>
      <c r="F157" s="256" t="s">
        <v>579</v>
      </c>
      <c r="G157" s="205"/>
      <c r="H157" s="255" t="s">
        <v>613</v>
      </c>
      <c r="I157" s="255" t="s">
        <v>575</v>
      </c>
      <c r="J157" s="255">
        <v>50</v>
      </c>
      <c r="K157" s="251"/>
    </row>
    <row r="158" spans="2:11" s="1" customFormat="1" ht="15" customHeight="1">
      <c r="B158" s="228"/>
      <c r="C158" s="255" t="s">
        <v>598</v>
      </c>
      <c r="D158" s="205"/>
      <c r="E158" s="205"/>
      <c r="F158" s="256" t="s">
        <v>579</v>
      </c>
      <c r="G158" s="205"/>
      <c r="H158" s="255" t="s">
        <v>613</v>
      </c>
      <c r="I158" s="255" t="s">
        <v>575</v>
      </c>
      <c r="J158" s="255">
        <v>50</v>
      </c>
      <c r="K158" s="251"/>
    </row>
    <row r="159" spans="2:11" s="1" customFormat="1" ht="15" customHeight="1">
      <c r="B159" s="228"/>
      <c r="C159" s="255" t="s">
        <v>87</v>
      </c>
      <c r="D159" s="205"/>
      <c r="E159" s="205"/>
      <c r="F159" s="256" t="s">
        <v>573</v>
      </c>
      <c r="G159" s="205"/>
      <c r="H159" s="255" t="s">
        <v>635</v>
      </c>
      <c r="I159" s="255" t="s">
        <v>575</v>
      </c>
      <c r="J159" s="255" t="s">
        <v>636</v>
      </c>
      <c r="K159" s="251"/>
    </row>
    <row r="160" spans="2:11" s="1" customFormat="1" ht="15" customHeight="1">
      <c r="B160" s="228"/>
      <c r="C160" s="255" t="s">
        <v>637</v>
      </c>
      <c r="D160" s="205"/>
      <c r="E160" s="205"/>
      <c r="F160" s="256" t="s">
        <v>573</v>
      </c>
      <c r="G160" s="205"/>
      <c r="H160" s="255" t="s">
        <v>638</v>
      </c>
      <c r="I160" s="255" t="s">
        <v>608</v>
      </c>
      <c r="J160" s="255"/>
      <c r="K160" s="251"/>
    </row>
    <row r="161" spans="2:11" s="1" customFormat="1" ht="15" customHeight="1">
      <c r="B161" s="257"/>
      <c r="C161" s="237"/>
      <c r="D161" s="237"/>
      <c r="E161" s="237"/>
      <c r="F161" s="237"/>
      <c r="G161" s="237"/>
      <c r="H161" s="237"/>
      <c r="I161" s="237"/>
      <c r="J161" s="237"/>
      <c r="K161" s="258"/>
    </row>
    <row r="162" spans="2:11" s="1" customFormat="1" ht="18.75" customHeight="1">
      <c r="B162" s="239"/>
      <c r="C162" s="249"/>
      <c r="D162" s="249"/>
      <c r="E162" s="249"/>
      <c r="F162" s="259"/>
      <c r="G162" s="249"/>
      <c r="H162" s="249"/>
      <c r="I162" s="249"/>
      <c r="J162" s="249"/>
      <c r="K162" s="239"/>
    </row>
    <row r="163" spans="2:11" s="1" customFormat="1" ht="18.75" customHeight="1"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</row>
    <row r="164" spans="2:11" s="1" customFormat="1" ht="7.5" customHeight="1">
      <c r="B164" s="194"/>
      <c r="C164" s="195"/>
      <c r="D164" s="195"/>
      <c r="E164" s="195"/>
      <c r="F164" s="195"/>
      <c r="G164" s="195"/>
      <c r="H164" s="195"/>
      <c r="I164" s="195"/>
      <c r="J164" s="195"/>
      <c r="K164" s="196"/>
    </row>
    <row r="165" spans="2:11" s="1" customFormat="1" ht="45" customHeight="1">
      <c r="B165" s="197"/>
      <c r="C165" s="324" t="s">
        <v>639</v>
      </c>
      <c r="D165" s="324"/>
      <c r="E165" s="324"/>
      <c r="F165" s="324"/>
      <c r="G165" s="324"/>
      <c r="H165" s="324"/>
      <c r="I165" s="324"/>
      <c r="J165" s="324"/>
      <c r="K165" s="198"/>
    </row>
    <row r="166" spans="2:11" s="1" customFormat="1" ht="17.25" customHeight="1">
      <c r="B166" s="197"/>
      <c r="C166" s="218" t="s">
        <v>567</v>
      </c>
      <c r="D166" s="218"/>
      <c r="E166" s="218"/>
      <c r="F166" s="218" t="s">
        <v>568</v>
      </c>
      <c r="G166" s="260"/>
      <c r="H166" s="261" t="s">
        <v>54</v>
      </c>
      <c r="I166" s="261" t="s">
        <v>57</v>
      </c>
      <c r="J166" s="218" t="s">
        <v>569</v>
      </c>
      <c r="K166" s="198"/>
    </row>
    <row r="167" spans="2:11" s="1" customFormat="1" ht="17.25" customHeight="1">
      <c r="B167" s="199"/>
      <c r="C167" s="220" t="s">
        <v>570</v>
      </c>
      <c r="D167" s="220"/>
      <c r="E167" s="220"/>
      <c r="F167" s="221" t="s">
        <v>571</v>
      </c>
      <c r="G167" s="262"/>
      <c r="H167" s="263"/>
      <c r="I167" s="263"/>
      <c r="J167" s="220" t="s">
        <v>572</v>
      </c>
      <c r="K167" s="200"/>
    </row>
    <row r="168" spans="2:11" s="1" customFormat="1" ht="5.25" customHeight="1">
      <c r="B168" s="228"/>
      <c r="C168" s="223"/>
      <c r="D168" s="223"/>
      <c r="E168" s="223"/>
      <c r="F168" s="223"/>
      <c r="G168" s="224"/>
      <c r="H168" s="223"/>
      <c r="I168" s="223"/>
      <c r="J168" s="223"/>
      <c r="K168" s="251"/>
    </row>
    <row r="169" spans="2:11" s="1" customFormat="1" ht="15" customHeight="1">
      <c r="B169" s="228"/>
      <c r="C169" s="205" t="s">
        <v>576</v>
      </c>
      <c r="D169" s="205"/>
      <c r="E169" s="205"/>
      <c r="F169" s="226" t="s">
        <v>573</v>
      </c>
      <c r="G169" s="205"/>
      <c r="H169" s="205" t="s">
        <v>613</v>
      </c>
      <c r="I169" s="205" t="s">
        <v>575</v>
      </c>
      <c r="J169" s="205">
        <v>120</v>
      </c>
      <c r="K169" s="251"/>
    </row>
    <row r="170" spans="2:11" s="1" customFormat="1" ht="15" customHeight="1">
      <c r="B170" s="228"/>
      <c r="C170" s="205" t="s">
        <v>622</v>
      </c>
      <c r="D170" s="205"/>
      <c r="E170" s="205"/>
      <c r="F170" s="226" t="s">
        <v>573</v>
      </c>
      <c r="G170" s="205"/>
      <c r="H170" s="205" t="s">
        <v>623</v>
      </c>
      <c r="I170" s="205" t="s">
        <v>575</v>
      </c>
      <c r="J170" s="205" t="s">
        <v>624</v>
      </c>
      <c r="K170" s="251"/>
    </row>
    <row r="171" spans="2:11" s="1" customFormat="1" ht="15" customHeight="1">
      <c r="B171" s="228"/>
      <c r="C171" s="205" t="s">
        <v>521</v>
      </c>
      <c r="D171" s="205"/>
      <c r="E171" s="205"/>
      <c r="F171" s="226" t="s">
        <v>573</v>
      </c>
      <c r="G171" s="205"/>
      <c r="H171" s="205" t="s">
        <v>640</v>
      </c>
      <c r="I171" s="205" t="s">
        <v>575</v>
      </c>
      <c r="J171" s="205" t="s">
        <v>624</v>
      </c>
      <c r="K171" s="251"/>
    </row>
    <row r="172" spans="2:11" s="1" customFormat="1" ht="15" customHeight="1">
      <c r="B172" s="228"/>
      <c r="C172" s="205" t="s">
        <v>578</v>
      </c>
      <c r="D172" s="205"/>
      <c r="E172" s="205"/>
      <c r="F172" s="226" t="s">
        <v>579</v>
      </c>
      <c r="G172" s="205"/>
      <c r="H172" s="205" t="s">
        <v>640</v>
      </c>
      <c r="I172" s="205" t="s">
        <v>575</v>
      </c>
      <c r="J172" s="205">
        <v>50</v>
      </c>
      <c r="K172" s="251"/>
    </row>
    <row r="173" spans="2:11" s="1" customFormat="1" ht="15" customHeight="1">
      <c r="B173" s="228"/>
      <c r="C173" s="205" t="s">
        <v>581</v>
      </c>
      <c r="D173" s="205"/>
      <c r="E173" s="205"/>
      <c r="F173" s="226" t="s">
        <v>573</v>
      </c>
      <c r="G173" s="205"/>
      <c r="H173" s="205" t="s">
        <v>640</v>
      </c>
      <c r="I173" s="205" t="s">
        <v>583</v>
      </c>
      <c r="J173" s="205"/>
      <c r="K173" s="251"/>
    </row>
    <row r="174" spans="2:11" s="1" customFormat="1" ht="15" customHeight="1">
      <c r="B174" s="228"/>
      <c r="C174" s="205" t="s">
        <v>592</v>
      </c>
      <c r="D174" s="205"/>
      <c r="E174" s="205"/>
      <c r="F174" s="226" t="s">
        <v>579</v>
      </c>
      <c r="G174" s="205"/>
      <c r="H174" s="205" t="s">
        <v>640</v>
      </c>
      <c r="I174" s="205" t="s">
        <v>575</v>
      </c>
      <c r="J174" s="205">
        <v>50</v>
      </c>
      <c r="K174" s="251"/>
    </row>
    <row r="175" spans="2:11" s="1" customFormat="1" ht="15" customHeight="1">
      <c r="B175" s="228"/>
      <c r="C175" s="205" t="s">
        <v>600</v>
      </c>
      <c r="D175" s="205"/>
      <c r="E175" s="205"/>
      <c r="F175" s="226" t="s">
        <v>579</v>
      </c>
      <c r="G175" s="205"/>
      <c r="H175" s="205" t="s">
        <v>640</v>
      </c>
      <c r="I175" s="205" t="s">
        <v>575</v>
      </c>
      <c r="J175" s="205">
        <v>50</v>
      </c>
      <c r="K175" s="251"/>
    </row>
    <row r="176" spans="2:11" s="1" customFormat="1" ht="15" customHeight="1">
      <c r="B176" s="228"/>
      <c r="C176" s="205" t="s">
        <v>598</v>
      </c>
      <c r="D176" s="205"/>
      <c r="E176" s="205"/>
      <c r="F176" s="226" t="s">
        <v>579</v>
      </c>
      <c r="G176" s="205"/>
      <c r="H176" s="205" t="s">
        <v>640</v>
      </c>
      <c r="I176" s="205" t="s">
        <v>575</v>
      </c>
      <c r="J176" s="205">
        <v>50</v>
      </c>
      <c r="K176" s="251"/>
    </row>
    <row r="177" spans="2:11" s="1" customFormat="1" ht="15" customHeight="1">
      <c r="B177" s="228"/>
      <c r="C177" s="205" t="s">
        <v>105</v>
      </c>
      <c r="D177" s="205"/>
      <c r="E177" s="205"/>
      <c r="F177" s="226" t="s">
        <v>573</v>
      </c>
      <c r="G177" s="205"/>
      <c r="H177" s="205" t="s">
        <v>641</v>
      </c>
      <c r="I177" s="205" t="s">
        <v>642</v>
      </c>
      <c r="J177" s="205"/>
      <c r="K177" s="251"/>
    </row>
    <row r="178" spans="2:11" s="1" customFormat="1" ht="15" customHeight="1">
      <c r="B178" s="228"/>
      <c r="C178" s="205" t="s">
        <v>57</v>
      </c>
      <c r="D178" s="205"/>
      <c r="E178" s="205"/>
      <c r="F178" s="226" t="s">
        <v>573</v>
      </c>
      <c r="G178" s="205"/>
      <c r="H178" s="205" t="s">
        <v>643</v>
      </c>
      <c r="I178" s="205" t="s">
        <v>644</v>
      </c>
      <c r="J178" s="205">
        <v>1</v>
      </c>
      <c r="K178" s="251"/>
    </row>
    <row r="179" spans="2:11" s="1" customFormat="1" ht="15" customHeight="1">
      <c r="B179" s="228"/>
      <c r="C179" s="205" t="s">
        <v>53</v>
      </c>
      <c r="D179" s="205"/>
      <c r="E179" s="205"/>
      <c r="F179" s="226" t="s">
        <v>573</v>
      </c>
      <c r="G179" s="205"/>
      <c r="H179" s="205" t="s">
        <v>645</v>
      </c>
      <c r="I179" s="205" t="s">
        <v>575</v>
      </c>
      <c r="J179" s="205">
        <v>20</v>
      </c>
      <c r="K179" s="251"/>
    </row>
    <row r="180" spans="2:11" s="1" customFormat="1" ht="15" customHeight="1">
      <c r="B180" s="228"/>
      <c r="C180" s="205" t="s">
        <v>54</v>
      </c>
      <c r="D180" s="205"/>
      <c r="E180" s="205"/>
      <c r="F180" s="226" t="s">
        <v>573</v>
      </c>
      <c r="G180" s="205"/>
      <c r="H180" s="205" t="s">
        <v>646</v>
      </c>
      <c r="I180" s="205" t="s">
        <v>575</v>
      </c>
      <c r="J180" s="205">
        <v>255</v>
      </c>
      <c r="K180" s="251"/>
    </row>
    <row r="181" spans="2:11" s="1" customFormat="1" ht="15" customHeight="1">
      <c r="B181" s="228"/>
      <c r="C181" s="205" t="s">
        <v>106</v>
      </c>
      <c r="D181" s="205"/>
      <c r="E181" s="205"/>
      <c r="F181" s="226" t="s">
        <v>573</v>
      </c>
      <c r="G181" s="205"/>
      <c r="H181" s="205" t="s">
        <v>537</v>
      </c>
      <c r="I181" s="205" t="s">
        <v>575</v>
      </c>
      <c r="J181" s="205">
        <v>10</v>
      </c>
      <c r="K181" s="251"/>
    </row>
    <row r="182" spans="2:11" s="1" customFormat="1" ht="15" customHeight="1">
      <c r="B182" s="228"/>
      <c r="C182" s="205" t="s">
        <v>107</v>
      </c>
      <c r="D182" s="205"/>
      <c r="E182" s="205"/>
      <c r="F182" s="226" t="s">
        <v>573</v>
      </c>
      <c r="G182" s="205"/>
      <c r="H182" s="205" t="s">
        <v>647</v>
      </c>
      <c r="I182" s="205" t="s">
        <v>608</v>
      </c>
      <c r="J182" s="205"/>
      <c r="K182" s="251"/>
    </row>
    <row r="183" spans="2:11" s="1" customFormat="1" ht="15" customHeight="1">
      <c r="B183" s="228"/>
      <c r="C183" s="205" t="s">
        <v>648</v>
      </c>
      <c r="D183" s="205"/>
      <c r="E183" s="205"/>
      <c r="F183" s="226" t="s">
        <v>573</v>
      </c>
      <c r="G183" s="205"/>
      <c r="H183" s="205" t="s">
        <v>649</v>
      </c>
      <c r="I183" s="205" t="s">
        <v>608</v>
      </c>
      <c r="J183" s="205"/>
      <c r="K183" s="251"/>
    </row>
    <row r="184" spans="2:11" s="1" customFormat="1" ht="15" customHeight="1">
      <c r="B184" s="228"/>
      <c r="C184" s="205" t="s">
        <v>637</v>
      </c>
      <c r="D184" s="205"/>
      <c r="E184" s="205"/>
      <c r="F184" s="226" t="s">
        <v>573</v>
      </c>
      <c r="G184" s="205"/>
      <c r="H184" s="205" t="s">
        <v>650</v>
      </c>
      <c r="I184" s="205" t="s">
        <v>608</v>
      </c>
      <c r="J184" s="205"/>
      <c r="K184" s="251"/>
    </row>
    <row r="185" spans="2:11" s="1" customFormat="1" ht="15" customHeight="1">
      <c r="B185" s="228"/>
      <c r="C185" s="205" t="s">
        <v>109</v>
      </c>
      <c r="D185" s="205"/>
      <c r="E185" s="205"/>
      <c r="F185" s="226" t="s">
        <v>579</v>
      </c>
      <c r="G185" s="205"/>
      <c r="H185" s="205" t="s">
        <v>651</v>
      </c>
      <c r="I185" s="205" t="s">
        <v>575</v>
      </c>
      <c r="J185" s="205">
        <v>50</v>
      </c>
      <c r="K185" s="251"/>
    </row>
    <row r="186" spans="2:11" s="1" customFormat="1" ht="15" customHeight="1">
      <c r="B186" s="228"/>
      <c r="C186" s="205" t="s">
        <v>652</v>
      </c>
      <c r="D186" s="205"/>
      <c r="E186" s="205"/>
      <c r="F186" s="226" t="s">
        <v>579</v>
      </c>
      <c r="G186" s="205"/>
      <c r="H186" s="205" t="s">
        <v>653</v>
      </c>
      <c r="I186" s="205" t="s">
        <v>654</v>
      </c>
      <c r="J186" s="205"/>
      <c r="K186" s="251"/>
    </row>
    <row r="187" spans="2:11" s="1" customFormat="1" ht="15" customHeight="1">
      <c r="B187" s="228"/>
      <c r="C187" s="205" t="s">
        <v>655</v>
      </c>
      <c r="D187" s="205"/>
      <c r="E187" s="205"/>
      <c r="F187" s="226" t="s">
        <v>579</v>
      </c>
      <c r="G187" s="205"/>
      <c r="H187" s="205" t="s">
        <v>656</v>
      </c>
      <c r="I187" s="205" t="s">
        <v>654</v>
      </c>
      <c r="J187" s="205"/>
      <c r="K187" s="251"/>
    </row>
    <row r="188" spans="2:11" s="1" customFormat="1" ht="15" customHeight="1">
      <c r="B188" s="228"/>
      <c r="C188" s="205" t="s">
        <v>657</v>
      </c>
      <c r="D188" s="205"/>
      <c r="E188" s="205"/>
      <c r="F188" s="226" t="s">
        <v>579</v>
      </c>
      <c r="G188" s="205"/>
      <c r="H188" s="205" t="s">
        <v>658</v>
      </c>
      <c r="I188" s="205" t="s">
        <v>654</v>
      </c>
      <c r="J188" s="205"/>
      <c r="K188" s="251"/>
    </row>
    <row r="189" spans="2:11" s="1" customFormat="1" ht="15" customHeight="1">
      <c r="B189" s="228"/>
      <c r="C189" s="264" t="s">
        <v>659</v>
      </c>
      <c r="D189" s="205"/>
      <c r="E189" s="205"/>
      <c r="F189" s="226" t="s">
        <v>579</v>
      </c>
      <c r="G189" s="205"/>
      <c r="H189" s="205" t="s">
        <v>660</v>
      </c>
      <c r="I189" s="205" t="s">
        <v>661</v>
      </c>
      <c r="J189" s="265" t="s">
        <v>662</v>
      </c>
      <c r="K189" s="251"/>
    </row>
    <row r="190" spans="2:11" s="17" customFormat="1" ht="15" customHeight="1">
      <c r="B190" s="266"/>
      <c r="C190" s="267" t="s">
        <v>663</v>
      </c>
      <c r="D190" s="268"/>
      <c r="E190" s="268"/>
      <c r="F190" s="269" t="s">
        <v>579</v>
      </c>
      <c r="G190" s="268"/>
      <c r="H190" s="268" t="s">
        <v>664</v>
      </c>
      <c r="I190" s="268" t="s">
        <v>661</v>
      </c>
      <c r="J190" s="270" t="s">
        <v>662</v>
      </c>
      <c r="K190" s="271"/>
    </row>
    <row r="191" spans="2:11" s="1" customFormat="1" ht="15" customHeight="1">
      <c r="B191" s="228"/>
      <c r="C191" s="264" t="s">
        <v>42</v>
      </c>
      <c r="D191" s="205"/>
      <c r="E191" s="205"/>
      <c r="F191" s="226" t="s">
        <v>573</v>
      </c>
      <c r="G191" s="205"/>
      <c r="H191" s="202" t="s">
        <v>665</v>
      </c>
      <c r="I191" s="205" t="s">
        <v>666</v>
      </c>
      <c r="J191" s="205"/>
      <c r="K191" s="251"/>
    </row>
    <row r="192" spans="2:11" s="1" customFormat="1" ht="15" customHeight="1">
      <c r="B192" s="228"/>
      <c r="C192" s="264" t="s">
        <v>667</v>
      </c>
      <c r="D192" s="205"/>
      <c r="E192" s="205"/>
      <c r="F192" s="226" t="s">
        <v>573</v>
      </c>
      <c r="G192" s="205"/>
      <c r="H192" s="205" t="s">
        <v>668</v>
      </c>
      <c r="I192" s="205" t="s">
        <v>608</v>
      </c>
      <c r="J192" s="205"/>
      <c r="K192" s="251"/>
    </row>
    <row r="193" spans="2:11" s="1" customFormat="1" ht="15" customHeight="1">
      <c r="B193" s="228"/>
      <c r="C193" s="264" t="s">
        <v>669</v>
      </c>
      <c r="D193" s="205"/>
      <c r="E193" s="205"/>
      <c r="F193" s="226" t="s">
        <v>573</v>
      </c>
      <c r="G193" s="205"/>
      <c r="H193" s="205" t="s">
        <v>670</v>
      </c>
      <c r="I193" s="205" t="s">
        <v>608</v>
      </c>
      <c r="J193" s="205"/>
      <c r="K193" s="251"/>
    </row>
    <row r="194" spans="2:11" s="1" customFormat="1" ht="15" customHeight="1">
      <c r="B194" s="228"/>
      <c r="C194" s="264" t="s">
        <v>671</v>
      </c>
      <c r="D194" s="205"/>
      <c r="E194" s="205"/>
      <c r="F194" s="226" t="s">
        <v>579</v>
      </c>
      <c r="G194" s="205"/>
      <c r="H194" s="205" t="s">
        <v>672</v>
      </c>
      <c r="I194" s="205" t="s">
        <v>608</v>
      </c>
      <c r="J194" s="205"/>
      <c r="K194" s="251"/>
    </row>
    <row r="195" spans="2:11" s="1" customFormat="1" ht="15" customHeight="1">
      <c r="B195" s="257"/>
      <c r="C195" s="272"/>
      <c r="D195" s="237"/>
      <c r="E195" s="237"/>
      <c r="F195" s="237"/>
      <c r="G195" s="237"/>
      <c r="H195" s="237"/>
      <c r="I195" s="237"/>
      <c r="J195" s="237"/>
      <c r="K195" s="258"/>
    </row>
    <row r="196" spans="2:11" s="1" customFormat="1" ht="18.75" customHeight="1">
      <c r="B196" s="239"/>
      <c r="C196" s="249"/>
      <c r="D196" s="249"/>
      <c r="E196" s="249"/>
      <c r="F196" s="259"/>
      <c r="G196" s="249"/>
      <c r="H196" s="249"/>
      <c r="I196" s="249"/>
      <c r="J196" s="249"/>
      <c r="K196" s="239"/>
    </row>
    <row r="197" spans="2:11" s="1" customFormat="1" ht="18.75" customHeight="1">
      <c r="B197" s="239"/>
      <c r="C197" s="249"/>
      <c r="D197" s="249"/>
      <c r="E197" s="249"/>
      <c r="F197" s="259"/>
      <c r="G197" s="249"/>
      <c r="H197" s="249"/>
      <c r="I197" s="249"/>
      <c r="J197" s="249"/>
      <c r="K197" s="239"/>
    </row>
    <row r="198" spans="2:11" s="1" customFormat="1" ht="18.75" customHeight="1"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</row>
    <row r="199" spans="2:11" s="1" customFormat="1" ht="13.5">
      <c r="B199" s="194"/>
      <c r="C199" s="195"/>
      <c r="D199" s="195"/>
      <c r="E199" s="195"/>
      <c r="F199" s="195"/>
      <c r="G199" s="195"/>
      <c r="H199" s="195"/>
      <c r="I199" s="195"/>
      <c r="J199" s="195"/>
      <c r="K199" s="196"/>
    </row>
    <row r="200" spans="2:11" s="1" customFormat="1" ht="21">
      <c r="B200" s="197"/>
      <c r="C200" s="324" t="s">
        <v>673</v>
      </c>
      <c r="D200" s="324"/>
      <c r="E200" s="324"/>
      <c r="F200" s="324"/>
      <c r="G200" s="324"/>
      <c r="H200" s="324"/>
      <c r="I200" s="324"/>
      <c r="J200" s="324"/>
      <c r="K200" s="198"/>
    </row>
    <row r="201" spans="2:11" s="1" customFormat="1" ht="25.5" customHeight="1">
      <c r="B201" s="197"/>
      <c r="C201" s="273" t="s">
        <v>674</v>
      </c>
      <c r="D201" s="273"/>
      <c r="E201" s="273"/>
      <c r="F201" s="273" t="s">
        <v>675</v>
      </c>
      <c r="G201" s="274"/>
      <c r="H201" s="327" t="s">
        <v>676</v>
      </c>
      <c r="I201" s="327"/>
      <c r="J201" s="327"/>
      <c r="K201" s="198"/>
    </row>
    <row r="202" spans="2:11" s="1" customFormat="1" ht="5.25" customHeight="1">
      <c r="B202" s="228"/>
      <c r="C202" s="223"/>
      <c r="D202" s="223"/>
      <c r="E202" s="223"/>
      <c r="F202" s="223"/>
      <c r="G202" s="249"/>
      <c r="H202" s="223"/>
      <c r="I202" s="223"/>
      <c r="J202" s="223"/>
      <c r="K202" s="251"/>
    </row>
    <row r="203" spans="2:11" s="1" customFormat="1" ht="15" customHeight="1">
      <c r="B203" s="228"/>
      <c r="C203" s="205" t="s">
        <v>666</v>
      </c>
      <c r="D203" s="205"/>
      <c r="E203" s="205"/>
      <c r="F203" s="226" t="s">
        <v>43</v>
      </c>
      <c r="G203" s="205"/>
      <c r="H203" s="328" t="s">
        <v>677</v>
      </c>
      <c r="I203" s="328"/>
      <c r="J203" s="328"/>
      <c r="K203" s="251"/>
    </row>
    <row r="204" spans="2:11" s="1" customFormat="1" ht="15" customHeight="1">
      <c r="B204" s="228"/>
      <c r="C204" s="205"/>
      <c r="D204" s="205"/>
      <c r="E204" s="205"/>
      <c r="F204" s="226" t="s">
        <v>44</v>
      </c>
      <c r="G204" s="205"/>
      <c r="H204" s="328" t="s">
        <v>678</v>
      </c>
      <c r="I204" s="328"/>
      <c r="J204" s="328"/>
      <c r="K204" s="251"/>
    </row>
    <row r="205" spans="2:11" s="1" customFormat="1" ht="15" customHeight="1">
      <c r="B205" s="228"/>
      <c r="C205" s="205"/>
      <c r="D205" s="205"/>
      <c r="E205" s="205"/>
      <c r="F205" s="226" t="s">
        <v>47</v>
      </c>
      <c r="G205" s="205"/>
      <c r="H205" s="328" t="s">
        <v>679</v>
      </c>
      <c r="I205" s="328"/>
      <c r="J205" s="328"/>
      <c r="K205" s="251"/>
    </row>
    <row r="206" spans="2:11" s="1" customFormat="1" ht="15" customHeight="1">
      <c r="B206" s="228"/>
      <c r="C206" s="205"/>
      <c r="D206" s="205"/>
      <c r="E206" s="205"/>
      <c r="F206" s="226" t="s">
        <v>45</v>
      </c>
      <c r="G206" s="205"/>
      <c r="H206" s="328" t="s">
        <v>680</v>
      </c>
      <c r="I206" s="328"/>
      <c r="J206" s="328"/>
      <c r="K206" s="251"/>
    </row>
    <row r="207" spans="2:11" s="1" customFormat="1" ht="15" customHeight="1">
      <c r="B207" s="228"/>
      <c r="C207" s="205"/>
      <c r="D207" s="205"/>
      <c r="E207" s="205"/>
      <c r="F207" s="226" t="s">
        <v>46</v>
      </c>
      <c r="G207" s="205"/>
      <c r="H207" s="328" t="s">
        <v>681</v>
      </c>
      <c r="I207" s="328"/>
      <c r="J207" s="328"/>
      <c r="K207" s="251"/>
    </row>
    <row r="208" spans="2:11" s="1" customFormat="1" ht="15" customHeight="1">
      <c r="B208" s="228"/>
      <c r="C208" s="205"/>
      <c r="D208" s="205"/>
      <c r="E208" s="205"/>
      <c r="F208" s="226"/>
      <c r="G208" s="205"/>
      <c r="H208" s="205"/>
      <c r="I208" s="205"/>
      <c r="J208" s="205"/>
      <c r="K208" s="251"/>
    </row>
    <row r="209" spans="2:11" s="1" customFormat="1" ht="15" customHeight="1">
      <c r="B209" s="228"/>
      <c r="C209" s="205" t="s">
        <v>620</v>
      </c>
      <c r="D209" s="205"/>
      <c r="E209" s="205"/>
      <c r="F209" s="226" t="s">
        <v>79</v>
      </c>
      <c r="G209" s="205"/>
      <c r="H209" s="328" t="s">
        <v>682</v>
      </c>
      <c r="I209" s="328"/>
      <c r="J209" s="328"/>
      <c r="K209" s="251"/>
    </row>
    <row r="210" spans="2:11" s="1" customFormat="1" ht="15" customHeight="1">
      <c r="B210" s="228"/>
      <c r="C210" s="205"/>
      <c r="D210" s="205"/>
      <c r="E210" s="205"/>
      <c r="F210" s="226" t="s">
        <v>515</v>
      </c>
      <c r="G210" s="205"/>
      <c r="H210" s="328" t="s">
        <v>516</v>
      </c>
      <c r="I210" s="328"/>
      <c r="J210" s="328"/>
      <c r="K210" s="251"/>
    </row>
    <row r="211" spans="2:11" s="1" customFormat="1" ht="15" customHeight="1">
      <c r="B211" s="228"/>
      <c r="C211" s="205"/>
      <c r="D211" s="205"/>
      <c r="E211" s="205"/>
      <c r="F211" s="226" t="s">
        <v>513</v>
      </c>
      <c r="G211" s="205"/>
      <c r="H211" s="328" t="s">
        <v>683</v>
      </c>
      <c r="I211" s="328"/>
      <c r="J211" s="328"/>
      <c r="K211" s="251"/>
    </row>
    <row r="212" spans="2:11" s="1" customFormat="1" ht="15" customHeight="1">
      <c r="B212" s="275"/>
      <c r="C212" s="205"/>
      <c r="D212" s="205"/>
      <c r="E212" s="205"/>
      <c r="F212" s="226" t="s">
        <v>517</v>
      </c>
      <c r="G212" s="264"/>
      <c r="H212" s="329" t="s">
        <v>518</v>
      </c>
      <c r="I212" s="329"/>
      <c r="J212" s="329"/>
      <c r="K212" s="276"/>
    </row>
    <row r="213" spans="2:11" s="1" customFormat="1" ht="15" customHeight="1">
      <c r="B213" s="275"/>
      <c r="C213" s="205"/>
      <c r="D213" s="205"/>
      <c r="E213" s="205"/>
      <c r="F213" s="226" t="s">
        <v>519</v>
      </c>
      <c r="G213" s="264"/>
      <c r="H213" s="329" t="s">
        <v>684</v>
      </c>
      <c r="I213" s="329"/>
      <c r="J213" s="329"/>
      <c r="K213" s="276"/>
    </row>
    <row r="214" spans="2:11" s="1" customFormat="1" ht="15" customHeight="1">
      <c r="B214" s="275"/>
      <c r="C214" s="205"/>
      <c r="D214" s="205"/>
      <c r="E214" s="205"/>
      <c r="F214" s="226"/>
      <c r="G214" s="264"/>
      <c r="H214" s="255"/>
      <c r="I214" s="255"/>
      <c r="J214" s="255"/>
      <c r="K214" s="276"/>
    </row>
    <row r="215" spans="2:11" s="1" customFormat="1" ht="15" customHeight="1">
      <c r="B215" s="275"/>
      <c r="C215" s="205" t="s">
        <v>644</v>
      </c>
      <c r="D215" s="205"/>
      <c r="E215" s="205"/>
      <c r="F215" s="226">
        <v>1</v>
      </c>
      <c r="G215" s="264"/>
      <c r="H215" s="329" t="s">
        <v>685</v>
      </c>
      <c r="I215" s="329"/>
      <c r="J215" s="329"/>
      <c r="K215" s="276"/>
    </row>
    <row r="216" spans="2:11" s="1" customFormat="1" ht="15" customHeight="1">
      <c r="B216" s="275"/>
      <c r="C216" s="205"/>
      <c r="D216" s="205"/>
      <c r="E216" s="205"/>
      <c r="F216" s="226">
        <v>2</v>
      </c>
      <c r="G216" s="264"/>
      <c r="H216" s="329" t="s">
        <v>686</v>
      </c>
      <c r="I216" s="329"/>
      <c r="J216" s="329"/>
      <c r="K216" s="276"/>
    </row>
    <row r="217" spans="2:11" s="1" customFormat="1" ht="15" customHeight="1">
      <c r="B217" s="275"/>
      <c r="C217" s="205"/>
      <c r="D217" s="205"/>
      <c r="E217" s="205"/>
      <c r="F217" s="226">
        <v>3</v>
      </c>
      <c r="G217" s="264"/>
      <c r="H217" s="329" t="s">
        <v>687</v>
      </c>
      <c r="I217" s="329"/>
      <c r="J217" s="329"/>
      <c r="K217" s="276"/>
    </row>
    <row r="218" spans="2:11" s="1" customFormat="1" ht="15" customHeight="1">
      <c r="B218" s="275"/>
      <c r="C218" s="205"/>
      <c r="D218" s="205"/>
      <c r="E218" s="205"/>
      <c r="F218" s="226">
        <v>4</v>
      </c>
      <c r="G218" s="264"/>
      <c r="H218" s="329" t="s">
        <v>688</v>
      </c>
      <c r="I218" s="329"/>
      <c r="J218" s="329"/>
      <c r="K218" s="276"/>
    </row>
    <row r="219" spans="2:11" s="1" customFormat="1" ht="12.75" customHeight="1">
      <c r="B219" s="277"/>
      <c r="C219" s="278"/>
      <c r="D219" s="278"/>
      <c r="E219" s="278"/>
      <c r="F219" s="278"/>
      <c r="G219" s="278"/>
      <c r="H219" s="278"/>
      <c r="I219" s="278"/>
      <c r="J219" s="278"/>
      <c r="K219" s="27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10 - Stavebně konstruk...</vt:lpstr>
      <vt:lpstr>Pokyny pro vyplnění</vt:lpstr>
      <vt:lpstr>'Rekapitulace stavby'!Názvy_tisku</vt:lpstr>
      <vt:lpstr>'SO 10 - Stavebně konstruk...'!Názvy_tisku</vt:lpstr>
      <vt:lpstr>'Pokyny pro vyplnění'!Oblast_tisku</vt:lpstr>
      <vt:lpstr>'Rekapitulace stavby'!Oblast_tisku</vt:lpstr>
      <vt:lpstr>'SO 10 - Stavebně konstruk...'!Oblast_tisku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JINDRA-NOTEBOOK\Jindra</dc:creator>
  <cp:lastModifiedBy>Červenková Jana</cp:lastModifiedBy>
  <cp:lastPrinted>2024-12-19T06:19:52Z</cp:lastPrinted>
  <dcterms:created xsi:type="dcterms:W3CDTF">2024-04-18T08:26:47Z</dcterms:created>
  <dcterms:modified xsi:type="dcterms:W3CDTF">2024-12-19T06:19:54Z</dcterms:modified>
</cp:coreProperties>
</file>