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60" yWindow="270" windowWidth="18735" windowHeight="12210"/>
  </bookViews>
  <sheets>
    <sheet name="Pokyny pro vyplnění" sheetId="11" r:id="rId1"/>
    <sheet name="Stavba" sheetId="1" r:id="rId2"/>
    <sheet name="VzorPolozky" sheetId="10" state="hidden" r:id="rId3"/>
    <sheet name="Rozpočet Pol" sheetId="12" r:id="rId4"/>
  </sheets>
  <externalReferences>
    <externalReference r:id="rId5"/>
  </externalReferences>
  <definedNames>
    <definedName name="CelkemDPHVypocet" localSheetId="1">Stavba!$H$40</definedName>
    <definedName name="CenaCelkem">Stavba!$G$29</definedName>
    <definedName name="CenaCelkemBezDPH">Stavba!$G$28</definedName>
    <definedName name="CenaCelkemVypocet" localSheetId="1">Stavba!$I$40</definedName>
    <definedName name="cisloobjektu">Stavba!$C$3</definedName>
    <definedName name="CisloRozpoctu">'[1]Krycí list'!$C$2</definedName>
    <definedName name="CisloStavby" localSheetId="1">Stavba!$C$2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Stavba!$D$3</definedName>
    <definedName name="NazevRozpoctu">'[1]Krycí list'!$D$2</definedName>
    <definedName name="NazevStavby" localSheetId="1">Stavba!$D$2</definedName>
    <definedName name="nazevstavby">'[1]Krycí list'!$C$7</definedName>
    <definedName name="NazevStavebnihoRozpoctu">Stavba!$E$4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'Rozpočet Pol'!$A$1:$U$55</definedName>
    <definedName name="_xlnm.Print_Area" localSheetId="1">Stavba!$A$1:$J$52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Stavba!$F$40</definedName>
    <definedName name="ZakladDPHZakl">Stavba!$G$25</definedName>
    <definedName name="ZakladDPHZaklVypocet" localSheetId="1">Stavba!$G$40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45621" fullCalcOnLoad="1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51" i="1" l="1"/>
  <c r="I50" i="1"/>
  <c r="I49" i="1"/>
  <c r="I48" i="1"/>
  <c r="I47" i="1"/>
  <c r="G39" i="1"/>
  <c r="G40" i="1" s="1"/>
  <c r="G25" i="1" s="1"/>
  <c r="G26" i="1" s="1"/>
  <c r="F39" i="1"/>
  <c r="G45" i="12"/>
  <c r="AC45" i="12"/>
  <c r="AD45" i="12"/>
  <c r="F9" i="12"/>
  <c r="G9" i="12"/>
  <c r="G8" i="12" s="1"/>
  <c r="I9" i="12"/>
  <c r="I8" i="12" s="1"/>
  <c r="K9" i="12"/>
  <c r="K8" i="12" s="1"/>
  <c r="O9" i="12"/>
  <c r="O8" i="12" s="1"/>
  <c r="Q9" i="12"/>
  <c r="Q8" i="12" s="1"/>
  <c r="U9" i="12"/>
  <c r="U8" i="12" s="1"/>
  <c r="F10" i="12"/>
  <c r="G10" i="12"/>
  <c r="M10" i="12" s="1"/>
  <c r="I10" i="12"/>
  <c r="K10" i="12"/>
  <c r="O10" i="12"/>
  <c r="Q10" i="12"/>
  <c r="U10" i="12"/>
  <c r="F12" i="12"/>
  <c r="G12" i="12"/>
  <c r="M12" i="12" s="1"/>
  <c r="M11" i="12" s="1"/>
  <c r="I12" i="12"/>
  <c r="I11" i="12" s="1"/>
  <c r="K12" i="12"/>
  <c r="K11" i="12" s="1"/>
  <c r="O12" i="12"/>
  <c r="O11" i="12" s="1"/>
  <c r="Q12" i="12"/>
  <c r="Q11" i="12" s="1"/>
  <c r="U12" i="12"/>
  <c r="U11" i="12" s="1"/>
  <c r="F14" i="12"/>
  <c r="G14" i="12"/>
  <c r="M14" i="12" s="1"/>
  <c r="I14" i="12"/>
  <c r="I13" i="12" s="1"/>
  <c r="K14" i="12"/>
  <c r="K13" i="12" s="1"/>
  <c r="O14" i="12"/>
  <c r="O13" i="12" s="1"/>
  <c r="Q14" i="12"/>
  <c r="Q13" i="12" s="1"/>
  <c r="U14" i="12"/>
  <c r="U13" i="12" s="1"/>
  <c r="F15" i="12"/>
  <c r="G15" i="12"/>
  <c r="M15" i="12" s="1"/>
  <c r="I15" i="12"/>
  <c r="K15" i="12"/>
  <c r="O15" i="12"/>
  <c r="Q15" i="12"/>
  <c r="U15" i="12"/>
  <c r="F16" i="12"/>
  <c r="G16" i="12"/>
  <c r="M16" i="12" s="1"/>
  <c r="I16" i="12"/>
  <c r="K16" i="12"/>
  <c r="O16" i="12"/>
  <c r="Q16" i="12"/>
  <c r="U16" i="12"/>
  <c r="F17" i="12"/>
  <c r="G17" i="12"/>
  <c r="M17" i="12" s="1"/>
  <c r="I17" i="12"/>
  <c r="K17" i="12"/>
  <c r="O17" i="12"/>
  <c r="Q17" i="12"/>
  <c r="U17" i="12"/>
  <c r="F18" i="12"/>
  <c r="G18" i="12"/>
  <c r="M18" i="12" s="1"/>
  <c r="I18" i="12"/>
  <c r="K18" i="12"/>
  <c r="O18" i="12"/>
  <c r="Q18" i="12"/>
  <c r="U18" i="12"/>
  <c r="F19" i="12"/>
  <c r="G19" i="12"/>
  <c r="M19" i="12" s="1"/>
  <c r="I19" i="12"/>
  <c r="K19" i="12"/>
  <c r="O19" i="12"/>
  <c r="Q19" i="12"/>
  <c r="U19" i="12"/>
  <c r="F20" i="12"/>
  <c r="G20" i="12"/>
  <c r="M20" i="12" s="1"/>
  <c r="I20" i="12"/>
  <c r="K20" i="12"/>
  <c r="O20" i="12"/>
  <c r="Q20" i="12"/>
  <c r="U20" i="12"/>
  <c r="F21" i="12"/>
  <c r="G21" i="12"/>
  <c r="M21" i="12" s="1"/>
  <c r="I21" i="12"/>
  <c r="K21" i="12"/>
  <c r="O21" i="12"/>
  <c r="Q21" i="12"/>
  <c r="U21" i="12"/>
  <c r="F23" i="12"/>
  <c r="G23" i="12" s="1"/>
  <c r="I23" i="12"/>
  <c r="I22" i="12" s="1"/>
  <c r="K23" i="12"/>
  <c r="K22" i="12" s="1"/>
  <c r="O23" i="12"/>
  <c r="O22" i="12" s="1"/>
  <c r="Q23" i="12"/>
  <c r="Q22" i="12" s="1"/>
  <c r="U23" i="12"/>
  <c r="U22" i="12" s="1"/>
  <c r="F24" i="12"/>
  <c r="G24" i="12" s="1"/>
  <c r="M24" i="12" s="1"/>
  <c r="I24" i="12"/>
  <c r="K24" i="12"/>
  <c r="O24" i="12"/>
  <c r="Q24" i="12"/>
  <c r="U24" i="12"/>
  <c r="F26" i="12"/>
  <c r="G26" i="12" s="1"/>
  <c r="I26" i="12"/>
  <c r="I25" i="12" s="1"/>
  <c r="K26" i="12"/>
  <c r="K25" i="12" s="1"/>
  <c r="O26" i="12"/>
  <c r="O25" i="12" s="1"/>
  <c r="Q26" i="12"/>
  <c r="Q25" i="12" s="1"/>
  <c r="U26" i="12"/>
  <c r="U25" i="12" s="1"/>
  <c r="F27" i="12"/>
  <c r="G27" i="12" s="1"/>
  <c r="M27" i="12" s="1"/>
  <c r="I27" i="12"/>
  <c r="K27" i="12"/>
  <c r="O27" i="12"/>
  <c r="Q27" i="12"/>
  <c r="U27" i="12"/>
  <c r="F28" i="12"/>
  <c r="G28" i="12" s="1"/>
  <c r="M28" i="12" s="1"/>
  <c r="I28" i="12"/>
  <c r="K28" i="12"/>
  <c r="O28" i="12"/>
  <c r="Q28" i="12"/>
  <c r="U28" i="12"/>
  <c r="F29" i="12"/>
  <c r="G29" i="12" s="1"/>
  <c r="M29" i="12" s="1"/>
  <c r="I29" i="12"/>
  <c r="K29" i="12"/>
  <c r="O29" i="12"/>
  <c r="Q29" i="12"/>
  <c r="U29" i="12"/>
  <c r="F30" i="12"/>
  <c r="G30" i="12" s="1"/>
  <c r="M30" i="12" s="1"/>
  <c r="I30" i="12"/>
  <c r="K30" i="12"/>
  <c r="O30" i="12"/>
  <c r="Q30" i="12"/>
  <c r="U30" i="12"/>
  <c r="F31" i="12"/>
  <c r="G31" i="12" s="1"/>
  <c r="M31" i="12" s="1"/>
  <c r="I31" i="12"/>
  <c r="K31" i="12"/>
  <c r="O31" i="12"/>
  <c r="Q31" i="12"/>
  <c r="U31" i="12"/>
  <c r="F32" i="12"/>
  <c r="G32" i="12" s="1"/>
  <c r="M32" i="12" s="1"/>
  <c r="I32" i="12"/>
  <c r="K32" i="12"/>
  <c r="O32" i="12"/>
  <c r="Q32" i="12"/>
  <c r="U32" i="12"/>
  <c r="F33" i="12"/>
  <c r="G33" i="12" s="1"/>
  <c r="M33" i="12" s="1"/>
  <c r="I33" i="12"/>
  <c r="K33" i="12"/>
  <c r="O33" i="12"/>
  <c r="Q33" i="12"/>
  <c r="U33" i="12"/>
  <c r="F34" i="12"/>
  <c r="G34" i="12" s="1"/>
  <c r="M34" i="12" s="1"/>
  <c r="I34" i="12"/>
  <c r="K34" i="12"/>
  <c r="O34" i="12"/>
  <c r="Q34" i="12"/>
  <c r="U34" i="12"/>
  <c r="F35" i="12"/>
  <c r="G35" i="12" s="1"/>
  <c r="M35" i="12" s="1"/>
  <c r="I35" i="12"/>
  <c r="K35" i="12"/>
  <c r="O35" i="12"/>
  <c r="Q35" i="12"/>
  <c r="U35" i="12"/>
  <c r="F36" i="12"/>
  <c r="G36" i="12"/>
  <c r="M36" i="12" s="1"/>
  <c r="I36" i="12"/>
  <c r="K36" i="12"/>
  <c r="O36" i="12"/>
  <c r="Q36" i="12"/>
  <c r="U36" i="12"/>
  <c r="F37" i="12"/>
  <c r="G37" i="12"/>
  <c r="M37" i="12" s="1"/>
  <c r="I37" i="12"/>
  <c r="K37" i="12"/>
  <c r="O37" i="12"/>
  <c r="Q37" i="12"/>
  <c r="U37" i="12"/>
  <c r="F38" i="12"/>
  <c r="G38" i="12"/>
  <c r="M38" i="12" s="1"/>
  <c r="I38" i="12"/>
  <c r="K38" i="12"/>
  <c r="O38" i="12"/>
  <c r="Q38" i="12"/>
  <c r="U38" i="12"/>
  <c r="F39" i="12"/>
  <c r="G39" i="12"/>
  <c r="M39" i="12" s="1"/>
  <c r="I39" i="12"/>
  <c r="K39" i="12"/>
  <c r="O39" i="12"/>
  <c r="Q39" i="12"/>
  <c r="U39" i="12"/>
  <c r="F40" i="12"/>
  <c r="G40" i="12"/>
  <c r="M40" i="12" s="1"/>
  <c r="I40" i="12"/>
  <c r="K40" i="12"/>
  <c r="O40" i="12"/>
  <c r="Q40" i="12"/>
  <c r="U40" i="12"/>
  <c r="F41" i="12"/>
  <c r="G41" i="12"/>
  <c r="M41" i="12" s="1"/>
  <c r="I41" i="12"/>
  <c r="K41" i="12"/>
  <c r="O41" i="12"/>
  <c r="Q41" i="12"/>
  <c r="U41" i="12"/>
  <c r="F42" i="12"/>
  <c r="G42" i="12"/>
  <c r="M42" i="12" s="1"/>
  <c r="I42" i="12"/>
  <c r="K42" i="12"/>
  <c r="O42" i="12"/>
  <c r="Q42" i="12"/>
  <c r="U42" i="12"/>
  <c r="F43" i="12"/>
  <c r="G43" i="12"/>
  <c r="M43" i="12" s="1"/>
  <c r="I43" i="12"/>
  <c r="K43" i="12"/>
  <c r="O43" i="12"/>
  <c r="Q43" i="12"/>
  <c r="U43" i="12"/>
  <c r="I20" i="1"/>
  <c r="I19" i="1"/>
  <c r="I18" i="1"/>
  <c r="I17" i="1"/>
  <c r="I16" i="1"/>
  <c r="I52" i="1"/>
  <c r="G27" i="1"/>
  <c r="F40" i="1"/>
  <c r="J28" i="1"/>
  <c r="J26" i="1"/>
  <c r="G38" i="1"/>
  <c r="F38" i="1"/>
  <c r="H32" i="1"/>
  <c r="J23" i="1"/>
  <c r="J24" i="1"/>
  <c r="J25" i="1"/>
  <c r="J27" i="1"/>
  <c r="E24" i="1"/>
  <c r="E26" i="1"/>
  <c r="H39" i="1" l="1"/>
  <c r="H40" i="1" s="1"/>
  <c r="G28" i="1"/>
  <c r="G23" i="1"/>
  <c r="G25" i="12"/>
  <c r="M26" i="12"/>
  <c r="M25" i="12" s="1"/>
  <c r="M13" i="12"/>
  <c r="M23" i="12"/>
  <c r="M22" i="12" s="1"/>
  <c r="G22" i="12"/>
  <c r="G11" i="12"/>
  <c r="M9" i="12"/>
  <c r="M8" i="12" s="1"/>
  <c r="G13" i="12"/>
  <c r="I21" i="1"/>
  <c r="I39" i="1"/>
  <c r="I40" i="1" s="1"/>
  <c r="J39" i="1" s="1"/>
  <c r="J40" i="1" s="1"/>
  <c r="G29" i="1" l="1"/>
  <c r="G24" i="1"/>
</calcChain>
</file>

<file path=xl/comments1.xml><?xml version="1.0" encoding="utf-8"?>
<comments xmlns="http://schemas.openxmlformats.org/spreadsheetml/2006/main">
  <authors>
    <author>Radim Štěpánek</author>
  </authors>
  <commentList>
    <comment ref="D11" author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<sst xmlns="http://schemas.openxmlformats.org/spreadsheetml/2006/main" count="275" uniqueCount="159">
  <si>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</si>
  <si>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</si>
  <si>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</si>
  <si>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</si>
  <si>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</si>
  <si>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</si>
  <si>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</si>
  <si>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</si>
  <si>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</si>
  <si>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</si>
  <si>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</si>
  <si>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</si>
  <si>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</si>
  <si>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</si>
  <si>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</si>
  <si>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</si>
  <si>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</si>
  <si>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</si>
  <si>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</si>
  <si>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</si>
  <si>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</si>
  <si>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</si>
  <si>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</si>
  <si>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</si>
  <si>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</si>
  <si>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</si>
  <si>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</si>
  <si>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</si>
  <si>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</si>
  <si>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</si>
  <si>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</si>
  <si>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</si>
  <si>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</si>
  <si>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</si>
  <si>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</si>
  <si>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</si>
  <si>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</si>
  <si>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</si>
  <si>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</si>
  <si>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</si>
  <si>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Zakázka:</t>
  </si>
  <si>
    <t>Z:</t>
  </si>
  <si>
    <t>Položkový rozpočet</t>
  </si>
  <si>
    <t>kanceláře MěÚ, Hodonín</t>
  </si>
  <si>
    <t>Rozpočet:</t>
  </si>
  <si>
    <t>Misto</t>
  </si>
  <si>
    <t>Výměna PVC krytiny</t>
  </si>
  <si>
    <t>Rozpočet</t>
  </si>
  <si>
    <t>Celkem za stavbu</t>
  </si>
  <si>
    <t>CZK</t>
  </si>
  <si>
    <t>Rekapitulace dílů</t>
  </si>
  <si>
    <t>Typ dílu</t>
  </si>
  <si>
    <t>63</t>
  </si>
  <si>
    <t>Podlahy a podlahové konstrukce</t>
  </si>
  <si>
    <t>96</t>
  </si>
  <si>
    <t>Bourání konstrukcí</t>
  </si>
  <si>
    <t>97</t>
  </si>
  <si>
    <t>Prorážení otvorů</t>
  </si>
  <si>
    <t>99</t>
  </si>
  <si>
    <t>Staveništní přesun hmot</t>
  </si>
  <si>
    <t>776</t>
  </si>
  <si>
    <t>Podlahy povlakové</t>
  </si>
  <si>
    <t>VN</t>
  </si>
  <si>
    <t>ON</t>
  </si>
  <si>
    <t>S:</t>
  </si>
  <si>
    <t>#TypZaznamu#</t>
  </si>
  <si>
    <t>STA</t>
  </si>
  <si>
    <t>OBJ</t>
  </si>
  <si>
    <t>ROZ</t>
  </si>
  <si>
    <t>C:</t>
  </si>
  <si>
    <t>CAS_STR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</si>
  <si>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</si>
  <si>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</si>
  <si>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</si>
  <si>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</si>
  <si>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</si>
  <si>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</si>
  <si>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</si>
  <si>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</si>
  <si>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</si>
  <si>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</si>
  <si>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</si>
  <si>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</si>
  <si>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</si>
  <si>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</si>
  <si>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</si>
  <si>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</si>
  <si>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</si>
  <si>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</si>
  <si>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</si>
  <si>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</si>
  <si>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771101210R00</t>
  </si>
  <si>
    <t>Penetrace podkladu pod samonivelační hmoty</t>
  </si>
  <si>
    <t>m2</t>
  </si>
  <si>
    <t>POL1_0</t>
  </si>
  <si>
    <t>632419104RT2</t>
  </si>
  <si>
    <t xml:space="preserve">Samonivelační stěrka, ruční zpracování tl. 4 mm, cementová podlahová stěrka </t>
  </si>
  <si>
    <t>965048515R00</t>
  </si>
  <si>
    <t>Broušení betonových povrchů do tl. 1 mm</t>
  </si>
  <si>
    <t>979082111R00</t>
  </si>
  <si>
    <t>Vnitrostaveništní doprava suti do 10 m</t>
  </si>
  <si>
    <t>t</t>
  </si>
  <si>
    <t>979082121R00</t>
  </si>
  <si>
    <t>Příplatek k vnitrost. dopravě suti za dalších 5 m</t>
  </si>
  <si>
    <t>979011111R00</t>
  </si>
  <si>
    <t>Svislá doprava suti a vybour. hmot za 2.NP a 1.PP</t>
  </si>
  <si>
    <t>979011121R00</t>
  </si>
  <si>
    <t>Příplatek za každé další podlaží, příplatek za 3.NP</t>
  </si>
  <si>
    <t>Příplatek za každé další podlaží, příplatek za 3.NP a 4.NP</t>
  </si>
  <si>
    <t>979081111R00</t>
  </si>
  <si>
    <t>Odvoz suti a vybour. hmot na skládku do 1 km</t>
  </si>
  <si>
    <t>979081121R00</t>
  </si>
  <si>
    <t>Příplatek k odvozu za každý další 1 km, příplatek za dalších 10km</t>
  </si>
  <si>
    <t>979990181R00</t>
  </si>
  <si>
    <t>Poplatek za uložení suti - PVC podlahová krytina, skupina odpadu 200307</t>
  </si>
  <si>
    <t>999281108R00</t>
  </si>
  <si>
    <t>Přesun hmot pro opravy a údržbu do výšky 12 m</t>
  </si>
  <si>
    <t>999281105R00</t>
  </si>
  <si>
    <t>Přesun hmot pro opravy a údržbu do výšky 6 m</t>
  </si>
  <si>
    <t>776511810R00</t>
  </si>
  <si>
    <t>Odstranění PVC a koberců lepených bez podložky, 1.vrstva</t>
  </si>
  <si>
    <t>Odstranění PVC a koberců lepených bez podložky, 2.vrstva</t>
  </si>
  <si>
    <t>776401800R00</t>
  </si>
  <si>
    <t>Demontáž soklíků nebo lišt, pryžových nebo z PVC</t>
  </si>
  <si>
    <t>m</t>
  </si>
  <si>
    <t>776101101R00</t>
  </si>
  <si>
    <t>Vysávání podlah prům.vysavačem pod povlak.podlahy, včetně přebroušení</t>
  </si>
  <si>
    <t>776583110RT1</t>
  </si>
  <si>
    <t>Položení podložky pod povlakové podlahy, D+M podložky pod MDF systém</t>
  </si>
  <si>
    <t>607151532R</t>
  </si>
  <si>
    <t>Podlahový systém MDF Forbo, tl. 7mm, dodávka + montáž, 3mm + 4mm</t>
  </si>
  <si>
    <t>POL3_0</t>
  </si>
  <si>
    <t>776521100RU2</t>
  </si>
  <si>
    <t>Lepení povlak.podlah z pásů PVC na Chemopren, včetně podlahoviny z PVC, tl. 2,0 mm</t>
  </si>
  <si>
    <t>Lepení povlak.podlah z pásů PVC+filc na Chemopren, vč.podlahoviny z PVC,tl.2,9mm, tř.32/41,nášl.0,4mm</t>
  </si>
  <si>
    <t>Lepení povlak.podlah z pásů PVC na Chemopren, vč.podlahoviny z PVC,tl.2,0mm, tř.34/43,nášl.0,7mm</t>
  </si>
  <si>
    <t>776572100RV1</t>
  </si>
  <si>
    <t>Lepení povlakových podlah z pásů textilních, včetně zátěžového koberce</t>
  </si>
  <si>
    <t>776421100RU1</t>
  </si>
  <si>
    <t>Lepení podlahových soklíků z PVC a vinylu, včetně dodávky soklíku PVC</t>
  </si>
  <si>
    <t>775413021R00</t>
  </si>
  <si>
    <t>Montáž soklové lišty připevněné vruty, výšky 60 mm</t>
  </si>
  <si>
    <t>28342452R</t>
  </si>
  <si>
    <t>Lišta soklová PVC celoplastová 2500x60x12,8mm</t>
  </si>
  <si>
    <t>776431020R00</t>
  </si>
  <si>
    <t>Lepení podlahových soklíků z kobercových pásů, včetně dodávky soklíku</t>
  </si>
  <si>
    <t>775981122R00</t>
  </si>
  <si>
    <t>Lišta nerezová přechodová,stejná výška povl.podlah, šířka 30-50mm</t>
  </si>
  <si>
    <t>771578011R00</t>
  </si>
  <si>
    <t>Spára podlaha - stěna, silikonem, silikonování kolem skříně</t>
  </si>
  <si>
    <t>998776102R00</t>
  </si>
  <si>
    <t>Přesun hmot pro podlahy povlakové, výšky do 12 m</t>
  </si>
  <si>
    <t>998776101R00</t>
  </si>
  <si>
    <t>Přesun hmot pro podlahy povlakové, výšky do 6 m</t>
  </si>
  <si>
    <t/>
  </si>
  <si>
    <t>SUM</t>
  </si>
  <si>
    <t>Poznámky uchazeče k zadání</t>
  </si>
  <si>
    <t>POPUZIV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</si>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</sst>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4" formatCode="#,##0.00000"/>
  </numFmts>
  <fonts count="17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1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8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3" fillId="2" borderId="0" xfId="0" applyFont="1" applyFill="1" applyAlignment="1">
      <alignment horizontal="left" wrapText="1"/>
    </xf>
    <xf numFmtId="0" fontId="8" fillId="0" borderId="6" xfId="0" applyFont="1" applyBorder="1" applyAlignment="1">
      <alignment horizont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1" fontId="0" fillId="0" borderId="6" xfId="0" applyNumberFormat="1" applyFont="1" applyBorder="1" applyAlignment="1">
      <alignment horizontal="right" indent="1"/>
    </xf>
    <xf numFmtId="0" fontId="0" fillId="0" borderId="18" xfId="0" applyBorder="1" applyAlignment="1">
      <alignment horizont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1" fillId="0" borderId="22" xfId="0" applyNumberFormat="1" applyFont="1" applyBorder="1" applyAlignment="1">
      <alignment horizontal="right" vertical="center" indent="1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49" fontId="8" fillId="0" borderId="6" xfId="0" applyNumberFormat="1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indent="1"/>
    </xf>
    <xf numFmtId="49" fontId="6" fillId="3" borderId="0" xfId="0" applyNumberFormat="1" applyFont="1" applyFill="1" applyBorder="1" applyAlignment="1">
      <alignment horizontal="left" vertical="center"/>
    </xf>
    <xf numFmtId="49" fontId="6" fillId="3" borderId="18" xfId="0" applyNumberFormat="1" applyFont="1" applyFill="1" applyBorder="1" applyAlignment="1">
      <alignment horizontal="center" vertical="center" shrinkToFit="1"/>
    </xf>
    <xf numFmtId="0" fontId="6" fillId="3" borderId="18" xfId="0" applyFont="1" applyFill="1" applyBorder="1" applyAlignment="1">
      <alignment horizontal="center" vertical="center" shrinkToFit="1"/>
    </xf>
    <xf numFmtId="0" fontId="6" fillId="3" borderId="19" xfId="0" applyFont="1" applyFill="1" applyBorder="1" applyAlignment="1">
      <alignment horizontal="center" vertical="center" shrinkToFit="1"/>
    </xf>
    <xf numFmtId="0" fontId="0" fillId="3" borderId="1" xfId="0" applyFont="1" applyFill="1" applyBorder="1" applyAlignment="1">
      <alignment horizontal="left" vertical="center" indent="1"/>
    </xf>
    <xf numFmtId="0" fontId="8" fillId="3" borderId="0" xfId="0" applyFont="1" applyFill="1" applyBorder="1" applyAlignment="1">
      <alignment horizontal="left" vertical="center"/>
    </xf>
    <xf numFmtId="49" fontId="8" fillId="3" borderId="0" xfId="0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49" fontId="8" fillId="3" borderId="6" xfId="0" applyNumberFormat="1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6" xfId="0" applyFont="1" applyFill="1" applyBorder="1" applyAlignment="1"/>
    <xf numFmtId="0" fontId="8" fillId="3" borderId="8" xfId="0" applyFont="1" applyFill="1" applyBorder="1" applyAlignment="1"/>
    <xf numFmtId="49" fontId="8" fillId="0" borderId="0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right" vertical="center"/>
    </xf>
    <xf numFmtId="49" fontId="8" fillId="4" borderId="18" xfId="0" applyNumberFormat="1" applyFont="1" applyFill="1" applyBorder="1" applyAlignment="1" applyProtection="1">
      <alignment horizontal="left" vertical="center"/>
      <protection locked="0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right" vertical="center"/>
      <protection locked="0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0" fillId="0" borderId="0" xfId="0" applyNumberFormat="1"/>
    <xf numFmtId="4" fontId="0" fillId="0" borderId="0" xfId="0" applyNumberFormat="1" applyAlignment="1"/>
    <xf numFmtId="3" fontId="0" fillId="0" borderId="26" xfId="0" applyNumberFormat="1" applyBorder="1"/>
    <xf numFmtId="3" fontId="0" fillId="5" borderId="30" xfId="0" applyNumberFormat="1" applyFill="1" applyBorder="1" applyAlignment="1"/>
    <xf numFmtId="3" fontId="7" fillId="3" borderId="27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 wrapText="1"/>
    </xf>
    <xf numFmtId="3" fontId="7" fillId="3" borderId="28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 applyAlignment="1"/>
    <xf numFmtId="3" fontId="0" fillId="0" borderId="12" xfId="0" applyNumberFormat="1" applyBorder="1"/>
    <xf numFmtId="3" fontId="0" fillId="0" borderId="12" xfId="0" applyNumberFormat="1" applyBorder="1" applyAlignment="1">
      <alignment wrapText="1"/>
    </xf>
    <xf numFmtId="3" fontId="0" fillId="0" borderId="29" xfId="0" applyNumberFormat="1" applyBorder="1" applyAlignment="1"/>
    <xf numFmtId="3" fontId="0" fillId="5" borderId="31" xfId="0" applyNumberFormat="1" applyFill="1" applyBorder="1"/>
    <xf numFmtId="3" fontId="0" fillId="5" borderId="12" xfId="0" applyNumberFormat="1" applyFill="1" applyBorder="1"/>
    <xf numFmtId="3" fontId="0" fillId="5" borderId="32" xfId="0" applyNumberFormat="1" applyFill="1" applyBorder="1"/>
    <xf numFmtId="0" fontId="2" fillId="0" borderId="0" xfId="0" applyFont="1" applyAlignment="1">
      <alignment horizontal="center" shrinkToFit="1"/>
    </xf>
    <xf numFmtId="3" fontId="10" fillId="3" borderId="28" xfId="0" applyNumberFormat="1" applyFont="1" applyFill="1" applyBorder="1" applyAlignment="1">
      <alignment horizontal="center" vertical="center" wrapText="1" shrinkToFit="1"/>
    </xf>
    <xf numFmtId="3" fontId="7" fillId="3" borderId="28" xfId="0" applyNumberFormat="1" applyFont="1" applyFill="1" applyBorder="1" applyAlignment="1">
      <alignment horizontal="center" vertical="center" wrapText="1" shrinkToFit="1"/>
    </xf>
    <xf numFmtId="3" fontId="3" fillId="0" borderId="29" xfId="0" applyNumberFormat="1" applyFont="1" applyBorder="1" applyAlignment="1">
      <alignment horizontal="right" wrapText="1" shrinkToFit="1"/>
    </xf>
    <xf numFmtId="3" fontId="3" fillId="0" borderId="29" xfId="0" applyNumberFormat="1" applyFont="1" applyBorder="1" applyAlignment="1">
      <alignment horizontal="right" shrinkToFit="1"/>
    </xf>
    <xf numFmtId="3" fontId="0" fillId="0" borderId="29" xfId="0" applyNumberFormat="1" applyBorder="1" applyAlignment="1">
      <alignment shrinkToFit="1"/>
    </xf>
    <xf numFmtId="3" fontId="0" fillId="5" borderId="30" xfId="0" applyNumberFormat="1" applyFill="1" applyBorder="1" applyAlignment="1">
      <alignment wrapText="1" shrinkToFit="1"/>
    </xf>
    <xf numFmtId="3" fontId="0" fillId="5" borderId="30" xfId="0" applyNumberFormat="1" applyFill="1" applyBorder="1" applyAlignment="1">
      <alignment shrinkToFit="1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49" fontId="7" fillId="0" borderId="26" xfId="0" applyNumberFormat="1" applyFont="1" applyBorder="1" applyAlignment="1">
      <alignment vertical="center" wrapText="1"/>
    </xf>
    <xf numFmtId="49" fontId="7" fillId="0" borderId="26" xfId="0" applyNumberFormat="1" applyFont="1" applyBorder="1" applyAlignment="1">
      <alignment vertical="center"/>
    </xf>
    <xf numFmtId="49" fontId="7" fillId="0" borderId="0" xfId="0" applyNumberFormat="1" applyFont="1" applyBorder="1" applyAlignment="1">
      <alignment vertical="center" wrapText="1"/>
    </xf>
    <xf numFmtId="0" fontId="15" fillId="3" borderId="36" xfId="0" applyFont="1" applyFill="1" applyBorder="1" applyAlignment="1">
      <alignment horizontal="center" vertical="center" wrapText="1"/>
    </xf>
    <xf numFmtId="0" fontId="15" fillId="3" borderId="18" xfId="0" applyFont="1" applyFill="1" applyBorder="1" applyAlignment="1">
      <alignment horizontal="center" vertical="center" wrapText="1"/>
    </xf>
    <xf numFmtId="0" fontId="7" fillId="5" borderId="10" xfId="0" applyFont="1" applyFill="1" applyBorder="1"/>
    <xf numFmtId="0" fontId="7" fillId="5" borderId="6" xfId="0" applyFont="1" applyFill="1" applyBorder="1"/>
    <xf numFmtId="0" fontId="15" fillId="3" borderId="35" xfId="0" applyFont="1" applyFill="1" applyBorder="1" applyAlignment="1">
      <alignment horizontal="center" vertical="center" wrapText="1"/>
    </xf>
    <xf numFmtId="0" fontId="15" fillId="3" borderId="35" xfId="0" applyFont="1" applyFill="1" applyBorder="1" applyAlignment="1">
      <alignment horizontal="center" vertical="center" wrapText="1"/>
    </xf>
    <xf numFmtId="49" fontId="7" fillId="0" borderId="36" xfId="0" applyNumberFormat="1" applyFont="1" applyBorder="1" applyAlignment="1">
      <alignment vertical="center"/>
    </xf>
    <xf numFmtId="49" fontId="7" fillId="0" borderId="36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  <xf numFmtId="49" fontId="7" fillId="0" borderId="10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 wrapText="1"/>
    </xf>
    <xf numFmtId="49" fontId="7" fillId="0" borderId="6" xfId="0" applyNumberFormat="1" applyFont="1" applyBorder="1" applyAlignment="1">
      <alignment vertical="center" wrapText="1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0" borderId="35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vertical="center"/>
    </xf>
    <xf numFmtId="4" fontId="7" fillId="0" borderId="39" xfId="0" applyNumberFormat="1" applyFont="1" applyBorder="1" applyAlignment="1">
      <alignment horizontal="center" vertical="center"/>
    </xf>
    <xf numFmtId="4" fontId="7" fillId="0" borderId="39" xfId="0" applyNumberFormat="1" applyFont="1" applyBorder="1" applyAlignment="1">
      <alignment vertical="center"/>
    </xf>
    <xf numFmtId="4" fontId="7" fillId="0" borderId="39" xfId="0" applyNumberFormat="1" applyFont="1" applyBorder="1" applyAlignment="1">
      <alignment vertical="center"/>
    </xf>
    <xf numFmtId="4" fontId="7" fillId="5" borderId="39" xfId="0" applyNumberFormat="1" applyFont="1" applyFill="1" applyBorder="1" applyAlignment="1">
      <alignment horizontal="center"/>
    </xf>
    <xf numFmtId="4" fontId="7" fillId="5" borderId="39" xfId="0" applyNumberFormat="1" applyFont="1" applyFill="1" applyBorder="1" applyAlignment="1"/>
    <xf numFmtId="4" fontId="7" fillId="5" borderId="39" xfId="0" applyNumberFormat="1" applyFont="1" applyFill="1" applyBorder="1" applyAlignment="1"/>
    <xf numFmtId="4" fontId="0" fillId="0" borderId="0" xfId="0" applyNumberFormat="1"/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0" fontId="6" fillId="0" borderId="0" xfId="0" applyFont="1" applyAlignment="1">
      <alignment horizontal="center"/>
    </xf>
    <xf numFmtId="49" fontId="0" fillId="0" borderId="40" xfId="0" applyNumberFormat="1" applyBorder="1" applyAlignment="1">
      <alignment vertical="center"/>
    </xf>
    <xf numFmtId="49" fontId="0" fillId="0" borderId="40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1" xfId="0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4" xfId="0" applyFont="1" applyBorder="1" applyAlignment="1">
      <alignment vertical="center"/>
    </xf>
    <xf numFmtId="0" fontId="0" fillId="0" borderId="45" xfId="0" applyFont="1" applyBorder="1" applyAlignment="1">
      <alignment vertical="center"/>
    </xf>
    <xf numFmtId="0" fontId="0" fillId="0" borderId="47" xfId="0" applyBorder="1" applyAlignment="1">
      <alignment vertical="center"/>
    </xf>
    <xf numFmtId="0" fontId="0" fillId="0" borderId="48" xfId="0" applyBorder="1" applyAlignment="1">
      <alignment vertical="center"/>
    </xf>
    <xf numFmtId="0" fontId="0" fillId="3" borderId="46" xfId="0" applyFill="1" applyBorder="1"/>
    <xf numFmtId="49" fontId="0" fillId="3" borderId="43" xfId="0" applyNumberFormat="1" applyFill="1" applyBorder="1" applyAlignment="1"/>
    <xf numFmtId="49" fontId="0" fillId="3" borderId="43" xfId="0" applyNumberFormat="1" applyFill="1" applyBorder="1"/>
    <xf numFmtId="0" fontId="0" fillId="3" borderId="43" xfId="0" applyFill="1" applyBorder="1"/>
    <xf numFmtId="0" fontId="0" fillId="3" borderId="42" xfId="0" applyFill="1" applyBorder="1"/>
    <xf numFmtId="0" fontId="0" fillId="3" borderId="36" xfId="0" applyFill="1" applyBorder="1"/>
    <xf numFmtId="0" fontId="16" fillId="0" borderId="0" xfId="0" applyFont="1"/>
    <xf numFmtId="0" fontId="16" fillId="0" borderId="26" xfId="0" applyFont="1" applyBorder="1" applyAlignment="1">
      <alignment vertical="top"/>
    </xf>
    <xf numFmtId="0" fontId="0" fillId="3" borderId="10" xfId="0" applyFill="1" applyBorder="1" applyAlignment="1">
      <alignment vertical="top"/>
    </xf>
    <xf numFmtId="0" fontId="0" fillId="3" borderId="35" xfId="0" applyFill="1" applyBorder="1"/>
    <xf numFmtId="49" fontId="0" fillId="3" borderId="35" xfId="0" applyNumberFormat="1" applyFill="1" applyBorder="1"/>
    <xf numFmtId="0" fontId="0" fillId="3" borderId="49" xfId="0" applyFill="1" applyBorder="1" applyAlignment="1">
      <alignment vertical="top"/>
    </xf>
    <xf numFmtId="0" fontId="0" fillId="3" borderId="50" xfId="0" applyFill="1" applyBorder="1" applyAlignment="1">
      <alignment wrapText="1"/>
    </xf>
    <xf numFmtId="0" fontId="16" fillId="0" borderId="26" xfId="0" applyNumberFormat="1" applyFont="1" applyBorder="1" applyAlignment="1">
      <alignment vertical="top"/>
    </xf>
    <xf numFmtId="0" fontId="0" fillId="3" borderId="10" xfId="0" applyNumberFormat="1" applyFill="1" applyBorder="1" applyAlignment="1">
      <alignment vertical="top"/>
    </xf>
    <xf numFmtId="0" fontId="16" fillId="0" borderId="34" xfId="0" applyFont="1" applyBorder="1" applyAlignment="1">
      <alignment vertical="top" shrinkToFit="1"/>
    </xf>
    <xf numFmtId="0" fontId="16" fillId="0" borderId="33" xfId="0" applyFont="1" applyBorder="1" applyAlignment="1">
      <alignment vertical="top" shrinkToFit="1"/>
    </xf>
    <xf numFmtId="0" fontId="16" fillId="0" borderId="26" xfId="0" applyFont="1" applyBorder="1" applyAlignment="1">
      <alignment vertical="top" shrinkToFit="1"/>
    </xf>
    <xf numFmtId="0" fontId="0" fillId="3" borderId="38" xfId="0" applyFill="1" applyBorder="1" applyAlignment="1">
      <alignment vertical="top" shrinkToFit="1"/>
    </xf>
    <xf numFmtId="0" fontId="0" fillId="3" borderId="39" xfId="0" applyFill="1" applyBorder="1" applyAlignment="1">
      <alignment vertical="top" shrinkToFit="1"/>
    </xf>
    <xf numFmtId="0" fontId="0" fillId="3" borderId="10" xfId="0" applyFill="1" applyBorder="1" applyAlignment="1">
      <alignment vertical="top" shrinkToFit="1"/>
    </xf>
    <xf numFmtId="174" fontId="16" fillId="0" borderId="33" xfId="0" applyNumberFormat="1" applyFont="1" applyBorder="1" applyAlignment="1">
      <alignment vertical="top" shrinkToFit="1"/>
    </xf>
    <xf numFmtId="174" fontId="0" fillId="3" borderId="39" xfId="0" applyNumberFormat="1" applyFill="1" applyBorder="1" applyAlignment="1">
      <alignment vertical="top" shrinkToFit="1"/>
    </xf>
    <xf numFmtId="4" fontId="16" fillId="4" borderId="33" xfId="0" applyNumberFormat="1" applyFont="1" applyFill="1" applyBorder="1" applyAlignment="1" applyProtection="1">
      <alignment vertical="top" shrinkToFit="1"/>
      <protection locked="0"/>
    </xf>
    <xf numFmtId="4" fontId="16" fillId="0" borderId="33" xfId="0" applyNumberFormat="1" applyFont="1" applyBorder="1" applyAlignment="1">
      <alignment vertical="top" shrinkToFit="1"/>
    </xf>
    <xf numFmtId="4" fontId="0" fillId="3" borderId="39" xfId="0" applyNumberFormat="1" applyFill="1" applyBorder="1" applyAlignment="1">
      <alignment vertical="top" shrinkToFit="1"/>
    </xf>
    <xf numFmtId="0" fontId="0" fillId="3" borderId="51" xfId="0" applyFill="1" applyBorder="1"/>
    <xf numFmtId="0" fontId="0" fillId="3" borderId="52" xfId="0" applyFill="1" applyBorder="1" applyAlignment="1">
      <alignment wrapText="1"/>
    </xf>
    <xf numFmtId="0" fontId="0" fillId="3" borderId="53" xfId="0" applyFill="1" applyBorder="1" applyAlignment="1">
      <alignment vertical="top"/>
    </xf>
    <xf numFmtId="49" fontId="0" fillId="3" borderId="53" xfId="0" applyNumberFormat="1" applyFill="1" applyBorder="1" applyAlignment="1">
      <alignment vertical="top"/>
    </xf>
    <xf numFmtId="49" fontId="0" fillId="3" borderId="49" xfId="0" applyNumberFormat="1" applyFill="1" applyBorder="1" applyAlignment="1">
      <alignment vertical="top"/>
    </xf>
    <xf numFmtId="0" fontId="0" fillId="3" borderId="54" xfId="0" applyFill="1" applyBorder="1" applyAlignment="1">
      <alignment vertical="top"/>
    </xf>
    <xf numFmtId="174" fontId="0" fillId="3" borderId="49" xfId="0" applyNumberFormat="1" applyFill="1" applyBorder="1" applyAlignment="1">
      <alignment vertical="top"/>
    </xf>
    <xf numFmtId="4" fontId="0" fillId="3" borderId="49" xfId="0" applyNumberFormat="1" applyFill="1" applyBorder="1" applyAlignment="1">
      <alignment vertical="top"/>
    </xf>
    <xf numFmtId="0" fontId="16" fillId="0" borderId="10" xfId="0" applyFont="1" applyBorder="1" applyAlignment="1">
      <alignment vertical="top"/>
    </xf>
    <xf numFmtId="0" fontId="16" fillId="0" borderId="10" xfId="0" applyNumberFormat="1" applyFont="1" applyBorder="1" applyAlignment="1">
      <alignment vertical="top"/>
    </xf>
    <xf numFmtId="0" fontId="16" fillId="0" borderId="38" xfId="0" applyFont="1" applyBorder="1" applyAlignment="1">
      <alignment vertical="top" shrinkToFit="1"/>
    </xf>
    <xf numFmtId="174" fontId="16" fillId="0" borderId="39" xfId="0" applyNumberFormat="1" applyFont="1" applyBorder="1" applyAlignment="1">
      <alignment vertical="top" shrinkToFit="1"/>
    </xf>
    <xf numFmtId="4" fontId="16" fillId="4" borderId="39" xfId="0" applyNumberFormat="1" applyFont="1" applyFill="1" applyBorder="1" applyAlignment="1" applyProtection="1">
      <alignment vertical="top" shrinkToFit="1"/>
      <protection locked="0"/>
    </xf>
    <xf numFmtId="4" fontId="16" fillId="0" borderId="39" xfId="0" applyNumberFormat="1" applyFont="1" applyBorder="1" applyAlignment="1">
      <alignment vertical="top" shrinkToFit="1"/>
    </xf>
    <xf numFmtId="0" fontId="16" fillId="0" borderId="39" xfId="0" applyFont="1" applyBorder="1" applyAlignment="1">
      <alignment vertical="top" shrinkToFit="1"/>
    </xf>
    <xf numFmtId="0" fontId="16" fillId="0" borderId="10" xfId="0" applyFont="1" applyBorder="1" applyAlignment="1">
      <alignment vertical="top" shrinkToFit="1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vertical="top"/>
    </xf>
    <xf numFmtId="0" fontId="0" fillId="0" borderId="0" xfId="0" applyAlignment="1">
      <alignment vertical="top"/>
    </xf>
    <xf numFmtId="0" fontId="0" fillId="4" borderId="36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37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34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38" xfId="0" applyFill="1" applyBorder="1" applyAlignment="1" applyProtection="1">
      <alignment vertical="top" wrapText="1"/>
      <protection locked="0"/>
    </xf>
    <xf numFmtId="4" fontId="8" fillId="3" borderId="22" xfId="0" applyNumberFormat="1" applyFont="1" applyFill="1" applyBorder="1" applyAlignment="1">
      <alignment vertical="top"/>
    </xf>
    <xf numFmtId="0" fontId="16" fillId="0" borderId="33" xfId="0" applyNumberFormat="1" applyFont="1" applyBorder="1" applyAlignment="1">
      <alignment horizontal="left" vertical="top" wrapText="1"/>
    </xf>
    <xf numFmtId="0" fontId="0" fillId="3" borderId="39" xfId="0" applyNumberFormat="1" applyFill="1" applyBorder="1" applyAlignment="1">
      <alignment horizontal="left" vertical="top" wrapText="1"/>
    </xf>
    <xf numFmtId="0" fontId="16" fillId="0" borderId="39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49" fontId="0" fillId="0" borderId="0" xfId="0" applyNumberFormat="1" applyAlignment="1">
      <alignment horizontal="left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tavitel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selection activeCell="A2" sqref="A2:G2"/>
    </sheetView>
  </sheetViews>
  <sheetFormatPr defaultRowHeight="12.75" x14ac:dyDescent="0.2"/>
  <sheetData>
    <row r="1" spans="1:7" x14ac:dyDescent="0.2">
      <c r="A1" s="35" t="s">
        <v>38</v>
      </c>
    </row>
    <row r="2" spans="1:7" ht="57.75" customHeight="1" x14ac:dyDescent="0.2">
      <c r="A2" s="78" t="s">
        <v>39</v>
      </c>
      <c r="B2" s="78"/>
      <c r="C2" s="78"/>
      <c r="D2" s="78"/>
      <c r="E2" s="78"/>
      <c r="F2" s="78"/>
      <c r="G2" s="78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O55"/>
  <sheetViews>
    <sheetView showGridLines="0" topLeftCell="B23" zoomScaleNormal="100" zoomScaleSheetLayoutView="75" workbookViewId="0">
      <selection activeCell="A28" sqref="A28"/>
    </sheetView>
  </sheetViews>
  <sheetFormatPr defaultColWidth="9" defaultRowHeight="12.75" x14ac:dyDescent="0.2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1" customWidth="1"/>
    <col min="8" max="8" width="12.7109375" customWidth="1"/>
    <col min="9" max="9" width="12.7109375" style="1" customWidth="1"/>
    <col min="10" max="10" width="6.7109375" style="1" customWidth="1"/>
    <col min="11" max="11" width="4.28515625" customWidth="1"/>
    <col min="12" max="15" width="10.7109375" customWidth="1"/>
  </cols>
  <sheetData>
    <row r="1" spans="1:15" ht="33.75" customHeight="1" x14ac:dyDescent="0.2">
      <c r="A1" s="71" t="s">
        <v>36</v>
      </c>
      <c r="B1" s="91" t="s">
        <v>42</v>
      </c>
      <c r="C1" s="92"/>
      <c r="D1" s="92"/>
      <c r="E1" s="92"/>
      <c r="F1" s="92"/>
      <c r="G1" s="92"/>
      <c r="H1" s="92"/>
      <c r="I1" s="92"/>
      <c r="J1" s="93"/>
    </row>
    <row r="2" spans="1:15" ht="23.25" customHeight="1" x14ac:dyDescent="0.2">
      <c r="A2" s="4"/>
      <c r="B2" s="105" t="s">
        <v>40</v>
      </c>
      <c r="C2" s="106"/>
      <c r="D2" s="107" t="s">
        <v>46</v>
      </c>
      <c r="E2" s="108"/>
      <c r="F2" s="108"/>
      <c r="G2" s="108"/>
      <c r="H2" s="108"/>
      <c r="I2" s="108"/>
      <c r="J2" s="109"/>
      <c r="O2" s="2"/>
    </row>
    <row r="3" spans="1:15" ht="23.25" customHeight="1" x14ac:dyDescent="0.2">
      <c r="A3" s="4"/>
      <c r="B3" s="110" t="s">
        <v>45</v>
      </c>
      <c r="C3" s="111"/>
      <c r="D3" s="112" t="s">
        <v>43</v>
      </c>
      <c r="E3" s="113"/>
      <c r="F3" s="113"/>
      <c r="G3" s="113"/>
      <c r="H3" s="113"/>
      <c r="I3" s="113"/>
      <c r="J3" s="114"/>
    </row>
    <row r="4" spans="1:15" ht="23.25" hidden="1" customHeight="1" x14ac:dyDescent="0.2">
      <c r="A4" s="4"/>
      <c r="B4" s="115" t="s">
        <v>44</v>
      </c>
      <c r="C4" s="116"/>
      <c r="D4" s="117"/>
      <c r="E4" s="117"/>
      <c r="F4" s="118"/>
      <c r="G4" s="119"/>
      <c r="H4" s="118"/>
      <c r="I4" s="119"/>
      <c r="J4" s="120"/>
    </row>
    <row r="5" spans="1:15" ht="24" customHeight="1" x14ac:dyDescent="0.2">
      <c r="A5" s="4"/>
      <c r="B5" s="45" t="s">
        <v>21</v>
      </c>
      <c r="C5" s="5"/>
      <c r="D5" s="121"/>
      <c r="E5" s="25"/>
      <c r="F5" s="25"/>
      <c r="G5" s="25"/>
      <c r="H5" s="27" t="s">
        <v>33</v>
      </c>
      <c r="I5" s="121"/>
      <c r="J5" s="11"/>
    </row>
    <row r="6" spans="1:15" ht="15.75" customHeight="1" x14ac:dyDescent="0.2">
      <c r="A6" s="4"/>
      <c r="B6" s="39"/>
      <c r="C6" s="25"/>
      <c r="D6" s="121"/>
      <c r="E6" s="25"/>
      <c r="F6" s="25"/>
      <c r="G6" s="25"/>
      <c r="H6" s="27" t="s">
        <v>34</v>
      </c>
      <c r="I6" s="121"/>
      <c r="J6" s="11"/>
    </row>
    <row r="7" spans="1:15" ht="15.75" customHeight="1" x14ac:dyDescent="0.2">
      <c r="A7" s="4"/>
      <c r="B7" s="40"/>
      <c r="C7" s="122"/>
      <c r="D7" s="104"/>
      <c r="E7" s="32"/>
      <c r="F7" s="32"/>
      <c r="G7" s="32"/>
      <c r="H7" s="34"/>
      <c r="I7" s="32"/>
      <c r="J7" s="49"/>
    </row>
    <row r="8" spans="1:15" ht="24" hidden="1" customHeight="1" x14ac:dyDescent="0.2">
      <c r="A8" s="4"/>
      <c r="B8" s="45" t="s">
        <v>19</v>
      </c>
      <c r="C8" s="5"/>
      <c r="D8" s="33"/>
      <c r="E8" s="5"/>
      <c r="F8" s="5"/>
      <c r="G8" s="43"/>
      <c r="H8" s="27" t="s">
        <v>33</v>
      </c>
      <c r="I8" s="31"/>
      <c r="J8" s="11"/>
    </row>
    <row r="9" spans="1:15" ht="15.75" hidden="1" customHeight="1" x14ac:dyDescent="0.2">
      <c r="A9" s="4"/>
      <c r="B9" s="4"/>
      <c r="C9" s="5"/>
      <c r="D9" s="33"/>
      <c r="E9" s="5"/>
      <c r="F9" s="5"/>
      <c r="G9" s="43"/>
      <c r="H9" s="27" t="s">
        <v>34</v>
      </c>
      <c r="I9" s="31"/>
      <c r="J9" s="11"/>
    </row>
    <row r="10" spans="1:15" ht="15.75" hidden="1" customHeight="1" x14ac:dyDescent="0.2">
      <c r="A10" s="4"/>
      <c r="B10" s="50"/>
      <c r="C10" s="26"/>
      <c r="D10" s="44"/>
      <c r="E10" s="53"/>
      <c r="F10" s="53"/>
      <c r="G10" s="51"/>
      <c r="H10" s="51"/>
      <c r="I10" s="52"/>
      <c r="J10" s="49"/>
    </row>
    <row r="11" spans="1:15" ht="24" customHeight="1" x14ac:dyDescent="0.2">
      <c r="A11" s="4"/>
      <c r="B11" s="45" t="s">
        <v>18</v>
      </c>
      <c r="C11" s="5"/>
      <c r="D11" s="123"/>
      <c r="E11" s="123"/>
      <c r="F11" s="123"/>
      <c r="G11" s="123"/>
      <c r="H11" s="27" t="s">
        <v>33</v>
      </c>
      <c r="I11" s="127"/>
      <c r="J11" s="11"/>
    </row>
    <row r="12" spans="1:15" ht="15.75" customHeight="1" x14ac:dyDescent="0.2">
      <c r="A12" s="4"/>
      <c r="B12" s="39"/>
      <c r="C12" s="25"/>
      <c r="D12" s="124"/>
      <c r="E12" s="124"/>
      <c r="F12" s="124"/>
      <c r="G12" s="124"/>
      <c r="H12" s="27" t="s">
        <v>34</v>
      </c>
      <c r="I12" s="127"/>
      <c r="J12" s="11"/>
    </row>
    <row r="13" spans="1:15" ht="15.75" customHeight="1" x14ac:dyDescent="0.2">
      <c r="A13" s="4"/>
      <c r="B13" s="40"/>
      <c r="C13" s="126"/>
      <c r="D13" s="125"/>
      <c r="E13" s="125"/>
      <c r="F13" s="125"/>
      <c r="G13" s="125"/>
      <c r="H13" s="28"/>
      <c r="I13" s="32"/>
      <c r="J13" s="49"/>
    </row>
    <row r="14" spans="1:15" ht="24" hidden="1" customHeight="1" x14ac:dyDescent="0.2">
      <c r="A14" s="4"/>
      <c r="B14" s="64" t="s">
        <v>20</v>
      </c>
      <c r="C14" s="65"/>
      <c r="D14" s="66"/>
      <c r="E14" s="67"/>
      <c r="F14" s="67"/>
      <c r="G14" s="67"/>
      <c r="H14" s="68"/>
      <c r="I14" s="67"/>
      <c r="J14" s="69"/>
    </row>
    <row r="15" spans="1:15" ht="32.25" customHeight="1" x14ac:dyDescent="0.2">
      <c r="A15" s="4"/>
      <c r="B15" s="50" t="s">
        <v>31</v>
      </c>
      <c r="C15" s="70"/>
      <c r="D15" s="51"/>
      <c r="E15" s="83"/>
      <c r="F15" s="83"/>
      <c r="G15" s="98"/>
      <c r="H15" s="98"/>
      <c r="I15" s="98" t="s">
        <v>28</v>
      </c>
      <c r="J15" s="99"/>
    </row>
    <row r="16" spans="1:15" ht="23.25" customHeight="1" x14ac:dyDescent="0.2">
      <c r="A16" s="192" t="s">
        <v>23</v>
      </c>
      <c r="B16" s="193" t="s">
        <v>23</v>
      </c>
      <c r="C16" s="56"/>
      <c r="D16" s="57"/>
      <c r="E16" s="80"/>
      <c r="F16" s="81"/>
      <c r="G16" s="80"/>
      <c r="H16" s="81"/>
      <c r="I16" s="80">
        <f>SUMIF(F47:F51,A16,I47:I51)+SUMIF(F47:F51,"PSU",I47:I51)</f>
        <v>0</v>
      </c>
      <c r="J16" s="82"/>
    </row>
    <row r="17" spans="1:10" ht="23.25" customHeight="1" x14ac:dyDescent="0.2">
      <c r="A17" s="192" t="s">
        <v>24</v>
      </c>
      <c r="B17" s="193" t="s">
        <v>24</v>
      </c>
      <c r="C17" s="56"/>
      <c r="D17" s="57"/>
      <c r="E17" s="80"/>
      <c r="F17" s="81"/>
      <c r="G17" s="80"/>
      <c r="H17" s="81"/>
      <c r="I17" s="80">
        <f>SUMIF(F47:F51,A17,I47:I51)</f>
        <v>0</v>
      </c>
      <c r="J17" s="82"/>
    </row>
    <row r="18" spans="1:10" ht="23.25" customHeight="1" x14ac:dyDescent="0.2">
      <c r="A18" s="192" t="s">
        <v>25</v>
      </c>
      <c r="B18" s="193" t="s">
        <v>25</v>
      </c>
      <c r="C18" s="56"/>
      <c r="D18" s="57"/>
      <c r="E18" s="80"/>
      <c r="F18" s="81"/>
      <c r="G18" s="80"/>
      <c r="H18" s="81"/>
      <c r="I18" s="80">
        <f>SUMIF(F47:F51,A18,I47:I51)</f>
        <v>0</v>
      </c>
      <c r="J18" s="82"/>
    </row>
    <row r="19" spans="1:10" ht="23.25" customHeight="1" x14ac:dyDescent="0.2">
      <c r="A19" s="192" t="s">
        <v>62</v>
      </c>
      <c r="B19" s="193" t="s">
        <v>26</v>
      </c>
      <c r="C19" s="56"/>
      <c r="D19" s="57"/>
      <c r="E19" s="80"/>
      <c r="F19" s="81"/>
      <c r="G19" s="80"/>
      <c r="H19" s="81"/>
      <c r="I19" s="80">
        <f>SUMIF(F47:F51,A19,I47:I51)</f>
        <v>0</v>
      </c>
      <c r="J19" s="82"/>
    </row>
    <row r="20" spans="1:10" ht="23.25" customHeight="1" x14ac:dyDescent="0.2">
      <c r="A20" s="192" t="s">
        <v>63</v>
      </c>
      <c r="B20" s="193" t="s">
        <v>27</v>
      </c>
      <c r="C20" s="56"/>
      <c r="D20" s="57"/>
      <c r="E20" s="80"/>
      <c r="F20" s="81"/>
      <c r="G20" s="80"/>
      <c r="H20" s="81"/>
      <c r="I20" s="80">
        <f>SUMIF(F47:F51,A20,I47:I51)</f>
        <v>0</v>
      </c>
      <c r="J20" s="82"/>
    </row>
    <row r="21" spans="1:10" ht="23.25" customHeight="1" x14ac:dyDescent="0.2">
      <c r="A21" s="4"/>
      <c r="B21" s="72" t="s">
        <v>28</v>
      </c>
      <c r="C21" s="73"/>
      <c r="D21" s="74"/>
      <c r="E21" s="89"/>
      <c r="F21" s="97"/>
      <c r="G21" s="89"/>
      <c r="H21" s="97"/>
      <c r="I21" s="89">
        <f>SUM(I16:J20)</f>
        <v>0</v>
      </c>
      <c r="J21" s="90"/>
    </row>
    <row r="22" spans="1:10" ht="33" customHeight="1" x14ac:dyDescent="0.2">
      <c r="A22" s="4"/>
      <c r="B22" s="63" t="s">
        <v>32</v>
      </c>
      <c r="C22" s="56"/>
      <c r="D22" s="57"/>
      <c r="E22" s="62"/>
      <c r="F22" s="59"/>
      <c r="G22" s="48"/>
      <c r="H22" s="48"/>
      <c r="I22" s="48"/>
      <c r="J22" s="60"/>
    </row>
    <row r="23" spans="1:10" ht="23.25" customHeight="1" x14ac:dyDescent="0.2">
      <c r="A23" s="4"/>
      <c r="B23" s="55" t="s">
        <v>11</v>
      </c>
      <c r="C23" s="56"/>
      <c r="D23" s="57"/>
      <c r="E23" s="58">
        <v>12</v>
      </c>
      <c r="F23" s="59" t="s">
        <v>0</v>
      </c>
      <c r="G23" s="87">
        <f>ZakladDPHSniVypocet</f>
        <v>0</v>
      </c>
      <c r="H23" s="88"/>
      <c r="I23" s="88"/>
      <c r="J23" s="60" t="str">
        <f t="shared" ref="J23:J28" si="0">Mena</f>
        <v>CZK</v>
      </c>
    </row>
    <row r="24" spans="1:10" ht="23.25" customHeight="1" x14ac:dyDescent="0.2">
      <c r="A24" s="4"/>
      <c r="B24" s="55" t="s">
        <v>12</v>
      </c>
      <c r="C24" s="56"/>
      <c r="D24" s="57"/>
      <c r="E24" s="58">
        <f>SazbaDPH1</f>
        <v>12</v>
      </c>
      <c r="F24" s="59" t="s">
        <v>0</v>
      </c>
      <c r="G24" s="85">
        <f>ZakladDPHSni*SazbaDPH1/100</f>
        <v>0</v>
      </c>
      <c r="H24" s="86"/>
      <c r="I24" s="86"/>
      <c r="J24" s="60" t="str">
        <f t="shared" si="0"/>
        <v>CZK</v>
      </c>
    </row>
    <row r="25" spans="1:10" ht="23.25" customHeight="1" x14ac:dyDescent="0.2">
      <c r="A25" s="4"/>
      <c r="B25" s="55" t="s">
        <v>13</v>
      </c>
      <c r="C25" s="56"/>
      <c r="D25" s="57"/>
      <c r="E25" s="58">
        <v>21</v>
      </c>
      <c r="F25" s="59" t="s">
        <v>0</v>
      </c>
      <c r="G25" s="87">
        <f>ZakladDPHZaklVypocet</f>
        <v>0</v>
      </c>
      <c r="H25" s="88"/>
      <c r="I25" s="88"/>
      <c r="J25" s="60" t="str">
        <f t="shared" si="0"/>
        <v>CZK</v>
      </c>
    </row>
    <row r="26" spans="1:10" ht="23.25" customHeight="1" x14ac:dyDescent="0.2">
      <c r="A26" s="4"/>
      <c r="B26" s="47" t="s">
        <v>14</v>
      </c>
      <c r="C26" s="22"/>
      <c r="D26" s="18"/>
      <c r="E26" s="41">
        <f>SazbaDPH2</f>
        <v>21</v>
      </c>
      <c r="F26" s="42" t="s">
        <v>0</v>
      </c>
      <c r="G26" s="94">
        <f>ZakladDPHZakl*SazbaDPH2/100</f>
        <v>0</v>
      </c>
      <c r="H26" s="95"/>
      <c r="I26" s="95"/>
      <c r="J26" s="54" t="str">
        <f t="shared" si="0"/>
        <v>CZK</v>
      </c>
    </row>
    <row r="27" spans="1:10" ht="23.25" customHeight="1" thickBot="1" x14ac:dyDescent="0.25">
      <c r="A27" s="4"/>
      <c r="B27" s="46" t="s">
        <v>4</v>
      </c>
      <c r="C27" s="20"/>
      <c r="D27" s="23"/>
      <c r="E27" s="20"/>
      <c r="F27" s="21"/>
      <c r="G27" s="96">
        <f>0</f>
        <v>0</v>
      </c>
      <c r="H27" s="96"/>
      <c r="I27" s="96"/>
      <c r="J27" s="61" t="str">
        <f t="shared" si="0"/>
        <v>CZK</v>
      </c>
    </row>
    <row r="28" spans="1:10" ht="27.75" hidden="1" customHeight="1" thickBot="1" x14ac:dyDescent="0.25">
      <c r="A28" s="4"/>
      <c r="B28" s="151" t="s">
        <v>22</v>
      </c>
      <c r="C28" s="152"/>
      <c r="D28" s="152"/>
      <c r="E28" s="153"/>
      <c r="F28" s="154"/>
      <c r="G28" s="155">
        <f>ZakladDPHSniVypocet+ZakladDPHZaklVypocet</f>
        <v>0</v>
      </c>
      <c r="H28" s="155"/>
      <c r="I28" s="155"/>
      <c r="J28" s="156" t="str">
        <f t="shared" si="0"/>
        <v>CZK</v>
      </c>
    </row>
    <row r="29" spans="1:10" ht="27.75" customHeight="1" thickBot="1" x14ac:dyDescent="0.25">
      <c r="A29" s="4"/>
      <c r="B29" s="151" t="s">
        <v>35</v>
      </c>
      <c r="C29" s="157"/>
      <c r="D29" s="157"/>
      <c r="E29" s="157"/>
      <c r="F29" s="157"/>
      <c r="G29" s="158">
        <f>ZakladDPHSni+DPHSni+ZakladDPHZakl+DPHZakl+Zaokrouhleni</f>
        <v>0</v>
      </c>
      <c r="H29" s="158"/>
      <c r="I29" s="158"/>
      <c r="J29" s="159" t="s">
        <v>49</v>
      </c>
    </row>
    <row r="30" spans="1:10" ht="12.75" customHeight="1" x14ac:dyDescent="0.2">
      <c r="A30" s="4"/>
      <c r="B30" s="4"/>
      <c r="C30" s="5"/>
      <c r="D30" s="5"/>
      <c r="E30" s="5"/>
      <c r="F30" s="5"/>
      <c r="G30" s="43"/>
      <c r="H30" s="5"/>
      <c r="I30" s="43"/>
      <c r="J30" s="12"/>
    </row>
    <row r="31" spans="1:10" ht="30" customHeight="1" x14ac:dyDescent="0.2">
      <c r="A31" s="4"/>
      <c r="B31" s="4"/>
      <c r="C31" s="5"/>
      <c r="D31" s="5"/>
      <c r="E31" s="5"/>
      <c r="F31" s="5"/>
      <c r="G31" s="43"/>
      <c r="H31" s="5"/>
      <c r="I31" s="43"/>
      <c r="J31" s="12"/>
    </row>
    <row r="32" spans="1:10" ht="18.75" customHeight="1" x14ac:dyDescent="0.2">
      <c r="A32" s="4"/>
      <c r="B32" s="24"/>
      <c r="C32" s="19" t="s">
        <v>10</v>
      </c>
      <c r="D32" s="37"/>
      <c r="E32" s="37"/>
      <c r="F32" s="19" t="s">
        <v>9</v>
      </c>
      <c r="G32" s="37"/>
      <c r="H32" s="38">
        <f ca="1">TODAY()</f>
        <v>45667</v>
      </c>
      <c r="I32" s="37"/>
      <c r="J32" s="12"/>
    </row>
    <row r="33" spans="1:10" ht="47.25" customHeight="1" x14ac:dyDescent="0.2">
      <c r="A33" s="4"/>
      <c r="B33" s="4"/>
      <c r="C33" s="5"/>
      <c r="D33" s="5"/>
      <c r="E33" s="5"/>
      <c r="F33" s="5"/>
      <c r="G33" s="43"/>
      <c r="H33" s="5"/>
      <c r="I33" s="43"/>
      <c r="J33" s="12"/>
    </row>
    <row r="34" spans="1:10" s="35" customFormat="1" ht="18.75" customHeight="1" x14ac:dyDescent="0.2">
      <c r="A34" s="29"/>
      <c r="B34" s="29"/>
      <c r="C34" s="30"/>
      <c r="D34" s="79"/>
      <c r="E34" s="79"/>
      <c r="F34" s="30"/>
      <c r="G34" s="79"/>
      <c r="H34" s="79"/>
      <c r="I34" s="79"/>
      <c r="J34" s="36"/>
    </row>
    <row r="35" spans="1:10" ht="12.75" customHeight="1" x14ac:dyDescent="0.2">
      <c r="A35" s="4"/>
      <c r="B35" s="4"/>
      <c r="C35" s="5"/>
      <c r="D35" s="84" t="s">
        <v>2</v>
      </c>
      <c r="E35" s="84"/>
      <c r="F35" s="5"/>
      <c r="G35" s="43"/>
      <c r="H35" s="13" t="s">
        <v>3</v>
      </c>
      <c r="I35" s="43"/>
      <c r="J35" s="12"/>
    </row>
    <row r="36" spans="1:10" ht="13.5" customHeight="1" thickBot="1" x14ac:dyDescent="0.25">
      <c r="A36" s="14"/>
      <c r="B36" s="14"/>
      <c r="C36" s="15"/>
      <c r="D36" s="15"/>
      <c r="E36" s="15"/>
      <c r="F36" s="15"/>
      <c r="G36" s="16"/>
      <c r="H36" s="15"/>
      <c r="I36" s="16"/>
      <c r="J36" s="17"/>
    </row>
    <row r="37" spans="1:10" ht="27" hidden="1" customHeight="1" x14ac:dyDescent="0.25">
      <c r="B37" s="75" t="s">
        <v>15</v>
      </c>
      <c r="C37" s="3"/>
      <c r="D37" s="3"/>
      <c r="E37" s="3"/>
      <c r="F37" s="143"/>
      <c r="G37" s="143"/>
      <c r="H37" s="143"/>
      <c r="I37" s="143"/>
      <c r="J37" s="3"/>
    </row>
    <row r="38" spans="1:10" ht="25.5" hidden="1" customHeight="1" x14ac:dyDescent="0.2">
      <c r="A38" s="130" t="s">
        <v>37</v>
      </c>
      <c r="B38" s="132" t="s">
        <v>16</v>
      </c>
      <c r="C38" s="133" t="s">
        <v>5</v>
      </c>
      <c r="D38" s="134"/>
      <c r="E38" s="134"/>
      <c r="F38" s="144" t="str">
        <f>B23</f>
        <v>Základ pro sníženou DPH</v>
      </c>
      <c r="G38" s="144" t="str">
        <f>B25</f>
        <v>Základ pro základní DPH</v>
      </c>
      <c r="H38" s="145" t="s">
        <v>17</v>
      </c>
      <c r="I38" s="145" t="s">
        <v>1</v>
      </c>
      <c r="J38" s="135" t="s">
        <v>0</v>
      </c>
    </row>
    <row r="39" spans="1:10" ht="25.5" hidden="1" customHeight="1" x14ac:dyDescent="0.2">
      <c r="A39" s="130">
        <v>1</v>
      </c>
      <c r="B39" s="136" t="s">
        <v>47</v>
      </c>
      <c r="C39" s="137" t="s">
        <v>46</v>
      </c>
      <c r="D39" s="138"/>
      <c r="E39" s="138"/>
      <c r="F39" s="146">
        <f>'Rozpočet Pol'!AC45</f>
        <v>0</v>
      </c>
      <c r="G39" s="147">
        <f>'Rozpočet Pol'!AD45</f>
        <v>0</v>
      </c>
      <c r="H39" s="148">
        <f>(F39*SazbaDPH1/100)+(G39*SazbaDPH2/100)</f>
        <v>0</v>
      </c>
      <c r="I39" s="148">
        <f>F39+G39+H39</f>
        <v>0</v>
      </c>
      <c r="J39" s="139" t="str">
        <f>IF(CenaCelkemVypocet=0,"",I39/CenaCelkemVypocet*100)</f>
        <v/>
      </c>
    </row>
    <row r="40" spans="1:10" ht="25.5" hidden="1" customHeight="1" x14ac:dyDescent="0.2">
      <c r="A40" s="130"/>
      <c r="B40" s="140" t="s">
        <v>48</v>
      </c>
      <c r="C40" s="141"/>
      <c r="D40" s="141"/>
      <c r="E40" s="142"/>
      <c r="F40" s="149">
        <f>SUMIF(A39:A39,"=1",F39:F39)</f>
        <v>0</v>
      </c>
      <c r="G40" s="150">
        <f>SUMIF(A39:A39,"=1",G39:G39)</f>
        <v>0</v>
      </c>
      <c r="H40" s="150">
        <f>SUMIF(A39:A39,"=1",H39:H39)</f>
        <v>0</v>
      </c>
      <c r="I40" s="150">
        <f>SUMIF(A39:A39,"=1",I39:I39)</f>
        <v>0</v>
      </c>
      <c r="J40" s="131">
        <f>SUMIF(A39:A39,"=1",J39:J39)</f>
        <v>0</v>
      </c>
    </row>
    <row r="44" spans="1:10" ht="15.75" x14ac:dyDescent="0.25">
      <c r="B44" s="160" t="s">
        <v>50</v>
      </c>
    </row>
    <row r="46" spans="1:10" ht="25.5" customHeight="1" x14ac:dyDescent="0.2">
      <c r="A46" s="161"/>
      <c r="B46" s="167" t="s">
        <v>16</v>
      </c>
      <c r="C46" s="167" t="s">
        <v>5</v>
      </c>
      <c r="D46" s="168"/>
      <c r="E46" s="168"/>
      <c r="F46" s="171" t="s">
        <v>51</v>
      </c>
      <c r="G46" s="171"/>
      <c r="H46" s="171"/>
      <c r="I46" s="172" t="s">
        <v>28</v>
      </c>
      <c r="J46" s="172"/>
    </row>
    <row r="47" spans="1:10" ht="25.5" customHeight="1" x14ac:dyDescent="0.2">
      <c r="A47" s="162"/>
      <c r="B47" s="173" t="s">
        <v>52</v>
      </c>
      <c r="C47" s="174" t="s">
        <v>53</v>
      </c>
      <c r="D47" s="175"/>
      <c r="E47" s="175"/>
      <c r="F47" s="179" t="s">
        <v>23</v>
      </c>
      <c r="G47" s="180"/>
      <c r="H47" s="180"/>
      <c r="I47" s="181">
        <f>'Rozpočet Pol'!G8</f>
        <v>0</v>
      </c>
      <c r="J47" s="181"/>
    </row>
    <row r="48" spans="1:10" ht="25.5" customHeight="1" x14ac:dyDescent="0.2">
      <c r="A48" s="162"/>
      <c r="B48" s="165" t="s">
        <v>54</v>
      </c>
      <c r="C48" s="164" t="s">
        <v>55</v>
      </c>
      <c r="D48" s="166"/>
      <c r="E48" s="166"/>
      <c r="F48" s="182" t="s">
        <v>23</v>
      </c>
      <c r="G48" s="183"/>
      <c r="H48" s="183"/>
      <c r="I48" s="184">
        <f>'Rozpočet Pol'!G11</f>
        <v>0</v>
      </c>
      <c r="J48" s="184"/>
    </row>
    <row r="49" spans="1:10" ht="25.5" customHeight="1" x14ac:dyDescent="0.2">
      <c r="A49" s="162"/>
      <c r="B49" s="165" t="s">
        <v>56</v>
      </c>
      <c r="C49" s="164" t="s">
        <v>57</v>
      </c>
      <c r="D49" s="166"/>
      <c r="E49" s="166"/>
      <c r="F49" s="182" t="s">
        <v>23</v>
      </c>
      <c r="G49" s="183"/>
      <c r="H49" s="183"/>
      <c r="I49" s="184">
        <f>'Rozpočet Pol'!G13</f>
        <v>0</v>
      </c>
      <c r="J49" s="184"/>
    </row>
    <row r="50" spans="1:10" ht="25.5" customHeight="1" x14ac:dyDescent="0.2">
      <c r="A50" s="162"/>
      <c r="B50" s="165" t="s">
        <v>58</v>
      </c>
      <c r="C50" s="164" t="s">
        <v>59</v>
      </c>
      <c r="D50" s="166"/>
      <c r="E50" s="166"/>
      <c r="F50" s="182" t="s">
        <v>23</v>
      </c>
      <c r="G50" s="183"/>
      <c r="H50" s="183"/>
      <c r="I50" s="184">
        <f>'Rozpočet Pol'!G22</f>
        <v>0</v>
      </c>
      <c r="J50" s="184"/>
    </row>
    <row r="51" spans="1:10" ht="25.5" customHeight="1" x14ac:dyDescent="0.2">
      <c r="A51" s="162"/>
      <c r="B51" s="176" t="s">
        <v>60</v>
      </c>
      <c r="C51" s="177" t="s">
        <v>61</v>
      </c>
      <c r="D51" s="178"/>
      <c r="E51" s="178"/>
      <c r="F51" s="185" t="s">
        <v>24</v>
      </c>
      <c r="G51" s="186"/>
      <c r="H51" s="186"/>
      <c r="I51" s="187">
        <f>'Rozpočet Pol'!G25</f>
        <v>0</v>
      </c>
      <c r="J51" s="187"/>
    </row>
    <row r="52" spans="1:10" ht="25.5" customHeight="1" x14ac:dyDescent="0.2">
      <c r="A52" s="163"/>
      <c r="B52" s="169" t="s">
        <v>1</v>
      </c>
      <c r="C52" s="169"/>
      <c r="D52" s="170"/>
      <c r="E52" s="170"/>
      <c r="F52" s="188"/>
      <c r="G52" s="189"/>
      <c r="H52" s="189"/>
      <c r="I52" s="190">
        <f>SUM(I47:I51)</f>
        <v>0</v>
      </c>
      <c r="J52" s="190"/>
    </row>
    <row r="53" spans="1:10" x14ac:dyDescent="0.2">
      <c r="F53" s="191"/>
      <c r="G53" s="129"/>
      <c r="H53" s="191"/>
      <c r="I53" s="129"/>
      <c r="J53" s="129"/>
    </row>
    <row r="54" spans="1:10" x14ac:dyDescent="0.2">
      <c r="F54" s="191"/>
      <c r="G54" s="129"/>
      <c r="H54" s="191"/>
      <c r="I54" s="129"/>
      <c r="J54" s="129"/>
    </row>
    <row r="55" spans="1:10" x14ac:dyDescent="0.2">
      <c r="F55" s="191"/>
      <c r="G55" s="129"/>
      <c r="H55" s="191"/>
      <c r="I55" s="129"/>
      <c r="J55" s="129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1">
    <mergeCell ref="I51:J51"/>
    <mergeCell ref="C51:E51"/>
    <mergeCell ref="I52:J52"/>
    <mergeCell ref="I48:J48"/>
    <mergeCell ref="C48:E48"/>
    <mergeCell ref="I49:J49"/>
    <mergeCell ref="C49:E49"/>
    <mergeCell ref="I50:J50"/>
    <mergeCell ref="C50:E50"/>
    <mergeCell ref="D3:J3"/>
    <mergeCell ref="C39:E39"/>
    <mergeCell ref="B40:E40"/>
    <mergeCell ref="I46:J46"/>
    <mergeCell ref="I47:J47"/>
    <mergeCell ref="C47:E47"/>
    <mergeCell ref="G28:I28"/>
    <mergeCell ref="G15:H15"/>
    <mergeCell ref="I15:J15"/>
    <mergeCell ref="E16:F16"/>
    <mergeCell ref="D12:G12"/>
    <mergeCell ref="D13:G13"/>
    <mergeCell ref="D34:E34"/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D11:G11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34:I34"/>
    <mergeCell ref="D2:J2"/>
    <mergeCell ref="E17:F17"/>
    <mergeCell ref="G16:H16"/>
    <mergeCell ref="G17:H17"/>
    <mergeCell ref="G18:H18"/>
    <mergeCell ref="I17:J17"/>
    <mergeCell ref="I18:J18"/>
    <mergeCell ref="E18:F18"/>
    <mergeCell ref="E15:F15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CE,Tučné"RTS Stavitel +,  © RTS, a.s.&amp;R&amp;9Stránka &amp;P z &amp;N</oddFooter>
  </headerFooter>
  <rowBreaks count="1" manualBreakCount="1">
    <brk id="36" max="9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selection activeCell="A5" sqref="A5:IV5"/>
    </sheetView>
  </sheetViews>
  <sheetFormatPr defaultRowHeight="12.75" x14ac:dyDescent="0.2"/>
  <cols>
    <col min="1" max="1" width="4.28515625" style="6" customWidth="1"/>
    <col min="2" max="2" width="14.42578125" style="6" customWidth="1"/>
    <col min="3" max="3" width="38.28515625" style="10" customWidth="1"/>
    <col min="4" max="4" width="4.5703125" style="6" customWidth="1"/>
    <col min="5" max="5" width="10.5703125" style="6" customWidth="1"/>
    <col min="6" max="6" width="9.85546875" style="6" customWidth="1"/>
    <col min="7" max="7" width="12.7109375" style="6" customWidth="1"/>
    <col min="8" max="16384" width="9.140625" style="6"/>
  </cols>
  <sheetData>
    <row r="1" spans="1:7" ht="15.75" x14ac:dyDescent="0.2">
      <c r="A1" s="100" t="s">
        <v>6</v>
      </c>
      <c r="B1" s="100"/>
      <c r="C1" s="101"/>
      <c r="D1" s="100"/>
      <c r="E1" s="100"/>
      <c r="F1" s="100"/>
      <c r="G1" s="100"/>
    </row>
    <row r="2" spans="1:7" ht="24.95" customHeight="1" x14ac:dyDescent="0.2">
      <c r="A2" s="77" t="s">
        <v>41</v>
      </c>
      <c r="B2" s="76"/>
      <c r="C2" s="102"/>
      <c r="D2" s="102"/>
      <c r="E2" s="102"/>
      <c r="F2" s="102"/>
      <c r="G2" s="103"/>
    </row>
    <row r="3" spans="1:7" ht="24.95" hidden="1" customHeight="1" x14ac:dyDescent="0.2">
      <c r="A3" s="77" t="s">
        <v>7</v>
      </c>
      <c r="B3" s="76"/>
      <c r="C3" s="102"/>
      <c r="D3" s="102"/>
      <c r="E3" s="102"/>
      <c r="F3" s="102"/>
      <c r="G3" s="103"/>
    </row>
    <row r="4" spans="1:7" ht="24.95" hidden="1" customHeight="1" x14ac:dyDescent="0.2">
      <c r="A4" s="77" t="s">
        <v>8</v>
      </c>
      <c r="B4" s="76"/>
      <c r="C4" s="102"/>
      <c r="D4" s="102"/>
      <c r="E4" s="102"/>
      <c r="F4" s="102"/>
      <c r="G4" s="103"/>
    </row>
    <row r="5" spans="1:7" hidden="1" x14ac:dyDescent="0.2">
      <c r="B5" s="7"/>
      <c r="C5" s="8"/>
      <c r="D5" s="9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5"/>
  <sheetViews>
    <sheetView workbookViewId="0">
      <selection sqref="A1:G1"/>
    </sheetView>
  </sheetViews>
  <sheetFormatPr defaultRowHeight="12.75" outlineLevelRow="1" x14ac:dyDescent="0.2"/>
  <cols>
    <col min="1" max="1" width="4.28515625" customWidth="1"/>
    <col min="2" max="2" width="14.42578125" style="128" customWidth="1"/>
    <col min="3" max="3" width="38.28515625" style="128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21" width="0" hidden="1" customWidth="1"/>
    <col min="29" max="39" width="0" hidden="1" customWidth="1"/>
  </cols>
  <sheetData>
    <row r="1" spans="1:60" ht="15.75" customHeight="1" x14ac:dyDescent="0.25">
      <c r="A1" s="194" t="s">
        <v>6</v>
      </c>
      <c r="B1" s="194"/>
      <c r="C1" s="194"/>
      <c r="D1" s="194"/>
      <c r="E1" s="194"/>
      <c r="F1" s="194"/>
      <c r="G1" s="194"/>
      <c r="AE1" t="s">
        <v>65</v>
      </c>
    </row>
    <row r="2" spans="1:60" ht="24.95" customHeight="1" x14ac:dyDescent="0.2">
      <c r="A2" s="201" t="s">
        <v>64</v>
      </c>
      <c r="B2" s="195"/>
      <c r="C2" s="196" t="s">
        <v>46</v>
      </c>
      <c r="D2" s="197"/>
      <c r="E2" s="197"/>
      <c r="F2" s="197"/>
      <c r="G2" s="203"/>
      <c r="AE2" t="s">
        <v>66</v>
      </c>
    </row>
    <row r="3" spans="1:60" ht="24.95" customHeight="1" x14ac:dyDescent="0.2">
      <c r="A3" s="202" t="s">
        <v>7</v>
      </c>
      <c r="B3" s="200"/>
      <c r="C3" s="198" t="s">
        <v>43</v>
      </c>
      <c r="D3" s="199"/>
      <c r="E3" s="199"/>
      <c r="F3" s="199"/>
      <c r="G3" s="204"/>
      <c r="AE3" t="s">
        <v>67</v>
      </c>
    </row>
    <row r="4" spans="1:60" ht="24.95" hidden="1" customHeight="1" x14ac:dyDescent="0.2">
      <c r="A4" s="202" t="s">
        <v>8</v>
      </c>
      <c r="B4" s="200"/>
      <c r="C4" s="198"/>
      <c r="D4" s="199"/>
      <c r="E4" s="199"/>
      <c r="F4" s="199"/>
      <c r="G4" s="204"/>
      <c r="AE4" t="s">
        <v>68</v>
      </c>
    </row>
    <row r="5" spans="1:60" hidden="1" x14ac:dyDescent="0.2">
      <c r="A5" s="205" t="s">
        <v>69</v>
      </c>
      <c r="B5" s="206"/>
      <c r="C5" s="207"/>
      <c r="D5" s="208"/>
      <c r="E5" s="208"/>
      <c r="F5" s="208"/>
      <c r="G5" s="209"/>
      <c r="AE5" t="s">
        <v>70</v>
      </c>
    </row>
    <row r="7" spans="1:60" ht="38.25" x14ac:dyDescent="0.2">
      <c r="A7" s="214" t="s">
        <v>71</v>
      </c>
      <c r="B7" s="215" t="s">
        <v>72</v>
      </c>
      <c r="C7" s="215" t="s">
        <v>73</v>
      </c>
      <c r="D7" s="214" t="s">
        <v>74</v>
      </c>
      <c r="E7" s="214" t="s">
        <v>75</v>
      </c>
      <c r="F7" s="210" t="s">
        <v>76</v>
      </c>
      <c r="G7" s="231" t="s">
        <v>28</v>
      </c>
      <c r="H7" s="232" t="s">
        <v>29</v>
      </c>
      <c r="I7" s="232" t="s">
        <v>77</v>
      </c>
      <c r="J7" s="232" t="s">
        <v>30</v>
      </c>
      <c r="K7" s="232" t="s">
        <v>78</v>
      </c>
      <c r="L7" s="232" t="s">
        <v>79</v>
      </c>
      <c r="M7" s="232" t="s">
        <v>80</v>
      </c>
      <c r="N7" s="232" t="s">
        <v>81</v>
      </c>
      <c r="O7" s="232" t="s">
        <v>82</v>
      </c>
      <c r="P7" s="232" t="s">
        <v>83</v>
      </c>
      <c r="Q7" s="232" t="s">
        <v>84</v>
      </c>
      <c r="R7" s="232" t="s">
        <v>85</v>
      </c>
      <c r="S7" s="232" t="s">
        <v>86</v>
      </c>
      <c r="T7" s="232" t="s">
        <v>87</v>
      </c>
      <c r="U7" s="217" t="s">
        <v>88</v>
      </c>
    </row>
    <row r="8" spans="1:60" x14ac:dyDescent="0.2">
      <c r="A8" s="233" t="s">
        <v>89</v>
      </c>
      <c r="B8" s="234" t="s">
        <v>52</v>
      </c>
      <c r="C8" s="235" t="s">
        <v>53</v>
      </c>
      <c r="D8" s="236"/>
      <c r="E8" s="237"/>
      <c r="F8" s="238"/>
      <c r="G8" s="238">
        <f>SUMIF(AE9:AE10,"&lt;&gt;NOR",G9:G10)</f>
        <v>0</v>
      </c>
      <c r="H8" s="238"/>
      <c r="I8" s="238">
        <f>SUM(I9:I10)</f>
        <v>0</v>
      </c>
      <c r="J8" s="238"/>
      <c r="K8" s="238">
        <f>SUM(K9:K10)</f>
        <v>0</v>
      </c>
      <c r="L8" s="238"/>
      <c r="M8" s="238">
        <f>SUM(M9:M10)</f>
        <v>0</v>
      </c>
      <c r="N8" s="216"/>
      <c r="O8" s="216">
        <f>SUM(O9:O10)</f>
        <v>1.93085</v>
      </c>
      <c r="P8" s="216"/>
      <c r="Q8" s="216">
        <f>SUM(Q9:Q10)</f>
        <v>0</v>
      </c>
      <c r="R8" s="216"/>
      <c r="S8" s="216"/>
      <c r="T8" s="233"/>
      <c r="U8" s="216">
        <f>SUM(U9:U10)</f>
        <v>79.87</v>
      </c>
      <c r="AE8" t="s">
        <v>90</v>
      </c>
    </row>
    <row r="9" spans="1:60" outlineLevel="1" x14ac:dyDescent="0.2">
      <c r="A9" s="212">
        <v>1</v>
      </c>
      <c r="B9" s="218" t="s">
        <v>91</v>
      </c>
      <c r="C9" s="261" t="s">
        <v>92</v>
      </c>
      <c r="D9" s="220" t="s">
        <v>93</v>
      </c>
      <c r="E9" s="226">
        <v>262.7</v>
      </c>
      <c r="F9" s="228">
        <f>H9+J9</f>
        <v>0</v>
      </c>
      <c r="G9" s="229">
        <f>ROUND(E9*F9,2)</f>
        <v>0</v>
      </c>
      <c r="H9" s="229"/>
      <c r="I9" s="229">
        <f>ROUND(E9*H9,2)</f>
        <v>0</v>
      </c>
      <c r="J9" s="229"/>
      <c r="K9" s="229">
        <f>ROUND(E9*J9,2)</f>
        <v>0</v>
      </c>
      <c r="L9" s="229">
        <v>21</v>
      </c>
      <c r="M9" s="229">
        <f>G9*(1+L9/100)</f>
        <v>0</v>
      </c>
      <c r="N9" s="221">
        <v>2.1000000000000001E-4</v>
      </c>
      <c r="O9" s="221">
        <f>ROUND(E9*N9,5)</f>
        <v>5.5169999999999997E-2</v>
      </c>
      <c r="P9" s="221">
        <v>0</v>
      </c>
      <c r="Q9" s="221">
        <f>ROUND(E9*P9,5)</f>
        <v>0</v>
      </c>
      <c r="R9" s="221"/>
      <c r="S9" s="221"/>
      <c r="T9" s="222">
        <v>0.05</v>
      </c>
      <c r="U9" s="221">
        <f>ROUND(E9*T9,2)</f>
        <v>13.14</v>
      </c>
      <c r="V9" s="211"/>
      <c r="W9" s="211"/>
      <c r="X9" s="211"/>
      <c r="Y9" s="211"/>
      <c r="Z9" s="211"/>
      <c r="AA9" s="211"/>
      <c r="AB9" s="211"/>
      <c r="AC9" s="211"/>
      <c r="AD9" s="211"/>
      <c r="AE9" s="211" t="s">
        <v>94</v>
      </c>
      <c r="AF9" s="211"/>
      <c r="AG9" s="211"/>
      <c r="AH9" s="211"/>
      <c r="AI9" s="211"/>
      <c r="AJ9" s="211"/>
      <c r="AK9" s="211"/>
      <c r="AL9" s="211"/>
      <c r="AM9" s="211"/>
      <c r="AN9" s="211"/>
      <c r="AO9" s="211"/>
      <c r="AP9" s="211"/>
      <c r="AQ9" s="211"/>
      <c r="AR9" s="211"/>
      <c r="AS9" s="211"/>
      <c r="AT9" s="211"/>
      <c r="AU9" s="211"/>
      <c r="AV9" s="211"/>
      <c r="AW9" s="211"/>
      <c r="AX9" s="211"/>
      <c r="AY9" s="211"/>
      <c r="AZ9" s="211"/>
      <c r="BA9" s="211"/>
      <c r="BB9" s="211"/>
      <c r="BC9" s="211"/>
      <c r="BD9" s="211"/>
      <c r="BE9" s="211"/>
      <c r="BF9" s="211"/>
      <c r="BG9" s="211"/>
      <c r="BH9" s="211"/>
    </row>
    <row r="10" spans="1:60" ht="22.5" outlineLevel="1" x14ac:dyDescent="0.2">
      <c r="A10" s="212">
        <v>2</v>
      </c>
      <c r="B10" s="218" t="s">
        <v>95</v>
      </c>
      <c r="C10" s="261" t="s">
        <v>96</v>
      </c>
      <c r="D10" s="220" t="s">
        <v>93</v>
      </c>
      <c r="E10" s="226">
        <v>262.7</v>
      </c>
      <c r="F10" s="228">
        <f>H10+J10</f>
        <v>0</v>
      </c>
      <c r="G10" s="229">
        <f>ROUND(E10*F10,2)</f>
        <v>0</v>
      </c>
      <c r="H10" s="229"/>
      <c r="I10" s="229">
        <f>ROUND(E10*H10,2)</f>
        <v>0</v>
      </c>
      <c r="J10" s="229"/>
      <c r="K10" s="229">
        <f>ROUND(E10*J10,2)</f>
        <v>0</v>
      </c>
      <c r="L10" s="229">
        <v>21</v>
      </c>
      <c r="M10" s="229">
        <f>G10*(1+L10/100)</f>
        <v>0</v>
      </c>
      <c r="N10" s="221">
        <v>7.1399999999999996E-3</v>
      </c>
      <c r="O10" s="221">
        <f>ROUND(E10*N10,5)</f>
        <v>1.87568</v>
      </c>
      <c r="P10" s="221">
        <v>0</v>
      </c>
      <c r="Q10" s="221">
        <f>ROUND(E10*P10,5)</f>
        <v>0</v>
      </c>
      <c r="R10" s="221"/>
      <c r="S10" s="221"/>
      <c r="T10" s="222">
        <v>0.254</v>
      </c>
      <c r="U10" s="221">
        <f>ROUND(E10*T10,2)</f>
        <v>66.73</v>
      </c>
      <c r="V10" s="211"/>
      <c r="W10" s="211"/>
      <c r="X10" s="211"/>
      <c r="Y10" s="211"/>
      <c r="Z10" s="211"/>
      <c r="AA10" s="211"/>
      <c r="AB10" s="211"/>
      <c r="AC10" s="211"/>
      <c r="AD10" s="211"/>
      <c r="AE10" s="211" t="s">
        <v>94</v>
      </c>
      <c r="AF10" s="211"/>
      <c r="AG10" s="211"/>
      <c r="AH10" s="211"/>
      <c r="AI10" s="211"/>
      <c r="AJ10" s="211"/>
      <c r="AK10" s="211"/>
      <c r="AL10" s="211"/>
      <c r="AM10" s="211"/>
      <c r="AN10" s="211"/>
      <c r="AO10" s="211"/>
      <c r="AP10" s="211"/>
      <c r="AQ10" s="211"/>
      <c r="AR10" s="211"/>
      <c r="AS10" s="211"/>
      <c r="AT10" s="211"/>
      <c r="AU10" s="211"/>
      <c r="AV10" s="211"/>
      <c r="AW10" s="211"/>
      <c r="AX10" s="211"/>
      <c r="AY10" s="211"/>
      <c r="AZ10" s="211"/>
      <c r="BA10" s="211"/>
      <c r="BB10" s="211"/>
      <c r="BC10" s="211"/>
      <c r="BD10" s="211"/>
      <c r="BE10" s="211"/>
      <c r="BF10" s="211"/>
      <c r="BG10" s="211"/>
      <c r="BH10" s="211"/>
    </row>
    <row r="11" spans="1:60" x14ac:dyDescent="0.2">
      <c r="A11" s="213" t="s">
        <v>89</v>
      </c>
      <c r="B11" s="219" t="s">
        <v>54</v>
      </c>
      <c r="C11" s="262" t="s">
        <v>55</v>
      </c>
      <c r="D11" s="223"/>
      <c r="E11" s="227"/>
      <c r="F11" s="230"/>
      <c r="G11" s="230">
        <f>SUMIF(AE12:AE12,"&lt;&gt;NOR",G12:G12)</f>
        <v>0</v>
      </c>
      <c r="H11" s="230"/>
      <c r="I11" s="230">
        <f>SUM(I12:I12)</f>
        <v>0</v>
      </c>
      <c r="J11" s="230"/>
      <c r="K11" s="230">
        <f>SUM(K12:K12)</f>
        <v>0</v>
      </c>
      <c r="L11" s="230"/>
      <c r="M11" s="230">
        <f>SUM(M12:M12)</f>
        <v>0</v>
      </c>
      <c r="N11" s="224"/>
      <c r="O11" s="224">
        <f>SUM(O12:O12)</f>
        <v>0</v>
      </c>
      <c r="P11" s="224"/>
      <c r="Q11" s="224">
        <f>SUM(Q12:Q12)</f>
        <v>1.98576</v>
      </c>
      <c r="R11" s="224"/>
      <c r="S11" s="224"/>
      <c r="T11" s="225"/>
      <c r="U11" s="224">
        <f>SUM(U12:U12)</f>
        <v>52.01</v>
      </c>
      <c r="AE11" t="s">
        <v>90</v>
      </c>
    </row>
    <row r="12" spans="1:60" outlineLevel="1" x14ac:dyDescent="0.2">
      <c r="A12" s="212">
        <v>3</v>
      </c>
      <c r="B12" s="218" t="s">
        <v>97</v>
      </c>
      <c r="C12" s="261" t="s">
        <v>98</v>
      </c>
      <c r="D12" s="220" t="s">
        <v>93</v>
      </c>
      <c r="E12" s="226">
        <v>157.6</v>
      </c>
      <c r="F12" s="228">
        <f>H12+J12</f>
        <v>0</v>
      </c>
      <c r="G12" s="229">
        <f>ROUND(E12*F12,2)</f>
        <v>0</v>
      </c>
      <c r="H12" s="229"/>
      <c r="I12" s="229">
        <f>ROUND(E12*H12,2)</f>
        <v>0</v>
      </c>
      <c r="J12" s="229"/>
      <c r="K12" s="229">
        <f>ROUND(E12*J12,2)</f>
        <v>0</v>
      </c>
      <c r="L12" s="229">
        <v>21</v>
      </c>
      <c r="M12" s="229">
        <f>G12*(1+L12/100)</f>
        <v>0</v>
      </c>
      <c r="N12" s="221">
        <v>0</v>
      </c>
      <c r="O12" s="221">
        <f>ROUND(E12*N12,5)</f>
        <v>0</v>
      </c>
      <c r="P12" s="221">
        <v>1.26E-2</v>
      </c>
      <c r="Q12" s="221">
        <f>ROUND(E12*P12,5)</f>
        <v>1.98576</v>
      </c>
      <c r="R12" s="221"/>
      <c r="S12" s="221"/>
      <c r="T12" s="222">
        <v>0.33</v>
      </c>
      <c r="U12" s="221">
        <f>ROUND(E12*T12,2)</f>
        <v>52.01</v>
      </c>
      <c r="V12" s="211"/>
      <c r="W12" s="211"/>
      <c r="X12" s="211"/>
      <c r="Y12" s="211"/>
      <c r="Z12" s="211"/>
      <c r="AA12" s="211"/>
      <c r="AB12" s="211"/>
      <c r="AC12" s="211"/>
      <c r="AD12" s="211"/>
      <c r="AE12" s="211" t="s">
        <v>94</v>
      </c>
      <c r="AF12" s="211"/>
      <c r="AG12" s="211"/>
      <c r="AH12" s="211"/>
      <c r="AI12" s="211"/>
      <c r="AJ12" s="211"/>
      <c r="AK12" s="211"/>
      <c r="AL12" s="211"/>
      <c r="AM12" s="211"/>
      <c r="AN12" s="211"/>
      <c r="AO12" s="211"/>
      <c r="AP12" s="211"/>
      <c r="AQ12" s="211"/>
      <c r="AR12" s="211"/>
      <c r="AS12" s="211"/>
      <c r="AT12" s="211"/>
      <c r="AU12" s="211"/>
      <c r="AV12" s="211"/>
      <c r="AW12" s="211"/>
      <c r="AX12" s="211"/>
      <c r="AY12" s="211"/>
      <c r="AZ12" s="211"/>
      <c r="BA12" s="211"/>
      <c r="BB12" s="211"/>
      <c r="BC12" s="211"/>
      <c r="BD12" s="211"/>
      <c r="BE12" s="211"/>
      <c r="BF12" s="211"/>
      <c r="BG12" s="211"/>
      <c r="BH12" s="211"/>
    </row>
    <row r="13" spans="1:60" x14ac:dyDescent="0.2">
      <c r="A13" s="213" t="s">
        <v>89</v>
      </c>
      <c r="B13" s="219" t="s">
        <v>56</v>
      </c>
      <c r="C13" s="262" t="s">
        <v>57</v>
      </c>
      <c r="D13" s="223"/>
      <c r="E13" s="227"/>
      <c r="F13" s="230"/>
      <c r="G13" s="230">
        <f>SUMIF(AE14:AE21,"&lt;&gt;NOR",G14:G21)</f>
        <v>0</v>
      </c>
      <c r="H13" s="230"/>
      <c r="I13" s="230">
        <f>SUM(I14:I21)</f>
        <v>0</v>
      </c>
      <c r="J13" s="230"/>
      <c r="K13" s="230">
        <f>SUM(K14:K21)</f>
        <v>0</v>
      </c>
      <c r="L13" s="230"/>
      <c r="M13" s="230">
        <f>SUM(M14:M21)</f>
        <v>0</v>
      </c>
      <c r="N13" s="224"/>
      <c r="O13" s="224">
        <f>SUM(O14:O21)</f>
        <v>0</v>
      </c>
      <c r="P13" s="224"/>
      <c r="Q13" s="224">
        <f>SUM(Q14:Q21)</f>
        <v>0</v>
      </c>
      <c r="R13" s="224"/>
      <c r="S13" s="224"/>
      <c r="T13" s="225"/>
      <c r="U13" s="224">
        <f>SUM(U14:U21)</f>
        <v>5.2299999999999995</v>
      </c>
      <c r="AE13" t="s">
        <v>90</v>
      </c>
    </row>
    <row r="14" spans="1:60" outlineLevel="1" x14ac:dyDescent="0.2">
      <c r="A14" s="212">
        <v>4</v>
      </c>
      <c r="B14" s="218" t="s">
        <v>99</v>
      </c>
      <c r="C14" s="261" t="s">
        <v>100</v>
      </c>
      <c r="D14" s="220" t="s">
        <v>101</v>
      </c>
      <c r="E14" s="226">
        <v>2.6059999999999999</v>
      </c>
      <c r="F14" s="228">
        <f>H14+J14</f>
        <v>0</v>
      </c>
      <c r="G14" s="229">
        <f>ROUND(E14*F14,2)</f>
        <v>0</v>
      </c>
      <c r="H14" s="229"/>
      <c r="I14" s="229">
        <f>ROUND(E14*H14,2)</f>
        <v>0</v>
      </c>
      <c r="J14" s="229"/>
      <c r="K14" s="229">
        <f>ROUND(E14*J14,2)</f>
        <v>0</v>
      </c>
      <c r="L14" s="229">
        <v>21</v>
      </c>
      <c r="M14" s="229">
        <f>G14*(1+L14/100)</f>
        <v>0</v>
      </c>
      <c r="N14" s="221">
        <v>0</v>
      </c>
      <c r="O14" s="221">
        <f>ROUND(E14*N14,5)</f>
        <v>0</v>
      </c>
      <c r="P14" s="221">
        <v>0</v>
      </c>
      <c r="Q14" s="221">
        <f>ROUND(E14*P14,5)</f>
        <v>0</v>
      </c>
      <c r="R14" s="221"/>
      <c r="S14" s="221"/>
      <c r="T14" s="222">
        <v>0.94199999999999995</v>
      </c>
      <c r="U14" s="221">
        <f>ROUND(E14*T14,2)</f>
        <v>2.4500000000000002</v>
      </c>
      <c r="V14" s="211"/>
      <c r="W14" s="211"/>
      <c r="X14" s="211"/>
      <c r="Y14" s="211"/>
      <c r="Z14" s="211"/>
      <c r="AA14" s="211"/>
      <c r="AB14" s="211"/>
      <c r="AC14" s="211"/>
      <c r="AD14" s="211"/>
      <c r="AE14" s="211" t="s">
        <v>94</v>
      </c>
      <c r="AF14" s="211"/>
      <c r="AG14" s="211"/>
      <c r="AH14" s="211"/>
      <c r="AI14" s="211"/>
      <c r="AJ14" s="211"/>
      <c r="AK14" s="211"/>
      <c r="AL14" s="211"/>
      <c r="AM14" s="211"/>
      <c r="AN14" s="211"/>
      <c r="AO14" s="211"/>
      <c r="AP14" s="211"/>
      <c r="AQ14" s="211"/>
      <c r="AR14" s="211"/>
      <c r="AS14" s="211"/>
      <c r="AT14" s="211"/>
      <c r="AU14" s="211"/>
      <c r="AV14" s="211"/>
      <c r="AW14" s="211"/>
      <c r="AX14" s="211"/>
      <c r="AY14" s="211"/>
      <c r="AZ14" s="211"/>
      <c r="BA14" s="211"/>
      <c r="BB14" s="211"/>
      <c r="BC14" s="211"/>
      <c r="BD14" s="211"/>
      <c r="BE14" s="211"/>
      <c r="BF14" s="211"/>
      <c r="BG14" s="211"/>
      <c r="BH14" s="211"/>
    </row>
    <row r="15" spans="1:60" outlineLevel="1" x14ac:dyDescent="0.2">
      <c r="A15" s="212">
        <v>5</v>
      </c>
      <c r="B15" s="218" t="s">
        <v>102</v>
      </c>
      <c r="C15" s="261" t="s">
        <v>103</v>
      </c>
      <c r="D15" s="220" t="s">
        <v>101</v>
      </c>
      <c r="E15" s="226">
        <v>2.6059999999999999</v>
      </c>
      <c r="F15" s="228">
        <f>H15+J15</f>
        <v>0</v>
      </c>
      <c r="G15" s="229">
        <f>ROUND(E15*F15,2)</f>
        <v>0</v>
      </c>
      <c r="H15" s="229"/>
      <c r="I15" s="229">
        <f>ROUND(E15*H15,2)</f>
        <v>0</v>
      </c>
      <c r="J15" s="229"/>
      <c r="K15" s="229">
        <f>ROUND(E15*J15,2)</f>
        <v>0</v>
      </c>
      <c r="L15" s="229">
        <v>21</v>
      </c>
      <c r="M15" s="229">
        <f>G15*(1+L15/100)</f>
        <v>0</v>
      </c>
      <c r="N15" s="221">
        <v>0</v>
      </c>
      <c r="O15" s="221">
        <f>ROUND(E15*N15,5)</f>
        <v>0</v>
      </c>
      <c r="P15" s="221">
        <v>0</v>
      </c>
      <c r="Q15" s="221">
        <f>ROUND(E15*P15,5)</f>
        <v>0</v>
      </c>
      <c r="R15" s="221"/>
      <c r="S15" s="221"/>
      <c r="T15" s="222">
        <v>0.105</v>
      </c>
      <c r="U15" s="221">
        <f>ROUND(E15*T15,2)</f>
        <v>0.27</v>
      </c>
      <c r="V15" s="211"/>
      <c r="W15" s="211"/>
      <c r="X15" s="211"/>
      <c r="Y15" s="211"/>
      <c r="Z15" s="211"/>
      <c r="AA15" s="211"/>
      <c r="AB15" s="211"/>
      <c r="AC15" s="211"/>
      <c r="AD15" s="211"/>
      <c r="AE15" s="211" t="s">
        <v>94</v>
      </c>
      <c r="AF15" s="211"/>
      <c r="AG15" s="211"/>
      <c r="AH15" s="211"/>
      <c r="AI15" s="211"/>
      <c r="AJ15" s="211"/>
      <c r="AK15" s="211"/>
      <c r="AL15" s="211"/>
      <c r="AM15" s="211"/>
      <c r="AN15" s="211"/>
      <c r="AO15" s="211"/>
      <c r="AP15" s="211"/>
      <c r="AQ15" s="211"/>
      <c r="AR15" s="211"/>
      <c r="AS15" s="211"/>
      <c r="AT15" s="211"/>
      <c r="AU15" s="211"/>
      <c r="AV15" s="211"/>
      <c r="AW15" s="211"/>
      <c r="AX15" s="211"/>
      <c r="AY15" s="211"/>
      <c r="AZ15" s="211"/>
      <c r="BA15" s="211"/>
      <c r="BB15" s="211"/>
      <c r="BC15" s="211"/>
      <c r="BD15" s="211"/>
      <c r="BE15" s="211"/>
      <c r="BF15" s="211"/>
      <c r="BG15" s="211"/>
      <c r="BH15" s="211"/>
    </row>
    <row r="16" spans="1:60" outlineLevel="1" x14ac:dyDescent="0.2">
      <c r="A16" s="212">
        <v>6</v>
      </c>
      <c r="B16" s="218" t="s">
        <v>104</v>
      </c>
      <c r="C16" s="261" t="s">
        <v>105</v>
      </c>
      <c r="D16" s="220" t="s">
        <v>101</v>
      </c>
      <c r="E16" s="226">
        <v>0.83599999999999997</v>
      </c>
      <c r="F16" s="228">
        <f>H16+J16</f>
        <v>0</v>
      </c>
      <c r="G16" s="229">
        <f>ROUND(E16*F16,2)</f>
        <v>0</v>
      </c>
      <c r="H16" s="229"/>
      <c r="I16" s="229">
        <f>ROUND(E16*H16,2)</f>
        <v>0</v>
      </c>
      <c r="J16" s="229"/>
      <c r="K16" s="229">
        <f>ROUND(E16*J16,2)</f>
        <v>0</v>
      </c>
      <c r="L16" s="229">
        <v>21</v>
      </c>
      <c r="M16" s="229">
        <f>G16*(1+L16/100)</f>
        <v>0</v>
      </c>
      <c r="N16" s="221">
        <v>0</v>
      </c>
      <c r="O16" s="221">
        <f>ROUND(E16*N16,5)</f>
        <v>0</v>
      </c>
      <c r="P16" s="221">
        <v>0</v>
      </c>
      <c r="Q16" s="221">
        <f>ROUND(E16*P16,5)</f>
        <v>0</v>
      </c>
      <c r="R16" s="221"/>
      <c r="S16" s="221"/>
      <c r="T16" s="222">
        <v>0.93300000000000005</v>
      </c>
      <c r="U16" s="221">
        <f>ROUND(E16*T16,2)</f>
        <v>0.78</v>
      </c>
      <c r="V16" s="211"/>
      <c r="W16" s="211"/>
      <c r="X16" s="211"/>
      <c r="Y16" s="211"/>
      <c r="Z16" s="211"/>
      <c r="AA16" s="211"/>
      <c r="AB16" s="211"/>
      <c r="AC16" s="211"/>
      <c r="AD16" s="211"/>
      <c r="AE16" s="211" t="s">
        <v>94</v>
      </c>
      <c r="AF16" s="211"/>
      <c r="AG16" s="211"/>
      <c r="AH16" s="211"/>
      <c r="AI16" s="211"/>
      <c r="AJ16" s="211"/>
      <c r="AK16" s="211"/>
      <c r="AL16" s="211"/>
      <c r="AM16" s="211"/>
      <c r="AN16" s="211"/>
      <c r="AO16" s="211"/>
      <c r="AP16" s="211"/>
      <c r="AQ16" s="211"/>
      <c r="AR16" s="211"/>
      <c r="AS16" s="211"/>
      <c r="AT16" s="211"/>
      <c r="AU16" s="211"/>
      <c r="AV16" s="211"/>
      <c r="AW16" s="211"/>
      <c r="AX16" s="211"/>
      <c r="AY16" s="211"/>
      <c r="AZ16" s="211"/>
      <c r="BA16" s="211"/>
      <c r="BB16" s="211"/>
      <c r="BC16" s="211"/>
      <c r="BD16" s="211"/>
      <c r="BE16" s="211"/>
      <c r="BF16" s="211"/>
      <c r="BG16" s="211"/>
      <c r="BH16" s="211"/>
    </row>
    <row r="17" spans="1:60" outlineLevel="1" x14ac:dyDescent="0.2">
      <c r="A17" s="212">
        <v>7</v>
      </c>
      <c r="B17" s="218" t="s">
        <v>106</v>
      </c>
      <c r="C17" s="261" t="s">
        <v>107</v>
      </c>
      <c r="D17" s="220" t="s">
        <v>101</v>
      </c>
      <c r="E17" s="226">
        <v>0.39200000000000002</v>
      </c>
      <c r="F17" s="228">
        <f>H17+J17</f>
        <v>0</v>
      </c>
      <c r="G17" s="229">
        <f>ROUND(E17*F17,2)</f>
        <v>0</v>
      </c>
      <c r="H17" s="229"/>
      <c r="I17" s="229">
        <f>ROUND(E17*H17,2)</f>
        <v>0</v>
      </c>
      <c r="J17" s="229"/>
      <c r="K17" s="229">
        <f>ROUND(E17*J17,2)</f>
        <v>0</v>
      </c>
      <c r="L17" s="229">
        <v>21</v>
      </c>
      <c r="M17" s="229">
        <f>G17*(1+L17/100)</f>
        <v>0</v>
      </c>
      <c r="N17" s="221">
        <v>0</v>
      </c>
      <c r="O17" s="221">
        <f>ROUND(E17*N17,5)</f>
        <v>0</v>
      </c>
      <c r="P17" s="221">
        <v>0</v>
      </c>
      <c r="Q17" s="221">
        <f>ROUND(E17*P17,5)</f>
        <v>0</v>
      </c>
      <c r="R17" s="221"/>
      <c r="S17" s="221"/>
      <c r="T17" s="222">
        <v>0.65300000000000002</v>
      </c>
      <c r="U17" s="221">
        <f>ROUND(E17*T17,2)</f>
        <v>0.26</v>
      </c>
      <c r="V17" s="211"/>
      <c r="W17" s="211"/>
      <c r="X17" s="211"/>
      <c r="Y17" s="211"/>
      <c r="Z17" s="211"/>
      <c r="AA17" s="211"/>
      <c r="AB17" s="211"/>
      <c r="AC17" s="211"/>
      <c r="AD17" s="211"/>
      <c r="AE17" s="211" t="s">
        <v>94</v>
      </c>
      <c r="AF17" s="211"/>
      <c r="AG17" s="211"/>
      <c r="AH17" s="211"/>
      <c r="AI17" s="211"/>
      <c r="AJ17" s="211"/>
      <c r="AK17" s="211"/>
      <c r="AL17" s="211"/>
      <c r="AM17" s="211"/>
      <c r="AN17" s="211"/>
      <c r="AO17" s="211"/>
      <c r="AP17" s="211"/>
      <c r="AQ17" s="211"/>
      <c r="AR17" s="211"/>
      <c r="AS17" s="211"/>
      <c r="AT17" s="211"/>
      <c r="AU17" s="211"/>
      <c r="AV17" s="211"/>
      <c r="AW17" s="211"/>
      <c r="AX17" s="211"/>
      <c r="AY17" s="211"/>
      <c r="AZ17" s="211"/>
      <c r="BA17" s="211"/>
      <c r="BB17" s="211"/>
      <c r="BC17" s="211"/>
      <c r="BD17" s="211"/>
      <c r="BE17" s="211"/>
      <c r="BF17" s="211"/>
      <c r="BG17" s="211"/>
      <c r="BH17" s="211"/>
    </row>
    <row r="18" spans="1:60" ht="22.5" outlineLevel="1" x14ac:dyDescent="0.2">
      <c r="A18" s="212">
        <v>8</v>
      </c>
      <c r="B18" s="218" t="s">
        <v>106</v>
      </c>
      <c r="C18" s="261" t="s">
        <v>108</v>
      </c>
      <c r="D18" s="220" t="s">
        <v>101</v>
      </c>
      <c r="E18" s="226">
        <v>0.28599999999999998</v>
      </c>
      <c r="F18" s="228">
        <f>H18+J18</f>
        <v>0</v>
      </c>
      <c r="G18" s="229">
        <f>ROUND(E18*F18,2)</f>
        <v>0</v>
      </c>
      <c r="H18" s="229"/>
      <c r="I18" s="229">
        <f>ROUND(E18*H18,2)</f>
        <v>0</v>
      </c>
      <c r="J18" s="229"/>
      <c r="K18" s="229">
        <f>ROUND(E18*J18,2)</f>
        <v>0</v>
      </c>
      <c r="L18" s="229">
        <v>21</v>
      </c>
      <c r="M18" s="229">
        <f>G18*(1+L18/100)</f>
        <v>0</v>
      </c>
      <c r="N18" s="221">
        <v>0</v>
      </c>
      <c r="O18" s="221">
        <f>ROUND(E18*N18,5)</f>
        <v>0</v>
      </c>
      <c r="P18" s="221">
        <v>0</v>
      </c>
      <c r="Q18" s="221">
        <f>ROUND(E18*P18,5)</f>
        <v>0</v>
      </c>
      <c r="R18" s="221"/>
      <c r="S18" s="221"/>
      <c r="T18" s="222">
        <v>0.65300000000000002</v>
      </c>
      <c r="U18" s="221">
        <f>ROUND(E18*T18,2)</f>
        <v>0.19</v>
      </c>
      <c r="V18" s="211"/>
      <c r="W18" s="211"/>
      <c r="X18" s="211"/>
      <c r="Y18" s="211"/>
      <c r="Z18" s="211"/>
      <c r="AA18" s="211"/>
      <c r="AB18" s="211"/>
      <c r="AC18" s="211"/>
      <c r="AD18" s="211"/>
      <c r="AE18" s="211" t="s">
        <v>94</v>
      </c>
      <c r="AF18" s="211"/>
      <c r="AG18" s="211"/>
      <c r="AH18" s="211"/>
      <c r="AI18" s="211"/>
      <c r="AJ18" s="211"/>
      <c r="AK18" s="211"/>
      <c r="AL18" s="211"/>
      <c r="AM18" s="211"/>
      <c r="AN18" s="211"/>
      <c r="AO18" s="211"/>
      <c r="AP18" s="211"/>
      <c r="AQ18" s="211"/>
      <c r="AR18" s="211"/>
      <c r="AS18" s="211"/>
      <c r="AT18" s="211"/>
      <c r="AU18" s="211"/>
      <c r="AV18" s="211"/>
      <c r="AW18" s="211"/>
      <c r="AX18" s="211"/>
      <c r="AY18" s="211"/>
      <c r="AZ18" s="211"/>
      <c r="BA18" s="211"/>
      <c r="BB18" s="211"/>
      <c r="BC18" s="211"/>
      <c r="BD18" s="211"/>
      <c r="BE18" s="211"/>
      <c r="BF18" s="211"/>
      <c r="BG18" s="211"/>
      <c r="BH18" s="211"/>
    </row>
    <row r="19" spans="1:60" outlineLevel="1" x14ac:dyDescent="0.2">
      <c r="A19" s="212">
        <v>9</v>
      </c>
      <c r="B19" s="218" t="s">
        <v>109</v>
      </c>
      <c r="C19" s="261" t="s">
        <v>110</v>
      </c>
      <c r="D19" s="220" t="s">
        <v>101</v>
      </c>
      <c r="E19" s="226">
        <v>2.6059999999999999</v>
      </c>
      <c r="F19" s="228">
        <f>H19+J19</f>
        <v>0</v>
      </c>
      <c r="G19" s="229">
        <f>ROUND(E19*F19,2)</f>
        <v>0</v>
      </c>
      <c r="H19" s="229"/>
      <c r="I19" s="229">
        <f>ROUND(E19*H19,2)</f>
        <v>0</v>
      </c>
      <c r="J19" s="229"/>
      <c r="K19" s="229">
        <f>ROUND(E19*J19,2)</f>
        <v>0</v>
      </c>
      <c r="L19" s="229">
        <v>21</v>
      </c>
      <c r="M19" s="229">
        <f>G19*(1+L19/100)</f>
        <v>0</v>
      </c>
      <c r="N19" s="221">
        <v>0</v>
      </c>
      <c r="O19" s="221">
        <f>ROUND(E19*N19,5)</f>
        <v>0</v>
      </c>
      <c r="P19" s="221">
        <v>0</v>
      </c>
      <c r="Q19" s="221">
        <f>ROUND(E19*P19,5)</f>
        <v>0</v>
      </c>
      <c r="R19" s="221"/>
      <c r="S19" s="221"/>
      <c r="T19" s="222">
        <v>0.49</v>
      </c>
      <c r="U19" s="221">
        <f>ROUND(E19*T19,2)</f>
        <v>1.28</v>
      </c>
      <c r="V19" s="211"/>
      <c r="W19" s="211"/>
      <c r="X19" s="211"/>
      <c r="Y19" s="211"/>
      <c r="Z19" s="211"/>
      <c r="AA19" s="211"/>
      <c r="AB19" s="211"/>
      <c r="AC19" s="211"/>
      <c r="AD19" s="211"/>
      <c r="AE19" s="211" t="s">
        <v>94</v>
      </c>
      <c r="AF19" s="211"/>
      <c r="AG19" s="211"/>
      <c r="AH19" s="211"/>
      <c r="AI19" s="211"/>
      <c r="AJ19" s="211"/>
      <c r="AK19" s="211"/>
      <c r="AL19" s="211"/>
      <c r="AM19" s="211"/>
      <c r="AN19" s="211"/>
      <c r="AO19" s="211"/>
      <c r="AP19" s="211"/>
      <c r="AQ19" s="211"/>
      <c r="AR19" s="211"/>
      <c r="AS19" s="211"/>
      <c r="AT19" s="211"/>
      <c r="AU19" s="211"/>
      <c r="AV19" s="211"/>
      <c r="AW19" s="211"/>
      <c r="AX19" s="211"/>
      <c r="AY19" s="211"/>
      <c r="AZ19" s="211"/>
      <c r="BA19" s="211"/>
      <c r="BB19" s="211"/>
      <c r="BC19" s="211"/>
      <c r="BD19" s="211"/>
      <c r="BE19" s="211"/>
      <c r="BF19" s="211"/>
      <c r="BG19" s="211"/>
      <c r="BH19" s="211"/>
    </row>
    <row r="20" spans="1:60" ht="22.5" outlineLevel="1" x14ac:dyDescent="0.2">
      <c r="A20" s="212">
        <v>10</v>
      </c>
      <c r="B20" s="218" t="s">
        <v>111</v>
      </c>
      <c r="C20" s="261" t="s">
        <v>112</v>
      </c>
      <c r="D20" s="220" t="s">
        <v>101</v>
      </c>
      <c r="E20" s="226">
        <v>26.06</v>
      </c>
      <c r="F20" s="228">
        <f>H20+J20</f>
        <v>0</v>
      </c>
      <c r="G20" s="229">
        <f>ROUND(E20*F20,2)</f>
        <v>0</v>
      </c>
      <c r="H20" s="229"/>
      <c r="I20" s="229">
        <f>ROUND(E20*H20,2)</f>
        <v>0</v>
      </c>
      <c r="J20" s="229"/>
      <c r="K20" s="229">
        <f>ROUND(E20*J20,2)</f>
        <v>0</v>
      </c>
      <c r="L20" s="229">
        <v>21</v>
      </c>
      <c r="M20" s="229">
        <f>G20*(1+L20/100)</f>
        <v>0</v>
      </c>
      <c r="N20" s="221">
        <v>0</v>
      </c>
      <c r="O20" s="221">
        <f>ROUND(E20*N20,5)</f>
        <v>0</v>
      </c>
      <c r="P20" s="221">
        <v>0</v>
      </c>
      <c r="Q20" s="221">
        <f>ROUND(E20*P20,5)</f>
        <v>0</v>
      </c>
      <c r="R20" s="221"/>
      <c r="S20" s="221"/>
      <c r="T20" s="222">
        <v>0</v>
      </c>
      <c r="U20" s="221">
        <f>ROUND(E20*T20,2)</f>
        <v>0</v>
      </c>
      <c r="V20" s="211"/>
      <c r="W20" s="211"/>
      <c r="X20" s="211"/>
      <c r="Y20" s="211"/>
      <c r="Z20" s="211"/>
      <c r="AA20" s="211"/>
      <c r="AB20" s="211"/>
      <c r="AC20" s="211"/>
      <c r="AD20" s="211"/>
      <c r="AE20" s="211" t="s">
        <v>94</v>
      </c>
      <c r="AF20" s="211"/>
      <c r="AG20" s="211"/>
      <c r="AH20" s="211"/>
      <c r="AI20" s="211"/>
      <c r="AJ20" s="211"/>
      <c r="AK20" s="211"/>
      <c r="AL20" s="211"/>
      <c r="AM20" s="211"/>
      <c r="AN20" s="211"/>
      <c r="AO20" s="211"/>
      <c r="AP20" s="211"/>
      <c r="AQ20" s="211"/>
      <c r="AR20" s="211"/>
      <c r="AS20" s="211"/>
      <c r="AT20" s="211"/>
      <c r="AU20" s="211"/>
      <c r="AV20" s="211"/>
      <c r="AW20" s="211"/>
      <c r="AX20" s="211"/>
      <c r="AY20" s="211"/>
      <c r="AZ20" s="211"/>
      <c r="BA20" s="211"/>
      <c r="BB20" s="211"/>
      <c r="BC20" s="211"/>
      <c r="BD20" s="211"/>
      <c r="BE20" s="211"/>
      <c r="BF20" s="211"/>
      <c r="BG20" s="211"/>
      <c r="BH20" s="211"/>
    </row>
    <row r="21" spans="1:60" ht="22.5" outlineLevel="1" x14ac:dyDescent="0.2">
      <c r="A21" s="212">
        <v>11</v>
      </c>
      <c r="B21" s="218" t="s">
        <v>113</v>
      </c>
      <c r="C21" s="261" t="s">
        <v>114</v>
      </c>
      <c r="D21" s="220" t="s">
        <v>101</v>
      </c>
      <c r="E21" s="226">
        <v>2.6059999999999999</v>
      </c>
      <c r="F21" s="228">
        <f>H21+J21</f>
        <v>0</v>
      </c>
      <c r="G21" s="229">
        <f>ROUND(E21*F21,2)</f>
        <v>0</v>
      </c>
      <c r="H21" s="229"/>
      <c r="I21" s="229">
        <f>ROUND(E21*H21,2)</f>
        <v>0</v>
      </c>
      <c r="J21" s="229"/>
      <c r="K21" s="229">
        <f>ROUND(E21*J21,2)</f>
        <v>0</v>
      </c>
      <c r="L21" s="229">
        <v>21</v>
      </c>
      <c r="M21" s="229">
        <f>G21*(1+L21/100)</f>
        <v>0</v>
      </c>
      <c r="N21" s="221">
        <v>0</v>
      </c>
      <c r="O21" s="221">
        <f>ROUND(E21*N21,5)</f>
        <v>0</v>
      </c>
      <c r="P21" s="221">
        <v>0</v>
      </c>
      <c r="Q21" s="221">
        <f>ROUND(E21*P21,5)</f>
        <v>0</v>
      </c>
      <c r="R21" s="221"/>
      <c r="S21" s="221"/>
      <c r="T21" s="222">
        <v>0</v>
      </c>
      <c r="U21" s="221">
        <f>ROUND(E21*T21,2)</f>
        <v>0</v>
      </c>
      <c r="V21" s="211"/>
      <c r="W21" s="211"/>
      <c r="X21" s="211"/>
      <c r="Y21" s="211"/>
      <c r="Z21" s="211"/>
      <c r="AA21" s="211"/>
      <c r="AB21" s="211"/>
      <c r="AC21" s="211"/>
      <c r="AD21" s="211"/>
      <c r="AE21" s="211" t="s">
        <v>94</v>
      </c>
      <c r="AF21" s="211"/>
      <c r="AG21" s="211"/>
      <c r="AH21" s="211"/>
      <c r="AI21" s="211"/>
      <c r="AJ21" s="211"/>
      <c r="AK21" s="211"/>
      <c r="AL21" s="211"/>
      <c r="AM21" s="211"/>
      <c r="AN21" s="211"/>
      <c r="AO21" s="211"/>
      <c r="AP21" s="211"/>
      <c r="AQ21" s="211"/>
      <c r="AR21" s="211"/>
      <c r="AS21" s="211"/>
      <c r="AT21" s="211"/>
      <c r="AU21" s="211"/>
      <c r="AV21" s="211"/>
      <c r="AW21" s="211"/>
      <c r="AX21" s="211"/>
      <c r="AY21" s="211"/>
      <c r="AZ21" s="211"/>
      <c r="BA21" s="211"/>
      <c r="BB21" s="211"/>
      <c r="BC21" s="211"/>
      <c r="BD21" s="211"/>
      <c r="BE21" s="211"/>
      <c r="BF21" s="211"/>
      <c r="BG21" s="211"/>
      <c r="BH21" s="211"/>
    </row>
    <row r="22" spans="1:60" x14ac:dyDescent="0.2">
      <c r="A22" s="213" t="s">
        <v>89</v>
      </c>
      <c r="B22" s="219" t="s">
        <v>58</v>
      </c>
      <c r="C22" s="262" t="s">
        <v>59</v>
      </c>
      <c r="D22" s="223"/>
      <c r="E22" s="227"/>
      <c r="F22" s="230"/>
      <c r="G22" s="230">
        <f>SUMIF(AE23:AE24,"&lt;&gt;NOR",G23:G24)</f>
        <v>0</v>
      </c>
      <c r="H22" s="230"/>
      <c r="I22" s="230">
        <f>SUM(I23:I24)</f>
        <v>0</v>
      </c>
      <c r="J22" s="230"/>
      <c r="K22" s="230">
        <f>SUM(K23:K24)</f>
        <v>0</v>
      </c>
      <c r="L22" s="230"/>
      <c r="M22" s="230">
        <f>SUM(M23:M24)</f>
        <v>0</v>
      </c>
      <c r="N22" s="224"/>
      <c r="O22" s="224">
        <f>SUM(O23:O24)</f>
        <v>0</v>
      </c>
      <c r="P22" s="224"/>
      <c r="Q22" s="224">
        <f>SUM(Q23:Q24)</f>
        <v>0</v>
      </c>
      <c r="R22" s="224"/>
      <c r="S22" s="224"/>
      <c r="T22" s="225"/>
      <c r="U22" s="224">
        <f>SUM(U23:U24)</f>
        <v>2.5499999999999998</v>
      </c>
      <c r="AE22" t="s">
        <v>90</v>
      </c>
    </row>
    <row r="23" spans="1:60" outlineLevel="1" x14ac:dyDescent="0.2">
      <c r="A23" s="212">
        <v>12</v>
      </c>
      <c r="B23" s="218" t="s">
        <v>115</v>
      </c>
      <c r="C23" s="261" t="s">
        <v>116</v>
      </c>
      <c r="D23" s="220" t="s">
        <v>101</v>
      </c>
      <c r="E23" s="226">
        <v>0.77200000000000002</v>
      </c>
      <c r="F23" s="228">
        <f>H23+J23</f>
        <v>0</v>
      </c>
      <c r="G23" s="229">
        <f>ROUND(E23*F23,2)</f>
        <v>0</v>
      </c>
      <c r="H23" s="229"/>
      <c r="I23" s="229">
        <f>ROUND(E23*H23,2)</f>
        <v>0</v>
      </c>
      <c r="J23" s="229"/>
      <c r="K23" s="229">
        <f>ROUND(E23*J23,2)</f>
        <v>0</v>
      </c>
      <c r="L23" s="229">
        <v>21</v>
      </c>
      <c r="M23" s="229">
        <f>G23*(1+L23/100)</f>
        <v>0</v>
      </c>
      <c r="N23" s="221">
        <v>0</v>
      </c>
      <c r="O23" s="221">
        <f>ROUND(E23*N23,5)</f>
        <v>0</v>
      </c>
      <c r="P23" s="221">
        <v>0</v>
      </c>
      <c r="Q23" s="221">
        <f>ROUND(E23*P23,5)</f>
        <v>0</v>
      </c>
      <c r="R23" s="221"/>
      <c r="S23" s="221"/>
      <c r="T23" s="222">
        <v>1.8919999999999999</v>
      </c>
      <c r="U23" s="221">
        <f>ROUND(E23*T23,2)</f>
        <v>1.46</v>
      </c>
      <c r="V23" s="211"/>
      <c r="W23" s="211"/>
      <c r="X23" s="211"/>
      <c r="Y23" s="211"/>
      <c r="Z23" s="211"/>
      <c r="AA23" s="211"/>
      <c r="AB23" s="211"/>
      <c r="AC23" s="211"/>
      <c r="AD23" s="211"/>
      <c r="AE23" s="211" t="s">
        <v>94</v>
      </c>
      <c r="AF23" s="211"/>
      <c r="AG23" s="211"/>
      <c r="AH23" s="211"/>
      <c r="AI23" s="211"/>
      <c r="AJ23" s="211"/>
      <c r="AK23" s="211"/>
      <c r="AL23" s="211"/>
      <c r="AM23" s="211"/>
      <c r="AN23" s="211"/>
      <c r="AO23" s="211"/>
      <c r="AP23" s="211"/>
      <c r="AQ23" s="211"/>
      <c r="AR23" s="211"/>
      <c r="AS23" s="211"/>
      <c r="AT23" s="211"/>
      <c r="AU23" s="211"/>
      <c r="AV23" s="211"/>
      <c r="AW23" s="211"/>
      <c r="AX23" s="211"/>
      <c r="AY23" s="211"/>
      <c r="AZ23" s="211"/>
      <c r="BA23" s="211"/>
      <c r="BB23" s="211"/>
      <c r="BC23" s="211"/>
      <c r="BD23" s="211"/>
      <c r="BE23" s="211"/>
      <c r="BF23" s="211"/>
      <c r="BG23" s="211"/>
      <c r="BH23" s="211"/>
    </row>
    <row r="24" spans="1:60" outlineLevel="1" x14ac:dyDescent="0.2">
      <c r="A24" s="212">
        <v>13</v>
      </c>
      <c r="B24" s="218" t="s">
        <v>117</v>
      </c>
      <c r="C24" s="261" t="s">
        <v>118</v>
      </c>
      <c r="D24" s="220" t="s">
        <v>101</v>
      </c>
      <c r="E24" s="226">
        <v>1.1579999999999999</v>
      </c>
      <c r="F24" s="228">
        <f>H24+J24</f>
        <v>0</v>
      </c>
      <c r="G24" s="229">
        <f>ROUND(E24*F24,2)</f>
        <v>0</v>
      </c>
      <c r="H24" s="229"/>
      <c r="I24" s="229">
        <f>ROUND(E24*H24,2)</f>
        <v>0</v>
      </c>
      <c r="J24" s="229"/>
      <c r="K24" s="229">
        <f>ROUND(E24*J24,2)</f>
        <v>0</v>
      </c>
      <c r="L24" s="229">
        <v>21</v>
      </c>
      <c r="M24" s="229">
        <f>G24*(1+L24/100)</f>
        <v>0</v>
      </c>
      <c r="N24" s="221">
        <v>0</v>
      </c>
      <c r="O24" s="221">
        <f>ROUND(E24*N24,5)</f>
        <v>0</v>
      </c>
      <c r="P24" s="221">
        <v>0</v>
      </c>
      <c r="Q24" s="221">
        <f>ROUND(E24*P24,5)</f>
        <v>0</v>
      </c>
      <c r="R24" s="221"/>
      <c r="S24" s="221"/>
      <c r="T24" s="222">
        <v>0.9385</v>
      </c>
      <c r="U24" s="221">
        <f>ROUND(E24*T24,2)</f>
        <v>1.0900000000000001</v>
      </c>
      <c r="V24" s="211"/>
      <c r="W24" s="211"/>
      <c r="X24" s="211"/>
      <c r="Y24" s="211"/>
      <c r="Z24" s="211"/>
      <c r="AA24" s="211"/>
      <c r="AB24" s="211"/>
      <c r="AC24" s="211"/>
      <c r="AD24" s="211"/>
      <c r="AE24" s="211" t="s">
        <v>94</v>
      </c>
      <c r="AF24" s="211"/>
      <c r="AG24" s="211"/>
      <c r="AH24" s="211"/>
      <c r="AI24" s="211"/>
      <c r="AJ24" s="211"/>
      <c r="AK24" s="211"/>
      <c r="AL24" s="211"/>
      <c r="AM24" s="211"/>
      <c r="AN24" s="211"/>
      <c r="AO24" s="211"/>
      <c r="AP24" s="211"/>
      <c r="AQ24" s="211"/>
      <c r="AR24" s="211"/>
      <c r="AS24" s="211"/>
      <c r="AT24" s="211"/>
      <c r="AU24" s="211"/>
      <c r="AV24" s="211"/>
      <c r="AW24" s="211"/>
      <c r="AX24" s="211"/>
      <c r="AY24" s="211"/>
      <c r="AZ24" s="211"/>
      <c r="BA24" s="211"/>
      <c r="BB24" s="211"/>
      <c r="BC24" s="211"/>
      <c r="BD24" s="211"/>
      <c r="BE24" s="211"/>
      <c r="BF24" s="211"/>
      <c r="BG24" s="211"/>
      <c r="BH24" s="211"/>
    </row>
    <row r="25" spans="1:60" x14ac:dyDescent="0.2">
      <c r="A25" s="213" t="s">
        <v>89</v>
      </c>
      <c r="B25" s="219" t="s">
        <v>60</v>
      </c>
      <c r="C25" s="262" t="s">
        <v>61</v>
      </c>
      <c r="D25" s="223"/>
      <c r="E25" s="227"/>
      <c r="F25" s="230"/>
      <c r="G25" s="230">
        <f>SUMIF(AE26:AE43,"&lt;&gt;NOR",G26:G43)</f>
        <v>0</v>
      </c>
      <c r="H25" s="230"/>
      <c r="I25" s="230">
        <f>SUM(I26:I43)</f>
        <v>0</v>
      </c>
      <c r="J25" s="230"/>
      <c r="K25" s="230">
        <f>SUM(K26:K43)</f>
        <v>0</v>
      </c>
      <c r="L25" s="230"/>
      <c r="M25" s="230">
        <f>SUM(M26:M43)</f>
        <v>0</v>
      </c>
      <c r="N25" s="224"/>
      <c r="O25" s="224">
        <f>SUM(O26:O43)</f>
        <v>2.63686</v>
      </c>
      <c r="P25" s="224"/>
      <c r="Q25" s="224">
        <f>SUM(Q26:Q43)</f>
        <v>2.60833</v>
      </c>
      <c r="R25" s="224"/>
      <c r="S25" s="224"/>
      <c r="T25" s="225"/>
      <c r="U25" s="224">
        <f>SUM(U26:U43)</f>
        <v>294.52999999999997</v>
      </c>
      <c r="AE25" t="s">
        <v>90</v>
      </c>
    </row>
    <row r="26" spans="1:60" ht="22.5" outlineLevel="1" x14ac:dyDescent="0.2">
      <c r="A26" s="212">
        <v>14</v>
      </c>
      <c r="B26" s="218" t="s">
        <v>119</v>
      </c>
      <c r="C26" s="261" t="s">
        <v>120</v>
      </c>
      <c r="D26" s="220" t="s">
        <v>93</v>
      </c>
      <c r="E26" s="226">
        <v>411.6</v>
      </c>
      <c r="F26" s="228">
        <f>H26+J26</f>
        <v>0</v>
      </c>
      <c r="G26" s="229">
        <f>ROUND(E26*F26,2)</f>
        <v>0</v>
      </c>
      <c r="H26" s="229"/>
      <c r="I26" s="229">
        <f>ROUND(E26*H26,2)</f>
        <v>0</v>
      </c>
      <c r="J26" s="229"/>
      <c r="K26" s="229">
        <f>ROUND(E26*J26,2)</f>
        <v>0</v>
      </c>
      <c r="L26" s="229">
        <v>21</v>
      </c>
      <c r="M26" s="229">
        <f>G26*(1+L26/100)</f>
        <v>0</v>
      </c>
      <c r="N26" s="221">
        <v>0</v>
      </c>
      <c r="O26" s="221">
        <f>ROUND(E26*N26,5)</f>
        <v>0</v>
      </c>
      <c r="P26" s="221">
        <v>3.5000000000000001E-3</v>
      </c>
      <c r="Q26" s="221">
        <f>ROUND(E26*P26,5)</f>
        <v>1.4406000000000001</v>
      </c>
      <c r="R26" s="221"/>
      <c r="S26" s="221"/>
      <c r="T26" s="222">
        <v>0.105</v>
      </c>
      <c r="U26" s="221">
        <f>ROUND(E26*T26,2)</f>
        <v>43.22</v>
      </c>
      <c r="V26" s="211"/>
      <c r="W26" s="211"/>
      <c r="X26" s="211"/>
      <c r="Y26" s="211"/>
      <c r="Z26" s="211"/>
      <c r="AA26" s="211"/>
      <c r="AB26" s="211"/>
      <c r="AC26" s="211"/>
      <c r="AD26" s="211"/>
      <c r="AE26" s="211" t="s">
        <v>94</v>
      </c>
      <c r="AF26" s="211"/>
      <c r="AG26" s="211"/>
      <c r="AH26" s="211"/>
      <c r="AI26" s="211"/>
      <c r="AJ26" s="211"/>
      <c r="AK26" s="211"/>
      <c r="AL26" s="211"/>
      <c r="AM26" s="211"/>
      <c r="AN26" s="211"/>
      <c r="AO26" s="211"/>
      <c r="AP26" s="211"/>
      <c r="AQ26" s="211"/>
      <c r="AR26" s="211"/>
      <c r="AS26" s="211"/>
      <c r="AT26" s="211"/>
      <c r="AU26" s="211"/>
      <c r="AV26" s="211"/>
      <c r="AW26" s="211"/>
      <c r="AX26" s="211"/>
      <c r="AY26" s="211"/>
      <c r="AZ26" s="211"/>
      <c r="BA26" s="211"/>
      <c r="BB26" s="211"/>
      <c r="BC26" s="211"/>
      <c r="BD26" s="211"/>
      <c r="BE26" s="211"/>
      <c r="BF26" s="211"/>
      <c r="BG26" s="211"/>
      <c r="BH26" s="211"/>
    </row>
    <row r="27" spans="1:60" ht="22.5" outlineLevel="1" x14ac:dyDescent="0.2">
      <c r="A27" s="212">
        <v>15</v>
      </c>
      <c r="B27" s="218" t="s">
        <v>119</v>
      </c>
      <c r="C27" s="261" t="s">
        <v>121</v>
      </c>
      <c r="D27" s="220" t="s">
        <v>93</v>
      </c>
      <c r="E27" s="226">
        <v>326.8</v>
      </c>
      <c r="F27" s="228">
        <f>H27+J27</f>
        <v>0</v>
      </c>
      <c r="G27" s="229">
        <f>ROUND(E27*F27,2)</f>
        <v>0</v>
      </c>
      <c r="H27" s="229"/>
      <c r="I27" s="229">
        <f>ROUND(E27*H27,2)</f>
        <v>0</v>
      </c>
      <c r="J27" s="229"/>
      <c r="K27" s="229">
        <f>ROUND(E27*J27,2)</f>
        <v>0</v>
      </c>
      <c r="L27" s="229">
        <v>21</v>
      </c>
      <c r="M27" s="229">
        <f>G27*(1+L27/100)</f>
        <v>0</v>
      </c>
      <c r="N27" s="221">
        <v>0</v>
      </c>
      <c r="O27" s="221">
        <f>ROUND(E27*N27,5)</f>
        <v>0</v>
      </c>
      <c r="P27" s="221">
        <v>3.5000000000000001E-3</v>
      </c>
      <c r="Q27" s="221">
        <f>ROUND(E27*P27,5)</f>
        <v>1.1437999999999999</v>
      </c>
      <c r="R27" s="221"/>
      <c r="S27" s="221"/>
      <c r="T27" s="222">
        <v>0.105</v>
      </c>
      <c r="U27" s="221">
        <f>ROUND(E27*T27,2)</f>
        <v>34.31</v>
      </c>
      <c r="V27" s="211"/>
      <c r="W27" s="211"/>
      <c r="X27" s="211"/>
      <c r="Y27" s="211"/>
      <c r="Z27" s="211"/>
      <c r="AA27" s="211"/>
      <c r="AB27" s="211"/>
      <c r="AC27" s="211"/>
      <c r="AD27" s="211"/>
      <c r="AE27" s="211" t="s">
        <v>94</v>
      </c>
      <c r="AF27" s="211"/>
      <c r="AG27" s="211"/>
      <c r="AH27" s="211"/>
      <c r="AI27" s="211"/>
      <c r="AJ27" s="211"/>
      <c r="AK27" s="211"/>
      <c r="AL27" s="211"/>
      <c r="AM27" s="211"/>
      <c r="AN27" s="211"/>
      <c r="AO27" s="211"/>
      <c r="AP27" s="211"/>
      <c r="AQ27" s="211"/>
      <c r="AR27" s="211"/>
      <c r="AS27" s="211"/>
      <c r="AT27" s="211"/>
      <c r="AU27" s="211"/>
      <c r="AV27" s="211"/>
      <c r="AW27" s="211"/>
      <c r="AX27" s="211"/>
      <c r="AY27" s="211"/>
      <c r="AZ27" s="211"/>
      <c r="BA27" s="211"/>
      <c r="BB27" s="211"/>
      <c r="BC27" s="211"/>
      <c r="BD27" s="211"/>
      <c r="BE27" s="211"/>
      <c r="BF27" s="211"/>
      <c r="BG27" s="211"/>
      <c r="BH27" s="211"/>
    </row>
    <row r="28" spans="1:60" outlineLevel="1" x14ac:dyDescent="0.2">
      <c r="A28" s="212">
        <v>16</v>
      </c>
      <c r="B28" s="218" t="s">
        <v>122</v>
      </c>
      <c r="C28" s="261" t="s">
        <v>123</v>
      </c>
      <c r="D28" s="220" t="s">
        <v>124</v>
      </c>
      <c r="E28" s="226">
        <v>299.10000000000002</v>
      </c>
      <c r="F28" s="228">
        <f>H28+J28</f>
        <v>0</v>
      </c>
      <c r="G28" s="229">
        <f>ROUND(E28*F28,2)</f>
        <v>0</v>
      </c>
      <c r="H28" s="229"/>
      <c r="I28" s="229">
        <f>ROUND(E28*H28,2)</f>
        <v>0</v>
      </c>
      <c r="J28" s="229"/>
      <c r="K28" s="229">
        <f>ROUND(E28*J28,2)</f>
        <v>0</v>
      </c>
      <c r="L28" s="229">
        <v>21</v>
      </c>
      <c r="M28" s="229">
        <f>G28*(1+L28/100)</f>
        <v>0</v>
      </c>
      <c r="N28" s="221">
        <v>0</v>
      </c>
      <c r="O28" s="221">
        <f>ROUND(E28*N28,5)</f>
        <v>0</v>
      </c>
      <c r="P28" s="221">
        <v>8.0000000000000007E-5</v>
      </c>
      <c r="Q28" s="221">
        <f>ROUND(E28*P28,5)</f>
        <v>2.393E-2</v>
      </c>
      <c r="R28" s="221"/>
      <c r="S28" s="221"/>
      <c r="T28" s="222">
        <v>3.5000000000000003E-2</v>
      </c>
      <c r="U28" s="221">
        <f>ROUND(E28*T28,2)</f>
        <v>10.47</v>
      </c>
      <c r="V28" s="211"/>
      <c r="W28" s="211"/>
      <c r="X28" s="211"/>
      <c r="Y28" s="211"/>
      <c r="Z28" s="211"/>
      <c r="AA28" s="211"/>
      <c r="AB28" s="211"/>
      <c r="AC28" s="211"/>
      <c r="AD28" s="211"/>
      <c r="AE28" s="211" t="s">
        <v>94</v>
      </c>
      <c r="AF28" s="211"/>
      <c r="AG28" s="211"/>
      <c r="AH28" s="211"/>
      <c r="AI28" s="211"/>
      <c r="AJ28" s="211"/>
      <c r="AK28" s="211"/>
      <c r="AL28" s="211"/>
      <c r="AM28" s="211"/>
      <c r="AN28" s="211"/>
      <c r="AO28" s="211"/>
      <c r="AP28" s="211"/>
      <c r="AQ28" s="211"/>
      <c r="AR28" s="211"/>
      <c r="AS28" s="211"/>
      <c r="AT28" s="211"/>
      <c r="AU28" s="211"/>
      <c r="AV28" s="211"/>
      <c r="AW28" s="211"/>
      <c r="AX28" s="211"/>
      <c r="AY28" s="211"/>
      <c r="AZ28" s="211"/>
      <c r="BA28" s="211"/>
      <c r="BB28" s="211"/>
      <c r="BC28" s="211"/>
      <c r="BD28" s="211"/>
      <c r="BE28" s="211"/>
      <c r="BF28" s="211"/>
      <c r="BG28" s="211"/>
      <c r="BH28" s="211"/>
    </row>
    <row r="29" spans="1:60" ht="22.5" outlineLevel="1" x14ac:dyDescent="0.2">
      <c r="A29" s="212">
        <v>17</v>
      </c>
      <c r="B29" s="218" t="s">
        <v>125</v>
      </c>
      <c r="C29" s="261" t="s">
        <v>126</v>
      </c>
      <c r="D29" s="220" t="s">
        <v>93</v>
      </c>
      <c r="E29" s="226">
        <v>262.7</v>
      </c>
      <c r="F29" s="228">
        <f>H29+J29</f>
        <v>0</v>
      </c>
      <c r="G29" s="229">
        <f>ROUND(E29*F29,2)</f>
        <v>0</v>
      </c>
      <c r="H29" s="229"/>
      <c r="I29" s="229">
        <f>ROUND(E29*H29,2)</f>
        <v>0</v>
      </c>
      <c r="J29" s="229"/>
      <c r="K29" s="229">
        <f>ROUND(E29*J29,2)</f>
        <v>0</v>
      </c>
      <c r="L29" s="229">
        <v>21</v>
      </c>
      <c r="M29" s="229">
        <f>G29*(1+L29/100)</f>
        <v>0</v>
      </c>
      <c r="N29" s="221">
        <v>0</v>
      </c>
      <c r="O29" s="221">
        <f>ROUND(E29*N29,5)</f>
        <v>0</v>
      </c>
      <c r="P29" s="221">
        <v>0</v>
      </c>
      <c r="Q29" s="221">
        <f>ROUND(E29*P29,5)</f>
        <v>0</v>
      </c>
      <c r="R29" s="221"/>
      <c r="S29" s="221"/>
      <c r="T29" s="222">
        <v>1.6E-2</v>
      </c>
      <c r="U29" s="221">
        <f>ROUND(E29*T29,2)</f>
        <v>4.2</v>
      </c>
      <c r="V29" s="211"/>
      <c r="W29" s="211"/>
      <c r="X29" s="211"/>
      <c r="Y29" s="211"/>
      <c r="Z29" s="211"/>
      <c r="AA29" s="211"/>
      <c r="AB29" s="211"/>
      <c r="AC29" s="211"/>
      <c r="AD29" s="211"/>
      <c r="AE29" s="211" t="s">
        <v>94</v>
      </c>
      <c r="AF29" s="211"/>
      <c r="AG29" s="211"/>
      <c r="AH29" s="211"/>
      <c r="AI29" s="211"/>
      <c r="AJ29" s="211"/>
      <c r="AK29" s="211"/>
      <c r="AL29" s="211"/>
      <c r="AM29" s="211"/>
      <c r="AN29" s="211"/>
      <c r="AO29" s="211"/>
      <c r="AP29" s="211"/>
      <c r="AQ29" s="211"/>
      <c r="AR29" s="211"/>
      <c r="AS29" s="211"/>
      <c r="AT29" s="211"/>
      <c r="AU29" s="211"/>
      <c r="AV29" s="211"/>
      <c r="AW29" s="211"/>
      <c r="AX29" s="211"/>
      <c r="AY29" s="211"/>
      <c r="AZ29" s="211"/>
      <c r="BA29" s="211"/>
      <c r="BB29" s="211"/>
      <c r="BC29" s="211"/>
      <c r="BD29" s="211"/>
      <c r="BE29" s="211"/>
      <c r="BF29" s="211"/>
      <c r="BG29" s="211"/>
      <c r="BH29" s="211"/>
    </row>
    <row r="30" spans="1:60" ht="22.5" outlineLevel="1" x14ac:dyDescent="0.2">
      <c r="A30" s="212">
        <v>18</v>
      </c>
      <c r="B30" s="218" t="s">
        <v>127</v>
      </c>
      <c r="C30" s="261" t="s">
        <v>128</v>
      </c>
      <c r="D30" s="220" t="s">
        <v>93</v>
      </c>
      <c r="E30" s="226">
        <v>148.9</v>
      </c>
      <c r="F30" s="228">
        <f>H30+J30</f>
        <v>0</v>
      </c>
      <c r="G30" s="229">
        <f>ROUND(E30*F30,2)</f>
        <v>0</v>
      </c>
      <c r="H30" s="229"/>
      <c r="I30" s="229">
        <f>ROUND(E30*H30,2)</f>
        <v>0</v>
      </c>
      <c r="J30" s="229"/>
      <c r="K30" s="229">
        <f>ROUND(E30*J30,2)</f>
        <v>0</v>
      </c>
      <c r="L30" s="229">
        <v>21</v>
      </c>
      <c r="M30" s="229">
        <f>G30*(1+L30/100)</f>
        <v>0</v>
      </c>
      <c r="N30" s="221">
        <v>0</v>
      </c>
      <c r="O30" s="221">
        <f>ROUND(E30*N30,5)</f>
        <v>0</v>
      </c>
      <c r="P30" s="221">
        <v>0</v>
      </c>
      <c r="Q30" s="221">
        <f>ROUND(E30*P30,5)</f>
        <v>0</v>
      </c>
      <c r="R30" s="221"/>
      <c r="S30" s="221"/>
      <c r="T30" s="222">
        <v>0.02</v>
      </c>
      <c r="U30" s="221">
        <f>ROUND(E30*T30,2)</f>
        <v>2.98</v>
      </c>
      <c r="V30" s="211"/>
      <c r="W30" s="211"/>
      <c r="X30" s="211"/>
      <c r="Y30" s="211"/>
      <c r="Z30" s="211"/>
      <c r="AA30" s="211"/>
      <c r="AB30" s="211"/>
      <c r="AC30" s="211"/>
      <c r="AD30" s="211"/>
      <c r="AE30" s="211" t="s">
        <v>94</v>
      </c>
      <c r="AF30" s="211"/>
      <c r="AG30" s="211"/>
      <c r="AH30" s="211"/>
      <c r="AI30" s="211"/>
      <c r="AJ30" s="211"/>
      <c r="AK30" s="211"/>
      <c r="AL30" s="211"/>
      <c r="AM30" s="211"/>
      <c r="AN30" s="211"/>
      <c r="AO30" s="211"/>
      <c r="AP30" s="211"/>
      <c r="AQ30" s="211"/>
      <c r="AR30" s="211"/>
      <c r="AS30" s="211"/>
      <c r="AT30" s="211"/>
      <c r="AU30" s="211"/>
      <c r="AV30" s="211"/>
      <c r="AW30" s="211"/>
      <c r="AX30" s="211"/>
      <c r="AY30" s="211"/>
      <c r="AZ30" s="211"/>
      <c r="BA30" s="211"/>
      <c r="BB30" s="211"/>
      <c r="BC30" s="211"/>
      <c r="BD30" s="211"/>
      <c r="BE30" s="211"/>
      <c r="BF30" s="211"/>
      <c r="BG30" s="211"/>
      <c r="BH30" s="211"/>
    </row>
    <row r="31" spans="1:60" ht="22.5" outlineLevel="1" x14ac:dyDescent="0.2">
      <c r="A31" s="212">
        <v>19</v>
      </c>
      <c r="B31" s="218" t="s">
        <v>129</v>
      </c>
      <c r="C31" s="261" t="s">
        <v>130</v>
      </c>
      <c r="D31" s="220" t="s">
        <v>93</v>
      </c>
      <c r="E31" s="226">
        <v>148.9</v>
      </c>
      <c r="F31" s="228">
        <f>H31+J31</f>
        <v>0</v>
      </c>
      <c r="G31" s="229">
        <f>ROUND(E31*F31,2)</f>
        <v>0</v>
      </c>
      <c r="H31" s="229"/>
      <c r="I31" s="229">
        <f>ROUND(E31*H31,2)</f>
        <v>0</v>
      </c>
      <c r="J31" s="229"/>
      <c r="K31" s="229">
        <f>ROUND(E31*J31,2)</f>
        <v>0</v>
      </c>
      <c r="L31" s="229">
        <v>21</v>
      </c>
      <c r="M31" s="229">
        <f>G31*(1+L31/100)</f>
        <v>0</v>
      </c>
      <c r="N31" s="221">
        <v>8.3000000000000001E-3</v>
      </c>
      <c r="O31" s="221">
        <f>ROUND(E31*N31,5)</f>
        <v>1.23587</v>
      </c>
      <c r="P31" s="221">
        <v>0</v>
      </c>
      <c r="Q31" s="221">
        <f>ROUND(E31*P31,5)</f>
        <v>0</v>
      </c>
      <c r="R31" s="221"/>
      <c r="S31" s="221"/>
      <c r="T31" s="222">
        <v>0</v>
      </c>
      <c r="U31" s="221">
        <f>ROUND(E31*T31,2)</f>
        <v>0</v>
      </c>
      <c r="V31" s="211"/>
      <c r="W31" s="211"/>
      <c r="X31" s="211"/>
      <c r="Y31" s="211"/>
      <c r="Z31" s="211"/>
      <c r="AA31" s="211"/>
      <c r="AB31" s="211"/>
      <c r="AC31" s="211"/>
      <c r="AD31" s="211"/>
      <c r="AE31" s="211" t="s">
        <v>131</v>
      </c>
      <c r="AF31" s="211"/>
      <c r="AG31" s="211"/>
      <c r="AH31" s="211"/>
      <c r="AI31" s="211"/>
      <c r="AJ31" s="211"/>
      <c r="AK31" s="211"/>
      <c r="AL31" s="211"/>
      <c r="AM31" s="211"/>
      <c r="AN31" s="211"/>
      <c r="AO31" s="211"/>
      <c r="AP31" s="211"/>
      <c r="AQ31" s="211"/>
      <c r="AR31" s="211"/>
      <c r="AS31" s="211"/>
      <c r="AT31" s="211"/>
      <c r="AU31" s="211"/>
      <c r="AV31" s="211"/>
      <c r="AW31" s="211"/>
      <c r="AX31" s="211"/>
      <c r="AY31" s="211"/>
      <c r="AZ31" s="211"/>
      <c r="BA31" s="211"/>
      <c r="BB31" s="211"/>
      <c r="BC31" s="211"/>
      <c r="BD31" s="211"/>
      <c r="BE31" s="211"/>
      <c r="BF31" s="211"/>
      <c r="BG31" s="211"/>
      <c r="BH31" s="211"/>
    </row>
    <row r="32" spans="1:60" ht="22.5" outlineLevel="1" x14ac:dyDescent="0.2">
      <c r="A32" s="212">
        <v>20</v>
      </c>
      <c r="B32" s="218" t="s">
        <v>132</v>
      </c>
      <c r="C32" s="261" t="s">
        <v>133</v>
      </c>
      <c r="D32" s="220" t="s">
        <v>93</v>
      </c>
      <c r="E32" s="226">
        <v>20.3</v>
      </c>
      <c r="F32" s="228">
        <f>H32+J32</f>
        <v>0</v>
      </c>
      <c r="G32" s="229">
        <f>ROUND(E32*F32,2)</f>
        <v>0</v>
      </c>
      <c r="H32" s="229"/>
      <c r="I32" s="229">
        <f>ROUND(E32*H32,2)</f>
        <v>0</v>
      </c>
      <c r="J32" s="229"/>
      <c r="K32" s="229">
        <f>ROUND(E32*J32,2)</f>
        <v>0</v>
      </c>
      <c r="L32" s="229">
        <v>21</v>
      </c>
      <c r="M32" s="229">
        <f>G32*(1+L32/100)</f>
        <v>0</v>
      </c>
      <c r="N32" s="221">
        <v>3.48E-3</v>
      </c>
      <c r="O32" s="221">
        <f>ROUND(E32*N32,5)</f>
        <v>7.0639999999999994E-2</v>
      </c>
      <c r="P32" s="221">
        <v>0</v>
      </c>
      <c r="Q32" s="221">
        <f>ROUND(E32*P32,5)</f>
        <v>0</v>
      </c>
      <c r="R32" s="221"/>
      <c r="S32" s="221"/>
      <c r="T32" s="222">
        <v>0.38</v>
      </c>
      <c r="U32" s="221">
        <f>ROUND(E32*T32,2)</f>
        <v>7.71</v>
      </c>
      <c r="V32" s="211"/>
      <c r="W32" s="211"/>
      <c r="X32" s="211"/>
      <c r="Y32" s="211"/>
      <c r="Z32" s="211"/>
      <c r="AA32" s="211"/>
      <c r="AB32" s="211"/>
      <c r="AC32" s="211"/>
      <c r="AD32" s="211"/>
      <c r="AE32" s="211" t="s">
        <v>94</v>
      </c>
      <c r="AF32" s="211"/>
      <c r="AG32" s="211"/>
      <c r="AH32" s="211"/>
      <c r="AI32" s="211"/>
      <c r="AJ32" s="211"/>
      <c r="AK32" s="211"/>
      <c r="AL32" s="211"/>
      <c r="AM32" s="211"/>
      <c r="AN32" s="211"/>
      <c r="AO32" s="211"/>
      <c r="AP32" s="211"/>
      <c r="AQ32" s="211"/>
      <c r="AR32" s="211"/>
      <c r="AS32" s="211"/>
      <c r="AT32" s="211"/>
      <c r="AU32" s="211"/>
      <c r="AV32" s="211"/>
      <c r="AW32" s="211"/>
      <c r="AX32" s="211"/>
      <c r="AY32" s="211"/>
      <c r="AZ32" s="211"/>
      <c r="BA32" s="211"/>
      <c r="BB32" s="211"/>
      <c r="BC32" s="211"/>
      <c r="BD32" s="211"/>
      <c r="BE32" s="211"/>
      <c r="BF32" s="211"/>
      <c r="BG32" s="211"/>
      <c r="BH32" s="211"/>
    </row>
    <row r="33" spans="1:60" ht="33.75" outlineLevel="1" x14ac:dyDescent="0.2">
      <c r="A33" s="212">
        <v>21</v>
      </c>
      <c r="B33" s="218" t="s">
        <v>132</v>
      </c>
      <c r="C33" s="261" t="s">
        <v>134</v>
      </c>
      <c r="D33" s="220" t="s">
        <v>93</v>
      </c>
      <c r="E33" s="226">
        <v>148.9</v>
      </c>
      <c r="F33" s="228">
        <f>H33+J33</f>
        <v>0</v>
      </c>
      <c r="G33" s="229">
        <f>ROUND(E33*F33,2)</f>
        <v>0</v>
      </c>
      <c r="H33" s="229"/>
      <c r="I33" s="229">
        <f>ROUND(E33*H33,2)</f>
        <v>0</v>
      </c>
      <c r="J33" s="229"/>
      <c r="K33" s="229">
        <f>ROUND(E33*J33,2)</f>
        <v>0</v>
      </c>
      <c r="L33" s="229">
        <v>21</v>
      </c>
      <c r="M33" s="229">
        <f>G33*(1+L33/100)</f>
        <v>0</v>
      </c>
      <c r="N33" s="221">
        <v>3.48E-3</v>
      </c>
      <c r="O33" s="221">
        <f>ROUND(E33*N33,5)</f>
        <v>0.51817000000000002</v>
      </c>
      <c r="P33" s="221">
        <v>0</v>
      </c>
      <c r="Q33" s="221">
        <f>ROUND(E33*P33,5)</f>
        <v>0</v>
      </c>
      <c r="R33" s="221"/>
      <c r="S33" s="221"/>
      <c r="T33" s="222">
        <v>0.38</v>
      </c>
      <c r="U33" s="221">
        <f>ROUND(E33*T33,2)</f>
        <v>56.58</v>
      </c>
      <c r="V33" s="211"/>
      <c r="W33" s="211"/>
      <c r="X33" s="211"/>
      <c r="Y33" s="211"/>
      <c r="Z33" s="211"/>
      <c r="AA33" s="211"/>
      <c r="AB33" s="211"/>
      <c r="AC33" s="211"/>
      <c r="AD33" s="211"/>
      <c r="AE33" s="211" t="s">
        <v>94</v>
      </c>
      <c r="AF33" s="211"/>
      <c r="AG33" s="211"/>
      <c r="AH33" s="211"/>
      <c r="AI33" s="211"/>
      <c r="AJ33" s="211"/>
      <c r="AK33" s="211"/>
      <c r="AL33" s="211"/>
      <c r="AM33" s="211"/>
      <c r="AN33" s="211"/>
      <c r="AO33" s="211"/>
      <c r="AP33" s="211"/>
      <c r="AQ33" s="211"/>
      <c r="AR33" s="211"/>
      <c r="AS33" s="211"/>
      <c r="AT33" s="211"/>
      <c r="AU33" s="211"/>
      <c r="AV33" s="211"/>
      <c r="AW33" s="211"/>
      <c r="AX33" s="211"/>
      <c r="AY33" s="211"/>
      <c r="AZ33" s="211"/>
      <c r="BA33" s="211"/>
      <c r="BB33" s="211"/>
      <c r="BC33" s="211"/>
      <c r="BD33" s="211"/>
      <c r="BE33" s="211"/>
      <c r="BF33" s="211"/>
      <c r="BG33" s="211"/>
      <c r="BH33" s="211"/>
    </row>
    <row r="34" spans="1:60" ht="22.5" outlineLevel="1" x14ac:dyDescent="0.2">
      <c r="A34" s="212">
        <v>22</v>
      </c>
      <c r="B34" s="218" t="s">
        <v>132</v>
      </c>
      <c r="C34" s="261" t="s">
        <v>135</v>
      </c>
      <c r="D34" s="220" t="s">
        <v>93</v>
      </c>
      <c r="E34" s="226">
        <v>157.6</v>
      </c>
      <c r="F34" s="228">
        <f>H34+J34</f>
        <v>0</v>
      </c>
      <c r="G34" s="229">
        <f>ROUND(E34*F34,2)</f>
        <v>0</v>
      </c>
      <c r="H34" s="229"/>
      <c r="I34" s="229">
        <f>ROUND(E34*H34,2)</f>
        <v>0</v>
      </c>
      <c r="J34" s="229"/>
      <c r="K34" s="229">
        <f>ROUND(E34*J34,2)</f>
        <v>0</v>
      </c>
      <c r="L34" s="229">
        <v>21</v>
      </c>
      <c r="M34" s="229">
        <f>G34*(1+L34/100)</f>
        <v>0</v>
      </c>
      <c r="N34" s="221">
        <v>3.48E-3</v>
      </c>
      <c r="O34" s="221">
        <f>ROUND(E34*N34,5)</f>
        <v>0.54844999999999999</v>
      </c>
      <c r="P34" s="221">
        <v>0</v>
      </c>
      <c r="Q34" s="221">
        <f>ROUND(E34*P34,5)</f>
        <v>0</v>
      </c>
      <c r="R34" s="221"/>
      <c r="S34" s="221"/>
      <c r="T34" s="222">
        <v>0.38</v>
      </c>
      <c r="U34" s="221">
        <f>ROUND(E34*T34,2)</f>
        <v>59.89</v>
      </c>
      <c r="V34" s="211"/>
      <c r="W34" s="211"/>
      <c r="X34" s="211"/>
      <c r="Y34" s="211"/>
      <c r="Z34" s="211"/>
      <c r="AA34" s="211"/>
      <c r="AB34" s="211"/>
      <c r="AC34" s="211"/>
      <c r="AD34" s="211"/>
      <c r="AE34" s="211" t="s">
        <v>94</v>
      </c>
      <c r="AF34" s="211"/>
      <c r="AG34" s="211"/>
      <c r="AH34" s="211"/>
      <c r="AI34" s="211"/>
      <c r="AJ34" s="211"/>
      <c r="AK34" s="211"/>
      <c r="AL34" s="211"/>
      <c r="AM34" s="211"/>
      <c r="AN34" s="211"/>
      <c r="AO34" s="211"/>
      <c r="AP34" s="211"/>
      <c r="AQ34" s="211"/>
      <c r="AR34" s="211"/>
      <c r="AS34" s="211"/>
      <c r="AT34" s="211"/>
      <c r="AU34" s="211"/>
      <c r="AV34" s="211"/>
      <c r="AW34" s="211"/>
      <c r="AX34" s="211"/>
      <c r="AY34" s="211"/>
      <c r="AZ34" s="211"/>
      <c r="BA34" s="211"/>
      <c r="BB34" s="211"/>
      <c r="BC34" s="211"/>
      <c r="BD34" s="211"/>
      <c r="BE34" s="211"/>
      <c r="BF34" s="211"/>
      <c r="BG34" s="211"/>
      <c r="BH34" s="211"/>
    </row>
    <row r="35" spans="1:60" ht="22.5" outlineLevel="1" x14ac:dyDescent="0.2">
      <c r="A35" s="212">
        <v>23</v>
      </c>
      <c r="B35" s="218" t="s">
        <v>136</v>
      </c>
      <c r="C35" s="261" t="s">
        <v>137</v>
      </c>
      <c r="D35" s="220" t="s">
        <v>93</v>
      </c>
      <c r="E35" s="226">
        <v>84.8</v>
      </c>
      <c r="F35" s="228">
        <f>H35+J35</f>
        <v>0</v>
      </c>
      <c r="G35" s="229">
        <f>ROUND(E35*F35,2)</f>
        <v>0</v>
      </c>
      <c r="H35" s="229"/>
      <c r="I35" s="229">
        <f>ROUND(E35*H35,2)</f>
        <v>0</v>
      </c>
      <c r="J35" s="229"/>
      <c r="K35" s="229">
        <f>ROUND(E35*J35,2)</f>
        <v>0</v>
      </c>
      <c r="L35" s="229">
        <v>21</v>
      </c>
      <c r="M35" s="229">
        <f>G35*(1+L35/100)</f>
        <v>0</v>
      </c>
      <c r="N35" s="221">
        <v>2.0999999999999999E-3</v>
      </c>
      <c r="O35" s="221">
        <f>ROUND(E35*N35,5)</f>
        <v>0.17807999999999999</v>
      </c>
      <c r="P35" s="221">
        <v>0</v>
      </c>
      <c r="Q35" s="221">
        <f>ROUND(E35*P35,5)</f>
        <v>0</v>
      </c>
      <c r="R35" s="221"/>
      <c r="S35" s="221"/>
      <c r="T35" s="222">
        <v>0.21665999999999999</v>
      </c>
      <c r="U35" s="221">
        <f>ROUND(E35*T35,2)</f>
        <v>18.37</v>
      </c>
      <c r="V35" s="211"/>
      <c r="W35" s="211"/>
      <c r="X35" s="211"/>
      <c r="Y35" s="211"/>
      <c r="Z35" s="211"/>
      <c r="AA35" s="211"/>
      <c r="AB35" s="211"/>
      <c r="AC35" s="211"/>
      <c r="AD35" s="211"/>
      <c r="AE35" s="211" t="s">
        <v>94</v>
      </c>
      <c r="AF35" s="211"/>
      <c r="AG35" s="211"/>
      <c r="AH35" s="211"/>
      <c r="AI35" s="211"/>
      <c r="AJ35" s="211"/>
      <c r="AK35" s="211"/>
      <c r="AL35" s="211"/>
      <c r="AM35" s="211"/>
      <c r="AN35" s="211"/>
      <c r="AO35" s="211"/>
      <c r="AP35" s="211"/>
      <c r="AQ35" s="211"/>
      <c r="AR35" s="211"/>
      <c r="AS35" s="211"/>
      <c r="AT35" s="211"/>
      <c r="AU35" s="211"/>
      <c r="AV35" s="211"/>
      <c r="AW35" s="211"/>
      <c r="AX35" s="211"/>
      <c r="AY35" s="211"/>
      <c r="AZ35" s="211"/>
      <c r="BA35" s="211"/>
      <c r="BB35" s="211"/>
      <c r="BC35" s="211"/>
      <c r="BD35" s="211"/>
      <c r="BE35" s="211"/>
      <c r="BF35" s="211"/>
      <c r="BG35" s="211"/>
      <c r="BH35" s="211"/>
    </row>
    <row r="36" spans="1:60" ht="22.5" outlineLevel="1" x14ac:dyDescent="0.2">
      <c r="A36" s="212">
        <v>24</v>
      </c>
      <c r="B36" s="218" t="s">
        <v>138</v>
      </c>
      <c r="C36" s="261" t="s">
        <v>139</v>
      </c>
      <c r="D36" s="220" t="s">
        <v>124</v>
      </c>
      <c r="E36" s="226">
        <v>116</v>
      </c>
      <c r="F36" s="228">
        <f>H36+J36</f>
        <v>0</v>
      </c>
      <c r="G36" s="229">
        <f>ROUND(E36*F36,2)</f>
        <v>0</v>
      </c>
      <c r="H36" s="229"/>
      <c r="I36" s="229">
        <f>ROUND(E36*H36,2)</f>
        <v>0</v>
      </c>
      <c r="J36" s="229"/>
      <c r="K36" s="229">
        <f>ROUND(E36*J36,2)</f>
        <v>0</v>
      </c>
      <c r="L36" s="229">
        <v>21</v>
      </c>
      <c r="M36" s="229">
        <f>G36*(1+L36/100)</f>
        <v>0</v>
      </c>
      <c r="N36" s="221">
        <v>8.0000000000000007E-5</v>
      </c>
      <c r="O36" s="221">
        <f>ROUND(E36*N36,5)</f>
        <v>9.2800000000000001E-3</v>
      </c>
      <c r="P36" s="221">
        <v>0</v>
      </c>
      <c r="Q36" s="221">
        <f>ROUND(E36*P36,5)</f>
        <v>0</v>
      </c>
      <c r="R36" s="221"/>
      <c r="S36" s="221"/>
      <c r="T36" s="222">
        <v>0.13719999999999999</v>
      </c>
      <c r="U36" s="221">
        <f>ROUND(E36*T36,2)</f>
        <v>15.92</v>
      </c>
      <c r="V36" s="211"/>
      <c r="W36" s="211"/>
      <c r="X36" s="211"/>
      <c r="Y36" s="211"/>
      <c r="Z36" s="211"/>
      <c r="AA36" s="211"/>
      <c r="AB36" s="211"/>
      <c r="AC36" s="211"/>
      <c r="AD36" s="211"/>
      <c r="AE36" s="211" t="s">
        <v>94</v>
      </c>
      <c r="AF36" s="211"/>
      <c r="AG36" s="211"/>
      <c r="AH36" s="211"/>
      <c r="AI36" s="211"/>
      <c r="AJ36" s="211"/>
      <c r="AK36" s="211"/>
      <c r="AL36" s="211"/>
      <c r="AM36" s="211"/>
      <c r="AN36" s="211"/>
      <c r="AO36" s="211"/>
      <c r="AP36" s="211"/>
      <c r="AQ36" s="211"/>
      <c r="AR36" s="211"/>
      <c r="AS36" s="211"/>
      <c r="AT36" s="211"/>
      <c r="AU36" s="211"/>
      <c r="AV36" s="211"/>
      <c r="AW36" s="211"/>
      <c r="AX36" s="211"/>
      <c r="AY36" s="211"/>
      <c r="AZ36" s="211"/>
      <c r="BA36" s="211"/>
      <c r="BB36" s="211"/>
      <c r="BC36" s="211"/>
      <c r="BD36" s="211"/>
      <c r="BE36" s="211"/>
      <c r="BF36" s="211"/>
      <c r="BG36" s="211"/>
      <c r="BH36" s="211"/>
    </row>
    <row r="37" spans="1:60" outlineLevel="1" x14ac:dyDescent="0.2">
      <c r="A37" s="212">
        <v>25</v>
      </c>
      <c r="B37" s="218" t="s">
        <v>140</v>
      </c>
      <c r="C37" s="261" t="s">
        <v>141</v>
      </c>
      <c r="D37" s="220" t="s">
        <v>124</v>
      </c>
      <c r="E37" s="226">
        <v>122.5</v>
      </c>
      <c r="F37" s="228">
        <f>H37+J37</f>
        <v>0</v>
      </c>
      <c r="G37" s="229">
        <f>ROUND(E37*F37,2)</f>
        <v>0</v>
      </c>
      <c r="H37" s="229"/>
      <c r="I37" s="229">
        <f>ROUND(E37*H37,2)</f>
        <v>0</v>
      </c>
      <c r="J37" s="229"/>
      <c r="K37" s="229">
        <f>ROUND(E37*J37,2)</f>
        <v>0</v>
      </c>
      <c r="L37" s="229">
        <v>21</v>
      </c>
      <c r="M37" s="229">
        <f>G37*(1+L37/100)</f>
        <v>0</v>
      </c>
      <c r="N37" s="221">
        <v>0</v>
      </c>
      <c r="O37" s="221">
        <f>ROUND(E37*N37,5)</f>
        <v>0</v>
      </c>
      <c r="P37" s="221">
        <v>0</v>
      </c>
      <c r="Q37" s="221">
        <f>ROUND(E37*P37,5)</f>
        <v>0</v>
      </c>
      <c r="R37" s="221"/>
      <c r="S37" s="221"/>
      <c r="T37" s="222">
        <v>0.18099999999999999</v>
      </c>
      <c r="U37" s="221">
        <f>ROUND(E37*T37,2)</f>
        <v>22.17</v>
      </c>
      <c r="V37" s="211"/>
      <c r="W37" s="211"/>
      <c r="X37" s="211"/>
      <c r="Y37" s="211"/>
      <c r="Z37" s="211"/>
      <c r="AA37" s="211"/>
      <c r="AB37" s="211"/>
      <c r="AC37" s="211"/>
      <c r="AD37" s="211"/>
      <c r="AE37" s="211" t="s">
        <v>94</v>
      </c>
      <c r="AF37" s="211"/>
      <c r="AG37" s="211"/>
      <c r="AH37" s="211"/>
      <c r="AI37" s="211"/>
      <c r="AJ37" s="211"/>
      <c r="AK37" s="211"/>
      <c r="AL37" s="211"/>
      <c r="AM37" s="211"/>
      <c r="AN37" s="211"/>
      <c r="AO37" s="211"/>
      <c r="AP37" s="211"/>
      <c r="AQ37" s="211"/>
      <c r="AR37" s="211"/>
      <c r="AS37" s="211"/>
      <c r="AT37" s="211"/>
      <c r="AU37" s="211"/>
      <c r="AV37" s="211"/>
      <c r="AW37" s="211"/>
      <c r="AX37" s="211"/>
      <c r="AY37" s="211"/>
      <c r="AZ37" s="211"/>
      <c r="BA37" s="211"/>
      <c r="BB37" s="211"/>
      <c r="BC37" s="211"/>
      <c r="BD37" s="211"/>
      <c r="BE37" s="211"/>
      <c r="BF37" s="211"/>
      <c r="BG37" s="211"/>
      <c r="BH37" s="211"/>
    </row>
    <row r="38" spans="1:60" outlineLevel="1" x14ac:dyDescent="0.2">
      <c r="A38" s="212">
        <v>26</v>
      </c>
      <c r="B38" s="218" t="s">
        <v>142</v>
      </c>
      <c r="C38" s="261" t="s">
        <v>143</v>
      </c>
      <c r="D38" s="220" t="s">
        <v>124</v>
      </c>
      <c r="E38" s="226">
        <v>128.62</v>
      </c>
      <c r="F38" s="228">
        <f>H38+J38</f>
        <v>0</v>
      </c>
      <c r="G38" s="229">
        <f>ROUND(E38*F38,2)</f>
        <v>0</v>
      </c>
      <c r="H38" s="229"/>
      <c r="I38" s="229">
        <f>ROUND(E38*H38,2)</f>
        <v>0</v>
      </c>
      <c r="J38" s="229"/>
      <c r="K38" s="229">
        <f>ROUND(E38*J38,2)</f>
        <v>0</v>
      </c>
      <c r="L38" s="229">
        <v>21</v>
      </c>
      <c r="M38" s="229">
        <f>G38*(1+L38/100)</f>
        <v>0</v>
      </c>
      <c r="N38" s="221">
        <v>5.0000000000000001E-4</v>
      </c>
      <c r="O38" s="221">
        <f>ROUND(E38*N38,5)</f>
        <v>6.4310000000000006E-2</v>
      </c>
      <c r="P38" s="221">
        <v>0</v>
      </c>
      <c r="Q38" s="221">
        <f>ROUND(E38*P38,5)</f>
        <v>0</v>
      </c>
      <c r="R38" s="221"/>
      <c r="S38" s="221"/>
      <c r="T38" s="222">
        <v>0</v>
      </c>
      <c r="U38" s="221">
        <f>ROUND(E38*T38,2)</f>
        <v>0</v>
      </c>
      <c r="V38" s="211"/>
      <c r="W38" s="211"/>
      <c r="X38" s="211"/>
      <c r="Y38" s="211"/>
      <c r="Z38" s="211"/>
      <c r="AA38" s="211"/>
      <c r="AB38" s="211"/>
      <c r="AC38" s="211"/>
      <c r="AD38" s="211"/>
      <c r="AE38" s="211" t="s">
        <v>131</v>
      </c>
      <c r="AF38" s="211"/>
      <c r="AG38" s="211"/>
      <c r="AH38" s="211"/>
      <c r="AI38" s="211"/>
      <c r="AJ38" s="211"/>
      <c r="AK38" s="211"/>
      <c r="AL38" s="211"/>
      <c r="AM38" s="211"/>
      <c r="AN38" s="211"/>
      <c r="AO38" s="211"/>
      <c r="AP38" s="211"/>
      <c r="AQ38" s="211"/>
      <c r="AR38" s="211"/>
      <c r="AS38" s="211"/>
      <c r="AT38" s="211"/>
      <c r="AU38" s="211"/>
      <c r="AV38" s="211"/>
      <c r="AW38" s="211"/>
      <c r="AX38" s="211"/>
      <c r="AY38" s="211"/>
      <c r="AZ38" s="211"/>
      <c r="BA38" s="211"/>
      <c r="BB38" s="211"/>
      <c r="BC38" s="211"/>
      <c r="BD38" s="211"/>
      <c r="BE38" s="211"/>
      <c r="BF38" s="211"/>
      <c r="BG38" s="211"/>
      <c r="BH38" s="211"/>
    </row>
    <row r="39" spans="1:60" ht="22.5" outlineLevel="1" x14ac:dyDescent="0.2">
      <c r="A39" s="212">
        <v>27</v>
      </c>
      <c r="B39" s="218" t="s">
        <v>144</v>
      </c>
      <c r="C39" s="261" t="s">
        <v>145</v>
      </c>
      <c r="D39" s="220" t="s">
        <v>124</v>
      </c>
      <c r="E39" s="226">
        <v>60.6</v>
      </c>
      <c r="F39" s="228">
        <f>H39+J39</f>
        <v>0</v>
      </c>
      <c r="G39" s="229">
        <f>ROUND(E39*F39,2)</f>
        <v>0</v>
      </c>
      <c r="H39" s="229"/>
      <c r="I39" s="229">
        <f>ROUND(E39*H39,2)</f>
        <v>0</v>
      </c>
      <c r="J39" s="229"/>
      <c r="K39" s="229">
        <f>ROUND(E39*J39,2)</f>
        <v>0</v>
      </c>
      <c r="L39" s="229">
        <v>21</v>
      </c>
      <c r="M39" s="229">
        <f>G39*(1+L39/100)</f>
        <v>0</v>
      </c>
      <c r="N39" s="221">
        <v>3.0000000000000001E-5</v>
      </c>
      <c r="O39" s="221">
        <f>ROUND(E39*N39,5)</f>
        <v>1.82E-3</v>
      </c>
      <c r="P39" s="221">
        <v>0</v>
      </c>
      <c r="Q39" s="221">
        <f>ROUND(E39*P39,5)</f>
        <v>0</v>
      </c>
      <c r="R39" s="221"/>
      <c r="S39" s="221"/>
      <c r="T39" s="222">
        <v>0.2</v>
      </c>
      <c r="U39" s="221">
        <f>ROUND(E39*T39,2)</f>
        <v>12.12</v>
      </c>
      <c r="V39" s="211"/>
      <c r="W39" s="211"/>
      <c r="X39" s="211"/>
      <c r="Y39" s="211"/>
      <c r="Z39" s="211"/>
      <c r="AA39" s="211"/>
      <c r="AB39" s="211"/>
      <c r="AC39" s="211"/>
      <c r="AD39" s="211"/>
      <c r="AE39" s="211" t="s">
        <v>94</v>
      </c>
      <c r="AF39" s="211"/>
      <c r="AG39" s="211"/>
      <c r="AH39" s="211"/>
      <c r="AI39" s="211"/>
      <c r="AJ39" s="211"/>
      <c r="AK39" s="211"/>
      <c r="AL39" s="211"/>
      <c r="AM39" s="211"/>
      <c r="AN39" s="211"/>
      <c r="AO39" s="211"/>
      <c r="AP39" s="211"/>
      <c r="AQ39" s="211"/>
      <c r="AR39" s="211"/>
      <c r="AS39" s="211"/>
      <c r="AT39" s="211"/>
      <c r="AU39" s="211"/>
      <c r="AV39" s="211"/>
      <c r="AW39" s="211"/>
      <c r="AX39" s="211"/>
      <c r="AY39" s="211"/>
      <c r="AZ39" s="211"/>
      <c r="BA39" s="211"/>
      <c r="BB39" s="211"/>
      <c r="BC39" s="211"/>
      <c r="BD39" s="211"/>
      <c r="BE39" s="211"/>
      <c r="BF39" s="211"/>
      <c r="BG39" s="211"/>
      <c r="BH39" s="211"/>
    </row>
    <row r="40" spans="1:60" ht="22.5" outlineLevel="1" x14ac:dyDescent="0.2">
      <c r="A40" s="212">
        <v>28</v>
      </c>
      <c r="B40" s="218" t="s">
        <v>146</v>
      </c>
      <c r="C40" s="261" t="s">
        <v>147</v>
      </c>
      <c r="D40" s="220" t="s">
        <v>124</v>
      </c>
      <c r="E40" s="226">
        <v>23</v>
      </c>
      <c r="F40" s="228">
        <f>H40+J40</f>
        <v>0</v>
      </c>
      <c r="G40" s="229">
        <f>ROUND(E40*F40,2)</f>
        <v>0</v>
      </c>
      <c r="H40" s="229"/>
      <c r="I40" s="229">
        <f>ROUND(E40*H40,2)</f>
        <v>0</v>
      </c>
      <c r="J40" s="229"/>
      <c r="K40" s="229">
        <f>ROUND(E40*J40,2)</f>
        <v>0</v>
      </c>
      <c r="L40" s="229">
        <v>21</v>
      </c>
      <c r="M40" s="229">
        <f>G40*(1+L40/100)</f>
        <v>0</v>
      </c>
      <c r="N40" s="221">
        <v>4.4000000000000002E-4</v>
      </c>
      <c r="O40" s="221">
        <f>ROUND(E40*N40,5)</f>
        <v>1.0120000000000001E-2</v>
      </c>
      <c r="P40" s="221">
        <v>0</v>
      </c>
      <c r="Q40" s="221">
        <f>ROUND(E40*P40,5)</f>
        <v>0</v>
      </c>
      <c r="R40" s="221"/>
      <c r="S40" s="221"/>
      <c r="T40" s="222">
        <v>0.152</v>
      </c>
      <c r="U40" s="221">
        <f>ROUND(E40*T40,2)</f>
        <v>3.5</v>
      </c>
      <c r="V40" s="211"/>
      <c r="W40" s="211"/>
      <c r="X40" s="211"/>
      <c r="Y40" s="211"/>
      <c r="Z40" s="211"/>
      <c r="AA40" s="211"/>
      <c r="AB40" s="211"/>
      <c r="AC40" s="211"/>
      <c r="AD40" s="211"/>
      <c r="AE40" s="211" t="s">
        <v>94</v>
      </c>
      <c r="AF40" s="211"/>
      <c r="AG40" s="211"/>
      <c r="AH40" s="211"/>
      <c r="AI40" s="211"/>
      <c r="AJ40" s="211"/>
      <c r="AK40" s="211"/>
      <c r="AL40" s="211"/>
      <c r="AM40" s="211"/>
      <c r="AN40" s="211"/>
      <c r="AO40" s="211"/>
      <c r="AP40" s="211"/>
      <c r="AQ40" s="211"/>
      <c r="AR40" s="211"/>
      <c r="AS40" s="211"/>
      <c r="AT40" s="211"/>
      <c r="AU40" s="211"/>
      <c r="AV40" s="211"/>
      <c r="AW40" s="211"/>
      <c r="AX40" s="211"/>
      <c r="AY40" s="211"/>
      <c r="AZ40" s="211"/>
      <c r="BA40" s="211"/>
      <c r="BB40" s="211"/>
      <c r="BC40" s="211"/>
      <c r="BD40" s="211"/>
      <c r="BE40" s="211"/>
      <c r="BF40" s="211"/>
      <c r="BG40" s="211"/>
      <c r="BH40" s="211"/>
    </row>
    <row r="41" spans="1:60" ht="22.5" outlineLevel="1" x14ac:dyDescent="0.2">
      <c r="A41" s="212">
        <v>29</v>
      </c>
      <c r="B41" s="218" t="s">
        <v>148</v>
      </c>
      <c r="C41" s="261" t="s">
        <v>149</v>
      </c>
      <c r="D41" s="220" t="s">
        <v>124</v>
      </c>
      <c r="E41" s="226">
        <v>3</v>
      </c>
      <c r="F41" s="228">
        <f>H41+J41</f>
        <v>0</v>
      </c>
      <c r="G41" s="229">
        <f>ROUND(E41*F41,2)</f>
        <v>0</v>
      </c>
      <c r="H41" s="229"/>
      <c r="I41" s="229">
        <f>ROUND(E41*H41,2)</f>
        <v>0</v>
      </c>
      <c r="J41" s="229"/>
      <c r="K41" s="229">
        <f>ROUND(E41*J41,2)</f>
        <v>0</v>
      </c>
      <c r="L41" s="229">
        <v>21</v>
      </c>
      <c r="M41" s="229">
        <f>G41*(1+L41/100)</f>
        <v>0</v>
      </c>
      <c r="N41" s="221">
        <v>4.0000000000000003E-5</v>
      </c>
      <c r="O41" s="221">
        <f>ROUND(E41*N41,5)</f>
        <v>1.2E-4</v>
      </c>
      <c r="P41" s="221">
        <v>0</v>
      </c>
      <c r="Q41" s="221">
        <f>ROUND(E41*P41,5)</f>
        <v>0</v>
      </c>
      <c r="R41" s="221"/>
      <c r="S41" s="221"/>
      <c r="T41" s="222">
        <v>7.0000000000000007E-2</v>
      </c>
      <c r="U41" s="221">
        <f>ROUND(E41*T41,2)</f>
        <v>0.21</v>
      </c>
      <c r="V41" s="211"/>
      <c r="W41" s="211"/>
      <c r="X41" s="211"/>
      <c r="Y41" s="211"/>
      <c r="Z41" s="211"/>
      <c r="AA41" s="211"/>
      <c r="AB41" s="211"/>
      <c r="AC41" s="211"/>
      <c r="AD41" s="211"/>
      <c r="AE41" s="211" t="s">
        <v>94</v>
      </c>
      <c r="AF41" s="211"/>
      <c r="AG41" s="211"/>
      <c r="AH41" s="211"/>
      <c r="AI41" s="211"/>
      <c r="AJ41" s="211"/>
      <c r="AK41" s="211"/>
      <c r="AL41" s="211"/>
      <c r="AM41" s="211"/>
      <c r="AN41" s="211"/>
      <c r="AO41" s="211"/>
      <c r="AP41" s="211"/>
      <c r="AQ41" s="211"/>
      <c r="AR41" s="211"/>
      <c r="AS41" s="211"/>
      <c r="AT41" s="211"/>
      <c r="AU41" s="211"/>
      <c r="AV41" s="211"/>
      <c r="AW41" s="211"/>
      <c r="AX41" s="211"/>
      <c r="AY41" s="211"/>
      <c r="AZ41" s="211"/>
      <c r="BA41" s="211"/>
      <c r="BB41" s="211"/>
      <c r="BC41" s="211"/>
      <c r="BD41" s="211"/>
      <c r="BE41" s="211"/>
      <c r="BF41" s="211"/>
      <c r="BG41" s="211"/>
      <c r="BH41" s="211"/>
    </row>
    <row r="42" spans="1:60" outlineLevel="1" x14ac:dyDescent="0.2">
      <c r="A42" s="212">
        <v>30</v>
      </c>
      <c r="B42" s="218" t="s">
        <v>150</v>
      </c>
      <c r="C42" s="261" t="s">
        <v>151</v>
      </c>
      <c r="D42" s="220" t="s">
        <v>101</v>
      </c>
      <c r="E42" s="226">
        <v>0.93600000000000005</v>
      </c>
      <c r="F42" s="228">
        <f>H42+J42</f>
        <v>0</v>
      </c>
      <c r="G42" s="229">
        <f>ROUND(E42*F42,2)</f>
        <v>0</v>
      </c>
      <c r="H42" s="229"/>
      <c r="I42" s="229">
        <f>ROUND(E42*H42,2)</f>
        <v>0</v>
      </c>
      <c r="J42" s="229"/>
      <c r="K42" s="229">
        <f>ROUND(E42*J42,2)</f>
        <v>0</v>
      </c>
      <c r="L42" s="229">
        <v>21</v>
      </c>
      <c r="M42" s="229">
        <f>G42*(1+L42/100)</f>
        <v>0</v>
      </c>
      <c r="N42" s="221">
        <v>0</v>
      </c>
      <c r="O42" s="221">
        <f>ROUND(E42*N42,5)</f>
        <v>0</v>
      </c>
      <c r="P42" s="221">
        <v>0</v>
      </c>
      <c r="Q42" s="221">
        <f>ROUND(E42*P42,5)</f>
        <v>0</v>
      </c>
      <c r="R42" s="221"/>
      <c r="S42" s="221"/>
      <c r="T42" s="222">
        <v>1.1020000000000001</v>
      </c>
      <c r="U42" s="221">
        <f>ROUND(E42*T42,2)</f>
        <v>1.03</v>
      </c>
      <c r="V42" s="211"/>
      <c r="W42" s="211"/>
      <c r="X42" s="211"/>
      <c r="Y42" s="211"/>
      <c r="Z42" s="211"/>
      <c r="AA42" s="211"/>
      <c r="AB42" s="211"/>
      <c r="AC42" s="211"/>
      <c r="AD42" s="211"/>
      <c r="AE42" s="211" t="s">
        <v>94</v>
      </c>
      <c r="AF42" s="211"/>
      <c r="AG42" s="211"/>
      <c r="AH42" s="211"/>
      <c r="AI42" s="211"/>
      <c r="AJ42" s="211"/>
      <c r="AK42" s="211"/>
      <c r="AL42" s="211"/>
      <c r="AM42" s="211"/>
      <c r="AN42" s="211"/>
      <c r="AO42" s="211"/>
      <c r="AP42" s="211"/>
      <c r="AQ42" s="211"/>
      <c r="AR42" s="211"/>
      <c r="AS42" s="211"/>
      <c r="AT42" s="211"/>
      <c r="AU42" s="211"/>
      <c r="AV42" s="211"/>
      <c r="AW42" s="211"/>
      <c r="AX42" s="211"/>
      <c r="AY42" s="211"/>
      <c r="AZ42" s="211"/>
      <c r="BA42" s="211"/>
      <c r="BB42" s="211"/>
      <c r="BC42" s="211"/>
      <c r="BD42" s="211"/>
      <c r="BE42" s="211"/>
      <c r="BF42" s="211"/>
      <c r="BG42" s="211"/>
      <c r="BH42" s="211"/>
    </row>
    <row r="43" spans="1:60" outlineLevel="1" x14ac:dyDescent="0.2">
      <c r="A43" s="239">
        <v>31</v>
      </c>
      <c r="B43" s="240" t="s">
        <v>152</v>
      </c>
      <c r="C43" s="263" t="s">
        <v>153</v>
      </c>
      <c r="D43" s="241" t="s">
        <v>101</v>
      </c>
      <c r="E43" s="242">
        <v>1.6990000000000001</v>
      </c>
      <c r="F43" s="243">
        <f>H43+J43</f>
        <v>0</v>
      </c>
      <c r="G43" s="244">
        <f>ROUND(E43*F43,2)</f>
        <v>0</v>
      </c>
      <c r="H43" s="244"/>
      <c r="I43" s="244">
        <f>ROUND(E43*H43,2)</f>
        <v>0</v>
      </c>
      <c r="J43" s="244"/>
      <c r="K43" s="244">
        <f>ROUND(E43*J43,2)</f>
        <v>0</v>
      </c>
      <c r="L43" s="244">
        <v>21</v>
      </c>
      <c r="M43" s="244">
        <f>G43*(1+L43/100)</f>
        <v>0</v>
      </c>
      <c r="N43" s="245">
        <v>0</v>
      </c>
      <c r="O43" s="245">
        <f>ROUND(E43*N43,5)</f>
        <v>0</v>
      </c>
      <c r="P43" s="245">
        <v>0</v>
      </c>
      <c r="Q43" s="245">
        <f>ROUND(E43*P43,5)</f>
        <v>0</v>
      </c>
      <c r="R43" s="245"/>
      <c r="S43" s="245"/>
      <c r="T43" s="246">
        <v>1.091</v>
      </c>
      <c r="U43" s="245">
        <f>ROUND(E43*T43,2)</f>
        <v>1.85</v>
      </c>
      <c r="V43" s="211"/>
      <c r="W43" s="211"/>
      <c r="X43" s="211"/>
      <c r="Y43" s="211"/>
      <c r="Z43" s="211"/>
      <c r="AA43" s="211"/>
      <c r="AB43" s="211"/>
      <c r="AC43" s="211"/>
      <c r="AD43" s="211"/>
      <c r="AE43" s="211" t="s">
        <v>94</v>
      </c>
      <c r="AF43" s="211"/>
      <c r="AG43" s="211"/>
      <c r="AH43" s="211"/>
      <c r="AI43" s="211"/>
      <c r="AJ43" s="211"/>
      <c r="AK43" s="211"/>
      <c r="AL43" s="211"/>
      <c r="AM43" s="211"/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11"/>
      <c r="BF43" s="211"/>
      <c r="BG43" s="211"/>
      <c r="BH43" s="211"/>
    </row>
    <row r="44" spans="1:60" x14ac:dyDescent="0.2">
      <c r="A44" s="6"/>
      <c r="B44" s="7" t="s">
        <v>154</v>
      </c>
      <c r="C44" s="264" t="s">
        <v>154</v>
      </c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AC44">
        <v>12</v>
      </c>
      <c r="AD44">
        <v>21</v>
      </c>
    </row>
    <row r="45" spans="1:60" x14ac:dyDescent="0.2">
      <c r="A45" s="247"/>
      <c r="B45" s="248" t="s">
        <v>28</v>
      </c>
      <c r="C45" s="265" t="s">
        <v>154</v>
      </c>
      <c r="D45" s="249"/>
      <c r="E45" s="249"/>
      <c r="F45" s="249"/>
      <c r="G45" s="260">
        <f>G8+G11+G13+G22+G25</f>
        <v>0</v>
      </c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AC45">
        <f>SUMIF(L7:L43,AC44,G7:G43)</f>
        <v>0</v>
      </c>
      <c r="AD45">
        <f>SUMIF(L7:L43,AD44,G7:G43)</f>
        <v>0</v>
      </c>
      <c r="AE45" t="s">
        <v>155</v>
      </c>
    </row>
    <row r="46" spans="1:60" x14ac:dyDescent="0.2">
      <c r="A46" s="6"/>
      <c r="B46" s="7" t="s">
        <v>154</v>
      </c>
      <c r="C46" s="264" t="s">
        <v>154</v>
      </c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</row>
    <row r="47" spans="1:60" x14ac:dyDescent="0.2">
      <c r="A47" s="6"/>
      <c r="B47" s="7" t="s">
        <v>154</v>
      </c>
      <c r="C47" s="264" t="s">
        <v>154</v>
      </c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1:60" x14ac:dyDescent="0.2">
      <c r="A48" s="250" t="s">
        <v>156</v>
      </c>
      <c r="B48" s="250"/>
      <c r="C48" s="26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31" x14ac:dyDescent="0.2">
      <c r="A49" s="251"/>
      <c r="B49" s="252"/>
      <c r="C49" s="267"/>
      <c r="D49" s="252"/>
      <c r="E49" s="252"/>
      <c r="F49" s="252"/>
      <c r="G49" s="253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AE49" t="s">
        <v>157</v>
      </c>
    </row>
    <row r="50" spans="1:31" x14ac:dyDescent="0.2">
      <c r="A50" s="254"/>
      <c r="B50" s="255"/>
      <c r="C50" s="268"/>
      <c r="D50" s="255"/>
      <c r="E50" s="255"/>
      <c r="F50" s="255"/>
      <c r="G50" s="25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31" x14ac:dyDescent="0.2">
      <c r="A51" s="254"/>
      <c r="B51" s="255"/>
      <c r="C51" s="268"/>
      <c r="D51" s="255"/>
      <c r="E51" s="255"/>
      <c r="F51" s="255"/>
      <c r="G51" s="25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  <row r="52" spans="1:31" x14ac:dyDescent="0.2">
      <c r="A52" s="254"/>
      <c r="B52" s="255"/>
      <c r="C52" s="268"/>
      <c r="D52" s="255"/>
      <c r="E52" s="255"/>
      <c r="F52" s="255"/>
      <c r="G52" s="25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</row>
    <row r="53" spans="1:31" x14ac:dyDescent="0.2">
      <c r="A53" s="257"/>
      <c r="B53" s="258"/>
      <c r="C53" s="269"/>
      <c r="D53" s="258"/>
      <c r="E53" s="258"/>
      <c r="F53" s="258"/>
      <c r="G53" s="259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</row>
    <row r="54" spans="1:31" x14ac:dyDescent="0.2">
      <c r="A54" s="6"/>
      <c r="B54" s="7" t="s">
        <v>154</v>
      </c>
      <c r="C54" s="264" t="s">
        <v>154</v>
      </c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</row>
    <row r="55" spans="1:31" x14ac:dyDescent="0.2">
      <c r="C55" s="270"/>
      <c r="AE55" t="s">
        <v>158</v>
      </c>
    </row>
  </sheetData>
  <mergeCells count="6">
    <mergeCell ref="A1:G1"/>
    <mergeCell ref="C2:G2"/>
    <mergeCell ref="C3:G3"/>
    <mergeCell ref="C4:G4"/>
    <mergeCell ref="A48:C48"/>
    <mergeCell ref="A49:G53"/>
  </mergeCells>
  <pageMargins left="0.39370078740157499" right="0.19685039370078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47</vt:i4>
      </vt:variant>
    </vt:vector>
  </HeadingPairs>
  <TitlesOfParts>
    <vt:vector size="51" baseType="lpstr">
      <vt:lpstr>Pokyny pro vyplnění</vt:lpstr>
      <vt:lpstr>Stavba</vt:lpstr>
      <vt:lpstr>VzorPolozky</vt:lpstr>
      <vt:lpstr>Rozpočet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'Rozpočet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cp:lastPrinted>2014-02-28T09:52:57Z</cp:lastPrinted>
  <dcterms:created xsi:type="dcterms:W3CDTF">2009-04-08T07:15:50Z</dcterms:created>
  <dcterms:modified xsi:type="dcterms:W3CDTF">2025-01-10T09:52:56Z</dcterms:modified>
</cp:coreProperties>
</file>