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suchomel\Dropbox\My PC (NB-SuchomelR)\Desktop\P R O D O Z\P R O J E K T O V Á N Í\2023 - VÍDEŇSKÁ RTT - úsek Mor. lány - Modřice CIHELNA\V2- k vypálení _ kpl PD + VV\VYKAZ VÝMĚR - Modern. TT Vídeňská-2\"/>
    </mc:Choice>
  </mc:AlternateContent>
  <xr:revisionPtr revIDLastSave="0" documentId="13_ncr:1_{E009A97D-1F1D-4ECC-A999-59EEE6C48011}" xr6:coauthVersionLast="47" xr6:coauthVersionMax="47" xr10:uidLastSave="{00000000-0000-0000-0000-000000000000}"/>
  <bookViews>
    <workbookView xWindow="-28920" yWindow="-3585" windowWidth="29040" windowHeight="17640" activeTab="1" xr2:uid="{00000000-000D-0000-FFFF-FFFF00000000}"/>
  </bookViews>
  <sheets>
    <sheet name="Rekapitulace stavby" sheetId="1" r:id="rId1"/>
    <sheet name="023-000085 - Modernizace ..." sheetId="2" r:id="rId2"/>
  </sheets>
  <definedNames>
    <definedName name="_xlnm._FilterDatabase" localSheetId="1" hidden="1">'023-000085 - Modernizace ...'!$C$122:$K$260</definedName>
    <definedName name="_xlnm.Print_Titles" localSheetId="1">'023-000085 - Modernizace ...'!$122:$122</definedName>
    <definedName name="_xlnm.Print_Titles" localSheetId="0">'Rekapitulace stavby'!$92:$92</definedName>
    <definedName name="_xlnm.Print_Area" localSheetId="1">'023-000085 - Modernizace ...'!$C$4:$J$76,'023-000085 - Modernizace ...'!$C$112:$J$260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J119" i="2"/>
  <c r="J90" i="2"/>
  <c r="J89" i="2"/>
  <c r="F87" i="2"/>
  <c r="E85" i="2"/>
  <c r="J16" i="2"/>
  <c r="E16" i="2"/>
  <c r="F120" i="2" s="1"/>
  <c r="J15" i="2"/>
  <c r="J13" i="2"/>
  <c r="E13" i="2"/>
  <c r="F119" i="2" s="1"/>
  <c r="J12" i="2"/>
  <c r="J10" i="2"/>
  <c r="J87" i="2" s="1"/>
  <c r="L90" i="1"/>
  <c r="AM90" i="1"/>
  <c r="AM89" i="1"/>
  <c r="L89" i="1"/>
  <c r="AM87" i="1"/>
  <c r="L87" i="1"/>
  <c r="L85" i="1"/>
  <c r="L84" i="1"/>
  <c r="J259" i="2"/>
  <c r="BK257" i="2"/>
  <c r="BK255" i="2"/>
  <c r="BK254" i="2"/>
  <c r="BK248" i="2"/>
  <c r="BK244" i="2"/>
  <c r="BK243" i="2"/>
  <c r="BK242" i="2"/>
  <c r="BK241" i="2"/>
  <c r="J240" i="2"/>
  <c r="BK234" i="2"/>
  <c r="BK231" i="2"/>
  <c r="J230" i="2"/>
  <c r="J229" i="2"/>
  <c r="J227" i="2"/>
  <c r="BK226" i="2"/>
  <c r="J223" i="2"/>
  <c r="BK220" i="2"/>
  <c r="BK218" i="2"/>
  <c r="J216" i="2"/>
  <c r="J215" i="2"/>
  <c r="BK214" i="2"/>
  <c r="BK212" i="2"/>
  <c r="J211" i="2"/>
  <c r="BK209" i="2"/>
  <c r="J207" i="2"/>
  <c r="J205" i="2"/>
  <c r="J203" i="2"/>
  <c r="BK201" i="2"/>
  <c r="BK200" i="2"/>
  <c r="J199" i="2"/>
  <c r="J197" i="2"/>
  <c r="J196" i="2"/>
  <c r="BK194" i="2"/>
  <c r="J192" i="2"/>
  <c r="BK187" i="2"/>
  <c r="BK186" i="2"/>
  <c r="BK185" i="2"/>
  <c r="J184" i="2"/>
  <c r="BK183" i="2"/>
  <c r="BK180" i="2"/>
  <c r="J175" i="2"/>
  <c r="BK172" i="2"/>
  <c r="BK171" i="2"/>
  <c r="J167" i="2"/>
  <c r="BK164" i="2"/>
  <c r="BK162" i="2"/>
  <c r="BK158" i="2"/>
  <c r="BK157" i="2"/>
  <c r="J155" i="2"/>
  <c r="BK154" i="2"/>
  <c r="J152" i="2"/>
  <c r="BK150" i="2"/>
  <c r="BK148" i="2"/>
  <c r="BK141" i="2"/>
  <c r="J138" i="2"/>
  <c r="J137" i="2"/>
  <c r="BK133" i="2"/>
  <c r="J130" i="2"/>
  <c r="J129" i="2"/>
  <c r="AS94" i="1"/>
  <c r="J260" i="2"/>
  <c r="J258" i="2"/>
  <c r="BK256" i="2"/>
  <c r="J255" i="2"/>
  <c r="J254" i="2"/>
  <c r="J253" i="2"/>
  <c r="BK249" i="2"/>
  <c r="J244" i="2"/>
  <c r="J242" i="2"/>
  <c r="BK240" i="2"/>
  <c r="J239" i="2"/>
  <c r="BK238" i="2"/>
  <c r="J237" i="2"/>
  <c r="J234" i="2"/>
  <c r="J231" i="2"/>
  <c r="BK229" i="2"/>
  <c r="J226" i="2"/>
  <c r="J225" i="2"/>
  <c r="BK223" i="2"/>
  <c r="J221" i="2"/>
  <c r="J220" i="2"/>
  <c r="J219" i="2"/>
  <c r="J218" i="2"/>
  <c r="BK217" i="2"/>
  <c r="BK216" i="2"/>
  <c r="BK215" i="2"/>
  <c r="J214" i="2"/>
  <c r="BK213" i="2"/>
  <c r="J212" i="2"/>
  <c r="BK211" i="2"/>
  <c r="BK210" i="2"/>
  <c r="J209" i="2"/>
  <c r="BK208" i="2"/>
  <c r="BK206" i="2"/>
  <c r="BK205" i="2"/>
  <c r="BK204" i="2"/>
  <c r="J201" i="2"/>
  <c r="BK199" i="2"/>
  <c r="BK196" i="2"/>
  <c r="J194" i="2"/>
  <c r="J193" i="2"/>
  <c r="J191" i="2"/>
  <c r="BK189" i="2"/>
  <c r="J186" i="2"/>
  <c r="J185" i="2"/>
  <c r="J183" i="2"/>
  <c r="BK182" i="2"/>
  <c r="J181" i="2"/>
  <c r="BK178" i="2"/>
  <c r="BK176" i="2"/>
  <c r="J174" i="2"/>
  <c r="J173" i="2"/>
  <c r="J171" i="2"/>
  <c r="BK169" i="2"/>
  <c r="BK168" i="2"/>
  <c r="BK167" i="2"/>
  <c r="J164" i="2"/>
  <c r="J162" i="2"/>
  <c r="J160" i="2"/>
  <c r="J157" i="2"/>
  <c r="BK155" i="2"/>
  <c r="J153" i="2"/>
  <c r="J151" i="2"/>
  <c r="J149" i="2"/>
  <c r="J147" i="2"/>
  <c r="BK145" i="2"/>
  <c r="J143" i="2"/>
  <c r="J141" i="2"/>
  <c r="J139" i="2"/>
  <c r="BK134" i="2"/>
  <c r="BK130" i="2"/>
  <c r="BK128" i="2"/>
  <c r="BK126" i="2"/>
  <c r="BK258" i="2"/>
  <c r="J256" i="2"/>
  <c r="BK253" i="2"/>
  <c r="BK252" i="2"/>
  <c r="J251" i="2"/>
  <c r="J250" i="2"/>
  <c r="J249" i="2"/>
  <c r="BK245" i="2"/>
  <c r="BK239" i="2"/>
  <c r="J238" i="2"/>
  <c r="BK237" i="2"/>
  <c r="BK236" i="2"/>
  <c r="BK235" i="2"/>
  <c r="J233" i="2"/>
  <c r="BK232" i="2"/>
  <c r="BK225" i="2"/>
  <c r="BK224" i="2"/>
  <c r="J222" i="2"/>
  <c r="BK221" i="2"/>
  <c r="BK219" i="2"/>
  <c r="J217" i="2"/>
  <c r="J213" i="2"/>
  <c r="J210" i="2"/>
  <c r="J208" i="2"/>
  <c r="J206" i="2"/>
  <c r="J204" i="2"/>
  <c r="J202" i="2"/>
  <c r="BK198" i="2"/>
  <c r="BK195" i="2"/>
  <c r="BK193" i="2"/>
  <c r="BK191" i="2"/>
  <c r="J190" i="2"/>
  <c r="J189" i="2"/>
  <c r="BK188" i="2"/>
  <c r="J182" i="2"/>
  <c r="J178" i="2"/>
  <c r="J177" i="2"/>
  <c r="J176" i="2"/>
  <c r="BK174" i="2"/>
  <c r="J170" i="2"/>
  <c r="BK165" i="2"/>
  <c r="BK163" i="2"/>
  <c r="J161" i="2"/>
  <c r="BK160" i="2"/>
  <c r="BK159" i="2"/>
  <c r="J156" i="2"/>
  <c r="BK153" i="2"/>
  <c r="BK151" i="2"/>
  <c r="BK149" i="2"/>
  <c r="BK147" i="2"/>
  <c r="BK146" i="2"/>
  <c r="J145" i="2"/>
  <c r="BK144" i="2"/>
  <c r="BK143" i="2"/>
  <c r="BK142" i="2"/>
  <c r="BK140" i="2"/>
  <c r="BK139" i="2"/>
  <c r="BK137" i="2"/>
  <c r="J128" i="2"/>
  <c r="BK127" i="2"/>
  <c r="J126" i="2"/>
  <c r="BK260" i="2"/>
  <c r="BK259" i="2"/>
  <c r="J257" i="2"/>
  <c r="J252" i="2"/>
  <c r="BK251" i="2"/>
  <c r="BK250" i="2"/>
  <c r="J248" i="2"/>
  <c r="J245" i="2"/>
  <c r="J243" i="2"/>
  <c r="J241" i="2"/>
  <c r="J236" i="2"/>
  <c r="J235" i="2"/>
  <c r="BK233" i="2"/>
  <c r="J232" i="2"/>
  <c r="BK230" i="2"/>
  <c r="BK227" i="2"/>
  <c r="J224" i="2"/>
  <c r="BK222" i="2"/>
  <c r="BK207" i="2"/>
  <c r="BK203" i="2"/>
  <c r="BK202" i="2"/>
  <c r="J200" i="2"/>
  <c r="J198" i="2"/>
  <c r="BK197" i="2"/>
  <c r="J195" i="2"/>
  <c r="BK192" i="2"/>
  <c r="BK190" i="2"/>
  <c r="J188" i="2"/>
  <c r="J187" i="2"/>
  <c r="BK184" i="2"/>
  <c r="BK181" i="2"/>
  <c r="J180" i="2"/>
  <c r="BK177" i="2"/>
  <c r="BK175" i="2"/>
  <c r="BK173" i="2"/>
  <c r="J172" i="2"/>
  <c r="BK170" i="2"/>
  <c r="J169" i="2"/>
  <c r="J168" i="2"/>
  <c r="J165" i="2"/>
  <c r="J163" i="2"/>
  <c r="BK161" i="2"/>
  <c r="J159" i="2"/>
  <c r="J158" i="2"/>
  <c r="BK156" i="2"/>
  <c r="J154" i="2"/>
  <c r="BK152" i="2"/>
  <c r="J150" i="2"/>
  <c r="J148" i="2"/>
  <c r="J146" i="2"/>
  <c r="J144" i="2"/>
  <c r="J142" i="2"/>
  <c r="J140" i="2"/>
  <c r="BK138" i="2"/>
  <c r="J134" i="2"/>
  <c r="J133" i="2"/>
  <c r="BK129" i="2"/>
  <c r="J127" i="2"/>
  <c r="P125" i="2" l="1"/>
  <c r="P124" i="2" s="1"/>
  <c r="T125" i="2"/>
  <c r="T124" i="2"/>
  <c r="BK132" i="2"/>
  <c r="J132" i="2" s="1"/>
  <c r="J98" i="2" s="1"/>
  <c r="P132" i="2"/>
  <c r="P131" i="2" s="1"/>
  <c r="BK136" i="2"/>
  <c r="T136" i="2"/>
  <c r="P166" i="2"/>
  <c r="BK179" i="2"/>
  <c r="J179" i="2" s="1"/>
  <c r="J102" i="2" s="1"/>
  <c r="R179" i="2"/>
  <c r="BK228" i="2"/>
  <c r="J228" i="2" s="1"/>
  <c r="J103" i="2" s="1"/>
  <c r="R228" i="2"/>
  <c r="BK247" i="2"/>
  <c r="BK246" i="2" s="1"/>
  <c r="J246" i="2" s="1"/>
  <c r="J104" i="2" s="1"/>
  <c r="R247" i="2"/>
  <c r="R246" i="2" s="1"/>
  <c r="BK125" i="2"/>
  <c r="J125" i="2"/>
  <c r="J96" i="2" s="1"/>
  <c r="R125" i="2"/>
  <c r="R124" i="2"/>
  <c r="R132" i="2"/>
  <c r="R131" i="2" s="1"/>
  <c r="T132" i="2"/>
  <c r="T131" i="2"/>
  <c r="P136" i="2"/>
  <c r="R136" i="2"/>
  <c r="BK166" i="2"/>
  <c r="J166" i="2"/>
  <c r="J101" i="2" s="1"/>
  <c r="R166" i="2"/>
  <c r="T166" i="2"/>
  <c r="P179" i="2"/>
  <c r="T179" i="2"/>
  <c r="P228" i="2"/>
  <c r="T228" i="2"/>
  <c r="P247" i="2"/>
  <c r="P246" i="2"/>
  <c r="T247" i="2"/>
  <c r="T246" i="2" s="1"/>
  <c r="F89" i="2"/>
  <c r="F90" i="2"/>
  <c r="J117" i="2"/>
  <c r="BE127" i="2"/>
  <c r="BE129" i="2"/>
  <c r="BE130" i="2"/>
  <c r="BE134" i="2"/>
  <c r="BE137" i="2"/>
  <c r="BE143" i="2"/>
  <c r="BE148" i="2"/>
  <c r="BE151" i="2"/>
  <c r="BE153" i="2"/>
  <c r="BE154" i="2"/>
  <c r="BE155" i="2"/>
  <c r="BE158" i="2"/>
  <c r="BE159" i="2"/>
  <c r="BE160" i="2"/>
  <c r="BE162" i="2"/>
  <c r="BE165" i="2"/>
  <c r="BE167" i="2"/>
  <c r="BE168" i="2"/>
  <c r="BE173" i="2"/>
  <c r="BE174" i="2"/>
  <c r="BE176" i="2"/>
  <c r="BE177" i="2"/>
  <c r="BE180" i="2"/>
  <c r="BE181" i="2"/>
  <c r="BE183" i="2"/>
  <c r="BE188" i="2"/>
  <c r="BE189" i="2"/>
  <c r="BE191" i="2"/>
  <c r="BE194" i="2"/>
  <c r="BE195" i="2"/>
  <c r="BE196" i="2"/>
  <c r="BE197" i="2"/>
  <c r="BE198" i="2"/>
  <c r="BE201" i="2"/>
  <c r="BE203" i="2"/>
  <c r="BE204" i="2"/>
  <c r="BE205" i="2"/>
  <c r="BE207" i="2"/>
  <c r="BE208" i="2"/>
  <c r="BE210" i="2"/>
  <c r="BE211" i="2"/>
  <c r="BE212" i="2"/>
  <c r="BE214" i="2"/>
  <c r="BE215" i="2"/>
  <c r="BE216" i="2"/>
  <c r="BE219" i="2"/>
  <c r="BE221" i="2"/>
  <c r="BE222" i="2"/>
  <c r="BE227" i="2"/>
  <c r="BE229" i="2"/>
  <c r="BE230" i="2"/>
  <c r="BE232" i="2"/>
  <c r="BE233" i="2"/>
  <c r="BE234" i="2"/>
  <c r="BE237" i="2"/>
  <c r="BE238" i="2"/>
  <c r="BE239" i="2"/>
  <c r="BE241" i="2"/>
  <c r="BE249" i="2"/>
  <c r="BE250" i="2"/>
  <c r="BE255" i="2"/>
  <c r="BE256" i="2"/>
  <c r="BE258" i="2"/>
  <c r="BE259" i="2"/>
  <c r="BE260" i="2"/>
  <c r="BE126" i="2"/>
  <c r="BE128" i="2"/>
  <c r="BE133" i="2"/>
  <c r="BE138" i="2"/>
  <c r="BE139" i="2"/>
  <c r="BE140" i="2"/>
  <c r="BE141" i="2"/>
  <c r="BE142" i="2"/>
  <c r="BE144" i="2"/>
  <c r="BE145" i="2"/>
  <c r="BE146" i="2"/>
  <c r="BE147" i="2"/>
  <c r="BE149" i="2"/>
  <c r="BE150" i="2"/>
  <c r="BE152" i="2"/>
  <c r="BE156" i="2"/>
  <c r="BE157" i="2"/>
  <c r="BE161" i="2"/>
  <c r="BE163" i="2"/>
  <c r="BE164" i="2"/>
  <c r="BE169" i="2"/>
  <c r="BE170" i="2"/>
  <c r="BE171" i="2"/>
  <c r="BE172" i="2"/>
  <c r="BE175" i="2"/>
  <c r="BE178" i="2"/>
  <c r="BE182" i="2"/>
  <c r="BE184" i="2"/>
  <c r="BE185" i="2"/>
  <c r="BE186" i="2"/>
  <c r="BE187" i="2"/>
  <c r="BE190" i="2"/>
  <c r="BE192" i="2"/>
  <c r="BE193" i="2"/>
  <c r="BE199" i="2"/>
  <c r="BE200" i="2"/>
  <c r="BE202" i="2"/>
  <c r="BE206" i="2"/>
  <c r="BE209" i="2"/>
  <c r="BE213" i="2"/>
  <c r="BE217" i="2"/>
  <c r="BE218" i="2"/>
  <c r="BE220" i="2"/>
  <c r="BE223" i="2"/>
  <c r="BE224" i="2"/>
  <c r="BE225" i="2"/>
  <c r="BE226" i="2"/>
  <c r="BE231" i="2"/>
  <c r="BE235" i="2"/>
  <c r="BE236" i="2"/>
  <c r="BE240" i="2"/>
  <c r="BE242" i="2"/>
  <c r="BE243" i="2"/>
  <c r="BE244" i="2"/>
  <c r="BE245" i="2"/>
  <c r="BE248" i="2"/>
  <c r="BE251" i="2"/>
  <c r="BE252" i="2"/>
  <c r="BE253" i="2"/>
  <c r="BE254" i="2"/>
  <c r="BE257" i="2"/>
  <c r="J32" i="2"/>
  <c r="AW95" i="1" s="1"/>
  <c r="F35" i="2"/>
  <c r="BD95" i="1" s="1"/>
  <c r="BD94" i="1" s="1"/>
  <c r="W33" i="1" s="1"/>
  <c r="F32" i="2"/>
  <c r="BA95" i="1" s="1"/>
  <c r="BA94" i="1" s="1"/>
  <c r="AW94" i="1" s="1"/>
  <c r="AK30" i="1" s="1"/>
  <c r="F33" i="2"/>
  <c r="BB95" i="1" s="1"/>
  <c r="BB94" i="1" s="1"/>
  <c r="W31" i="1" s="1"/>
  <c r="F34" i="2"/>
  <c r="BC95" i="1" s="1"/>
  <c r="BC94" i="1" s="1"/>
  <c r="W32" i="1" s="1"/>
  <c r="R135" i="2" l="1"/>
  <c r="R123" i="2" s="1"/>
  <c r="T135" i="2"/>
  <c r="P135" i="2"/>
  <c r="P123" i="2" s="1"/>
  <c r="AU95" i="1" s="1"/>
  <c r="AU94" i="1" s="1"/>
  <c r="BK135" i="2"/>
  <c r="J135" i="2" s="1"/>
  <c r="J99" i="2" s="1"/>
  <c r="T123" i="2"/>
  <c r="BK124" i="2"/>
  <c r="J124" i="2"/>
  <c r="J95" i="2" s="1"/>
  <c r="BK131" i="2"/>
  <c r="J131" i="2" s="1"/>
  <c r="J97" i="2" s="1"/>
  <c r="J136" i="2"/>
  <c r="J100" i="2" s="1"/>
  <c r="J247" i="2"/>
  <c r="J105" i="2"/>
  <c r="AX94" i="1"/>
  <c r="AY94" i="1"/>
  <c r="J31" i="2"/>
  <c r="AV95" i="1" s="1"/>
  <c r="AT95" i="1" s="1"/>
  <c r="W30" i="1"/>
  <c r="F31" i="2"/>
  <c r="AZ95" i="1" s="1"/>
  <c r="AZ94" i="1" s="1"/>
  <c r="W29" i="1" s="1"/>
  <c r="BK123" i="2" l="1"/>
  <c r="J123" i="2" s="1"/>
  <c r="J94" i="2" s="1"/>
  <c r="AV94" i="1"/>
  <c r="AK29" i="1" s="1"/>
  <c r="J28" i="2" l="1"/>
  <c r="AG95" i="1"/>
  <c r="AG94" i="1" s="1"/>
  <c r="AT94" i="1"/>
  <c r="AN94" i="1" l="1"/>
  <c r="AK26" i="1"/>
  <c r="AK35" i="1" s="1"/>
  <c r="J37" i="2"/>
  <c r="AN95" i="1"/>
</calcChain>
</file>

<file path=xl/sharedStrings.xml><?xml version="1.0" encoding="utf-8"?>
<sst xmlns="http://schemas.openxmlformats.org/spreadsheetml/2006/main" count="2090" uniqueCount="652">
  <si>
    <t>Export Komplet</t>
  </si>
  <si>
    <t/>
  </si>
  <si>
    <t>2.0</t>
  </si>
  <si>
    <t>False</t>
  </si>
  <si>
    <t>{ace3ad86-8989-4536-814f-8b2c97399a82}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</si>
  <si>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</si>
  <si>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</si>
  <si>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</si>
  <si>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</si>
  <si>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</si>
  <si>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</si>
  <si>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</si>
  <si>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</si>
  <si>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023-000085</t>
  </si>
  <si>
    <t>Stavba:</t>
  </si>
  <si>
    <t>CC-CZ:</t>
  </si>
  <si>
    <t>Místo:</t>
  </si>
  <si>
    <t>Datum:</t>
  </si>
  <si>
    <t>20. 7. 2023</t>
  </si>
  <si>
    <t>Zadavatel:</t>
  </si>
  <si>
    <t>IČ:</t>
  </si>
  <si>
    <t xml:space="preserve"> </t>
  </si>
  <si>
    <t>DIČ:</t>
  </si>
  <si>
    <t>Zhotovitel:</t>
  </si>
  <si>
    <t>Projektant:</t>
  </si>
  <si>
    <t>Ing. Tomáš Veselý</t>
  </si>
  <si>
    <t>True</t>
  </si>
  <si>
    <t>Zpracovatel:</t>
  </si>
  <si>
    <t>Puttner,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</si>
  <si>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</si>
  <si>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</si>
  <si>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</si>
  <si>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</si>
  <si>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</si>
  <si>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</si>
  <si>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</si>
  <si>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</si>
  <si>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</si>
  <si>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</si>
  <si>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</si>
  <si>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</si>
  <si>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</si>
  <si>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</si>
  <si>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</si>
  <si>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</si>
  <si>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</si>
  <si>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</si>
  <si>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</si>
  <si>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</si>
  <si>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</si>
  <si>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</si>
  <si>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</si>
  <si>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</si>
  <si>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</si>
  <si>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</si>
  <si>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</si>
  <si>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</si>
  <si>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</si>
  <si>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</si>
  <si>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</si>
  <si>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</si>
  <si>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</si>
  <si>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</si>
  <si>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</si>
  <si>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</si>
  <si>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</si>
  <si>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</si>
  <si>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</si>
  <si>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</si>
  <si>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</si>
  <si>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</si>
  <si>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</si>
  <si>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</si>
  <si>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</si>
  <si>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</si>
  <si>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</si>
  <si>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</si>
  <si>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</si>
  <si>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</si>
  <si>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</si>
  <si>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</si>
  <si>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</si>
  <si>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</si>
  <si>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</si>
  <si>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</si>
  <si>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</si>
  <si>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</si>
  <si>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</si>
  <si>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</si>
  <si>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</si>
  <si>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</si>
  <si>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</si>
  <si>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Zádlažby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</si>
  <si>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</si>
  <si>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</si>
  <si>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</si>
  <si>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</si>
  <si>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</si>
  <si>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</si>
  <si>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</si>
  <si>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</si>
  <si>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</si>
  <si>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</si>
  <si>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</si>
  <si>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</si>
  <si>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</si>
  <si>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</si>
  <si>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</si>
  <si>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</si>
  <si>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</si>
  <si>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</si>
  <si>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</si>
  <si>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</si>
  <si>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</si>
  <si>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460600061</t>
  </si>
  <si>
    <t>Odvoz suti a vybouraných hmot do 1 km</t>
  </si>
  <si>
    <t>t</t>
  </si>
  <si>
    <t>4</t>
  </si>
  <si>
    <t>1490808470</t>
  </si>
  <si>
    <t>460600071</t>
  </si>
  <si>
    <t>Příplatek k odvozu suti a vybouraných hmot za každý další 1 km</t>
  </si>
  <si>
    <t>1480432347</t>
  </si>
  <si>
    <t>997221815</t>
  </si>
  <si>
    <t>Poplatek za uložení na skládce (skládkovné) stavebního odpadu betonového kód odpadu 170 101</t>
  </si>
  <si>
    <t>-1093482140</t>
  </si>
  <si>
    <t>5</t>
  </si>
  <si>
    <t>997221845</t>
  </si>
  <si>
    <t>Poplatek za uložení na skládce (skládkovné) odpadu asfaltového bez dehtu kód odpadu 170 302</t>
  </si>
  <si>
    <t>1253745267</t>
  </si>
  <si>
    <t>6</t>
  </si>
  <si>
    <t>997221855</t>
  </si>
  <si>
    <t>Poplatek za uložení na skládce (skládkovné) zeminy a kameniva kód odpadu 170 504</t>
  </si>
  <si>
    <t>1908047781</t>
  </si>
  <si>
    <t>PSV</t>
  </si>
  <si>
    <t>Práce a dodávky PSV</t>
  </si>
  <si>
    <t>741</t>
  </si>
  <si>
    <t>Elektroinstalace - silnoproud</t>
  </si>
  <si>
    <t>7</t>
  </si>
  <si>
    <t>741810003</t>
  </si>
  <si>
    <t>Zkoušky a prohlídky elektrických rozvodů a zařízení celková prohlídka a vyhotovení revizní zprávy</t>
  </si>
  <si>
    <t>kus</t>
  </si>
  <si>
    <t>16</t>
  </si>
  <si>
    <t>-1936832392</t>
  </si>
  <si>
    <t>8</t>
  </si>
  <si>
    <t>741810011</t>
  </si>
  <si>
    <t>Příplatek k celkové prohlídce za každých dalších 500 000,- Kč</t>
  </si>
  <si>
    <t>1911868854</t>
  </si>
  <si>
    <t>M</t>
  </si>
  <si>
    <t>Práce a dodávky M</t>
  </si>
  <si>
    <t>3</t>
  </si>
  <si>
    <t>21-M</t>
  </si>
  <si>
    <t>Elektromontáže</t>
  </si>
  <si>
    <t>9</t>
  </si>
  <si>
    <t>210100295</t>
  </si>
  <si>
    <t>Ukončení vodičů izolovaných nastřelením kabelového oka s páskou průřezu žíly do 300 mm2</t>
  </si>
  <si>
    <t>64</t>
  </si>
  <si>
    <t>1936276599</t>
  </si>
  <si>
    <t>10</t>
  </si>
  <si>
    <t>M2</t>
  </si>
  <si>
    <t>Kabelové oko 1x300</t>
  </si>
  <si>
    <t>256</t>
  </si>
  <si>
    <t>-1147721679</t>
  </si>
  <si>
    <t>14</t>
  </si>
  <si>
    <t>210100297</t>
  </si>
  <si>
    <t>Ukončení vodičů izolovaných nastřelením kabelového oka s páskou průřezu žíly do 500 mm2</t>
  </si>
  <si>
    <t>-2135722134</t>
  </si>
  <si>
    <t>M1</t>
  </si>
  <si>
    <t xml:space="preserve">Kabelové oko 1x500   </t>
  </si>
  <si>
    <t>-439477195</t>
  </si>
  <si>
    <t>210101211</t>
  </si>
  <si>
    <t>Propojení vodičů celoplastových spojkou do 1 kV venkovní páskovou SJpe 1 až 5 žíly do 500 mm2</t>
  </si>
  <si>
    <t>1592916571</t>
  </si>
  <si>
    <t>17</t>
  </si>
  <si>
    <t>M3</t>
  </si>
  <si>
    <t xml:space="preserve">Kabelová spojka 1x500   </t>
  </si>
  <si>
    <t>-1808659816</t>
  </si>
  <si>
    <t>11</t>
  </si>
  <si>
    <t>210812155</t>
  </si>
  <si>
    <t>Montáž kabelu Cu plného nebo laněného do 1 kV žíla 1x240 až 300 mm2 (např. CYKY) bez ukončení uloženého volně nebo v liště</t>
  </si>
  <si>
    <t>m</t>
  </si>
  <si>
    <t>2048226015</t>
  </si>
  <si>
    <t>137</t>
  </si>
  <si>
    <t>210812155-D</t>
  </si>
  <si>
    <t>Demontáž kabelu Cu plného nebo laněného do 1 kV žíla 1x240 až 300 mm2 (např. CYKY) bez ukončení uloženého volně nebo v liště</t>
  </si>
  <si>
    <t>-577083075</t>
  </si>
  <si>
    <t>12</t>
  </si>
  <si>
    <t>210813155</t>
  </si>
  <si>
    <t>Montáž kabelu Cu plného nebo laněného do 1 kV žíla 1x240 až 300 mm2 (např. CYKY) bez ukončení uloženého pevně</t>
  </si>
  <si>
    <t>1644468678</t>
  </si>
  <si>
    <t>138</t>
  </si>
  <si>
    <t>210813155-D</t>
  </si>
  <si>
    <t>Demontáž kabelu Cu plného nebo laněného do 1 kV žíla 1x240 až 300 mm2 (např. CYKY) bez ukončení uloženého pevně</t>
  </si>
  <si>
    <t>896274194</t>
  </si>
  <si>
    <t>13</t>
  </si>
  <si>
    <t>M5</t>
  </si>
  <si>
    <t>Kabel 1-YY 1x300</t>
  </si>
  <si>
    <t>672369974</t>
  </si>
  <si>
    <t>18</t>
  </si>
  <si>
    <t>210900607</t>
  </si>
  <si>
    <t>Montáž vodičů Al izolovaných plných a laněných žíla 500 mm2 uložených volně (AY, AYY)</t>
  </si>
  <si>
    <t>1256293102</t>
  </si>
  <si>
    <t>210900607-D</t>
  </si>
  <si>
    <t>Demontáž vodičů Al izolovaných plných a laněných žíla 500 mm2 uložených volně (AY, AYY)</t>
  </si>
  <si>
    <t>-1600790902</t>
  </si>
  <si>
    <t>19</t>
  </si>
  <si>
    <t>210900627</t>
  </si>
  <si>
    <t>Montáž vodičů Al izolovaných plných nebo laněných žíla 500 mm2 (např. AY, AYY) bez ukončení uložených pevně</t>
  </si>
  <si>
    <t>-1684479578</t>
  </si>
  <si>
    <t>139</t>
  </si>
  <si>
    <t>210900627-D</t>
  </si>
  <si>
    <t>Demontáž vodičů Al izolovaných plných nebo laněných žíla 500 mm2 (např. AY, AYY) bez ukončení uložených pevně</t>
  </si>
  <si>
    <t>1184172386</t>
  </si>
  <si>
    <t>20</t>
  </si>
  <si>
    <t>M4</t>
  </si>
  <si>
    <t xml:space="preserve">Kabel 1-AYY 1x500mm   </t>
  </si>
  <si>
    <t>1405164819</t>
  </si>
  <si>
    <t>22</t>
  </si>
  <si>
    <t>210950203</t>
  </si>
  <si>
    <t>Příplatek na zatahování kabelů hmotnosti do 4 kg do tvárnicových tras a kolektorů</t>
  </si>
  <si>
    <t>1820504105</t>
  </si>
  <si>
    <t>23</t>
  </si>
  <si>
    <t>210950204</t>
  </si>
  <si>
    <t>Příplatek na zatahování kabelů hmotnosti do 6 kg do tvárnicových tras a kolektorů</t>
  </si>
  <si>
    <t>-1589166038</t>
  </si>
  <si>
    <t>24</t>
  </si>
  <si>
    <t>D1</t>
  </si>
  <si>
    <t>Demontáž stavající rozpojovací skříně včetně odpojovačů</t>
  </si>
  <si>
    <t>589743235</t>
  </si>
  <si>
    <t>26</t>
  </si>
  <si>
    <t>P2</t>
  </si>
  <si>
    <t xml:space="preserve">Montáž skříně rozpojovací </t>
  </si>
  <si>
    <t>-236365860</t>
  </si>
  <si>
    <t>27</t>
  </si>
  <si>
    <t>M6</t>
  </si>
  <si>
    <t xml:space="preserve">Rozpojovací skříň, typ dle DPMB   </t>
  </si>
  <si>
    <t>1938366848</t>
  </si>
  <si>
    <t>25</t>
  </si>
  <si>
    <t>M20</t>
  </si>
  <si>
    <t>Montáž odpojovačů bez zapojení vodičů vn do 12 kV na ruční nebo motorový pohon jednopólových vnitřních do 1600 A</t>
  </si>
  <si>
    <t>-852596926</t>
  </si>
  <si>
    <t>28</t>
  </si>
  <si>
    <t>M19</t>
  </si>
  <si>
    <t xml:space="preserve">Odpojovač Itr 1,5-1250/50   </t>
  </si>
  <si>
    <t>-975161966</t>
  </si>
  <si>
    <t>29</t>
  </si>
  <si>
    <t>V-05</t>
  </si>
  <si>
    <t>Montážní vysokozdvižná plošina</t>
  </si>
  <si>
    <t>hod</t>
  </si>
  <si>
    <t>128</t>
  </si>
  <si>
    <t>-1376610082</t>
  </si>
  <si>
    <t>30</t>
  </si>
  <si>
    <t>V-06</t>
  </si>
  <si>
    <t>Utěsnění prostupu do měnírny těsnícím vakem</t>
  </si>
  <si>
    <t>-1541443434</t>
  </si>
  <si>
    <t>31</t>
  </si>
  <si>
    <t>V-07</t>
  </si>
  <si>
    <t>Těsnící vak RDSS-75</t>
  </si>
  <si>
    <t>1996902019</t>
  </si>
  <si>
    <t>32</t>
  </si>
  <si>
    <t>P4</t>
  </si>
  <si>
    <t xml:space="preserve">Napětová zkouška kabelů </t>
  </si>
  <si>
    <t>-2142445504</t>
  </si>
  <si>
    <t>33</t>
  </si>
  <si>
    <t>P5</t>
  </si>
  <si>
    <t xml:space="preserve">Vypínání vedení, dozor správce </t>
  </si>
  <si>
    <t>-224816422</t>
  </si>
  <si>
    <t>34</t>
  </si>
  <si>
    <t>P6</t>
  </si>
  <si>
    <t xml:space="preserve">Průkaz způsobilosti </t>
  </si>
  <si>
    <t>423440112</t>
  </si>
  <si>
    <t>22-M</t>
  </si>
  <si>
    <t>Montáže technologických zařízení pro dopravní stavby</t>
  </si>
  <si>
    <t>35</t>
  </si>
  <si>
    <t>220182002</t>
  </si>
  <si>
    <t>Zatažení ochranné trubky HDPE do chráničky</t>
  </si>
  <si>
    <t>1025038715</t>
  </si>
  <si>
    <t>36</t>
  </si>
  <si>
    <t>220182022</t>
  </si>
  <si>
    <t>Uložení HDPE trubky pro optický kabel do výkopu bez zřízení lože a bez krytí</t>
  </si>
  <si>
    <t>-613756961</t>
  </si>
  <si>
    <t>37</t>
  </si>
  <si>
    <t>M8</t>
  </si>
  <si>
    <t>Trubka HDPE 40/33 mm, červená</t>
  </si>
  <si>
    <t>-32552848</t>
  </si>
  <si>
    <t>38</t>
  </si>
  <si>
    <t>M9</t>
  </si>
  <si>
    <t>Svazek mitrotrubiček pro přímou pokládku do země 7x12/8</t>
  </si>
  <si>
    <t>-1820430370</t>
  </si>
  <si>
    <t>45</t>
  </si>
  <si>
    <t>220182023</t>
  </si>
  <si>
    <t>Kontrola tlakutěsnosti HDPE trubky od 1m do 2000 m</t>
  </si>
  <si>
    <t>967920524</t>
  </si>
  <si>
    <t>46</t>
  </si>
  <si>
    <t>220182025</t>
  </si>
  <si>
    <t>Kontrola průchodnosti trubky pro optický kabel do 2000 m</t>
  </si>
  <si>
    <t>km</t>
  </si>
  <si>
    <t>2084083855</t>
  </si>
  <si>
    <t>42</t>
  </si>
  <si>
    <t>220182026</t>
  </si>
  <si>
    <t>Montáž spojky HDPE na trubce nebo mikrotrubičce</t>
  </si>
  <si>
    <t>1142568759</t>
  </si>
  <si>
    <t>43</t>
  </si>
  <si>
    <t>M13</t>
  </si>
  <si>
    <t>Spojka chráničky HDPE 40/33</t>
  </si>
  <si>
    <t>-19733463</t>
  </si>
  <si>
    <t>44</t>
  </si>
  <si>
    <t>M14</t>
  </si>
  <si>
    <t>7x spojka mikrotrubičky HDPE 12/8, včetně smršťovacího rukávu</t>
  </si>
  <si>
    <t>sada</t>
  </si>
  <si>
    <t>-1842095229</t>
  </si>
  <si>
    <t>39</t>
  </si>
  <si>
    <t>220182027</t>
  </si>
  <si>
    <t>Montáž koncovky nebo záslepky bez svařování na HDPE trubku</t>
  </si>
  <si>
    <t>518695515</t>
  </si>
  <si>
    <t>40</t>
  </si>
  <si>
    <t>M11</t>
  </si>
  <si>
    <t>Koncovka na trubku HDPE 40/33</t>
  </si>
  <si>
    <t>22952016</t>
  </si>
  <si>
    <t>41</t>
  </si>
  <si>
    <t>M12</t>
  </si>
  <si>
    <t>Koncovka pro svazek mikrotrubiček 7x12/8</t>
  </si>
  <si>
    <t>284113757</t>
  </si>
  <si>
    <t>46-M</t>
  </si>
  <si>
    <t>Zemní práce při extr.mont.pracích</t>
  </si>
  <si>
    <t>47</t>
  </si>
  <si>
    <t>460070753</t>
  </si>
  <si>
    <t>Hloubení nezapažených jam pro ostatní konstrukce ručně v hornině tř 3</t>
  </si>
  <si>
    <t>m3</t>
  </si>
  <si>
    <t>-287201403</t>
  </si>
  <si>
    <t>48</t>
  </si>
  <si>
    <t>460161272</t>
  </si>
  <si>
    <t>Hloubení kabelových rýh ručně š 50 cm hl 80 cm v hornině tř I skupiny 3</t>
  </si>
  <si>
    <t>1433305482</t>
  </si>
  <si>
    <t>141</t>
  </si>
  <si>
    <t>460161682</t>
  </si>
  <si>
    <t>Hloubení kabelových rýh ručně š 80 cm hl 120 cm v hornině tř I skupiny 3</t>
  </si>
  <si>
    <t>878363956</t>
  </si>
  <si>
    <t>142</t>
  </si>
  <si>
    <t>460161882</t>
  </si>
  <si>
    <t>Hloubení kabelových rýh ručně š 100 cm hl 120 cm v hornině tř I skupiny 3</t>
  </si>
  <si>
    <t>562504635</t>
  </si>
  <si>
    <t>143</t>
  </si>
  <si>
    <t>460161922</t>
  </si>
  <si>
    <t>Hloubení kabelových rýh ručně š 100 cm hl 150 cm v hornině tř I skupiny 3</t>
  </si>
  <si>
    <t>-821581201</t>
  </si>
  <si>
    <t>52</t>
  </si>
  <si>
    <t>460162112</t>
  </si>
  <si>
    <t>Hloubení kabelových rýh ručně v hornině tř I skupiny I skupiny 3</t>
  </si>
  <si>
    <t>652076675</t>
  </si>
  <si>
    <t>140</t>
  </si>
  <si>
    <t>460641112</t>
  </si>
  <si>
    <t>Základové konstrukce při elektromontážích z monolitického betonu tř. C 12/15</t>
  </si>
  <si>
    <t>761979497</t>
  </si>
  <si>
    <t>59</t>
  </si>
  <si>
    <t>460080112</t>
  </si>
  <si>
    <t>Bourání základu betonového se záhozem jámy sypaninou</t>
  </si>
  <si>
    <t>-1213929117</t>
  </si>
  <si>
    <t>60</t>
  </si>
  <si>
    <t>460400021</t>
  </si>
  <si>
    <t>Pažení příložné plné výkopů rýh kabelových hloubky do 2 m</t>
  </si>
  <si>
    <t>m2</t>
  </si>
  <si>
    <t>1560989726</t>
  </si>
  <si>
    <t>61</t>
  </si>
  <si>
    <t>460400071</t>
  </si>
  <si>
    <t>Pažení příložné plné výkopů jam hloubky do 4 m</t>
  </si>
  <si>
    <t>-1883871265</t>
  </si>
  <si>
    <t>62</t>
  </si>
  <si>
    <t>460400121</t>
  </si>
  <si>
    <t>Odstranění pažení příložného plného výkopů rýh kabelových hloubky do 2 m</t>
  </si>
  <si>
    <t>-650488984</t>
  </si>
  <si>
    <t>63</t>
  </si>
  <si>
    <t>460400171</t>
  </si>
  <si>
    <t>Odstranění pažení příložného výkopů jam hloubky do 4 m</t>
  </si>
  <si>
    <t>563660732</t>
  </si>
  <si>
    <t>68</t>
  </si>
  <si>
    <t>460391123</t>
  </si>
  <si>
    <t>Zásyp jam při elektromontážích ručně se zhutněním z hornin třídy I skupiny 3</t>
  </si>
  <si>
    <t>998079253</t>
  </si>
  <si>
    <t>69</t>
  </si>
  <si>
    <t>460431282</t>
  </si>
  <si>
    <t>Zásyp kabelových rýh ručně se zhutněním š 50 cm hl 80 cm z horniny tř I skupiny 3</t>
  </si>
  <si>
    <t>-429770659</t>
  </si>
  <si>
    <t>157</t>
  </si>
  <si>
    <t>460451712</t>
  </si>
  <si>
    <t>Zásyp kabelových rýh strojně se zhutněním š 80 cm hl 120 cm z horniny tř I skupiny 3</t>
  </si>
  <si>
    <t>-1977001419</t>
  </si>
  <si>
    <t>158</t>
  </si>
  <si>
    <t>460451912</t>
  </si>
  <si>
    <t>Zásyp kabelových rýh strojně se zhutněním š 100 cm hl 120 cm z horniny tř I skupiny 3</t>
  </si>
  <si>
    <t>1777053869</t>
  </si>
  <si>
    <t>159</t>
  </si>
  <si>
    <t>460451942</t>
  </si>
  <si>
    <t>Zásyp kabelových rýh strojně se zhutněním š 100 cm hl 150 cm z horniny tř I skupiny 3</t>
  </si>
  <si>
    <t>-369279051</t>
  </si>
  <si>
    <t>73</t>
  </si>
  <si>
    <t>460432112</t>
  </si>
  <si>
    <t>Zásyp kabelových rýh ručně se zhutněním z horniny třídy I skupiny 3</t>
  </si>
  <si>
    <t>-2051347876</t>
  </si>
  <si>
    <t>148</t>
  </si>
  <si>
    <t>58981144.1</t>
  </si>
  <si>
    <t>recyklát betonový frakce 0/32, vč. dopravy</t>
  </si>
  <si>
    <t>17193489</t>
  </si>
  <si>
    <t>79</t>
  </si>
  <si>
    <t>460490013</t>
  </si>
  <si>
    <t>Krytí kabelů výstražnou fólií šířky 34 cm</t>
  </si>
  <si>
    <t>1461160075</t>
  </si>
  <si>
    <t>144</t>
  </si>
  <si>
    <t>460661112</t>
  </si>
  <si>
    <t>Kabelové lože z písku pro kabely nn bez zakrytí š lože přes 35 do 50 cm</t>
  </si>
  <si>
    <t>912602171</t>
  </si>
  <si>
    <t>145</t>
  </si>
  <si>
    <t>460661114</t>
  </si>
  <si>
    <t>Kabelové lože z písku pro kabely nn bez zakrytí š lože přes 65 do 80 cm</t>
  </si>
  <si>
    <t>-888608870</t>
  </si>
  <si>
    <t>146</t>
  </si>
  <si>
    <t>460661115</t>
  </si>
  <si>
    <t>Kabelové lože z písku pro kabely nn bez zakrytí š lože přes 80 do 100 cm</t>
  </si>
  <si>
    <t>-671726585</t>
  </si>
  <si>
    <t>147</t>
  </si>
  <si>
    <t>460661116</t>
  </si>
  <si>
    <t>Kabelové lože z písku pro kabely nn bez zakrytí š lože přes 100 do 120 cm</t>
  </si>
  <si>
    <t>-305422705</t>
  </si>
  <si>
    <t>80</t>
  </si>
  <si>
    <t>460742123</t>
  </si>
  <si>
    <t>Osazení kabelových prostupů z trub plastových do rýhy s obsypem z písku průměru přes 15 do 20 cm</t>
  </si>
  <si>
    <t>-384075822</t>
  </si>
  <si>
    <t>81</t>
  </si>
  <si>
    <t>34571358</t>
  </si>
  <si>
    <t>trubka elektroinstalační ohebná dvouplášťová korugovaná D 136/160 mm, HDPE+LDPE</t>
  </si>
  <si>
    <t>-1421096228</t>
  </si>
  <si>
    <t>82</t>
  </si>
  <si>
    <t>34571358.1</t>
  </si>
  <si>
    <t>Uzavírací zátka plastových trubek pr. 160 mm</t>
  </si>
  <si>
    <t>1603219617</t>
  </si>
  <si>
    <t>83</t>
  </si>
  <si>
    <t>ZPS.AZD25100</t>
  </si>
  <si>
    <t>Kabelový žlab TK 1</t>
  </si>
  <si>
    <t>593242153</t>
  </si>
  <si>
    <t>84</t>
  </si>
  <si>
    <t>460771113</t>
  </si>
  <si>
    <t>Osazení multikanálů plastových do rýhy bez obsypu bez výkopových prací 9-cestných</t>
  </si>
  <si>
    <t>1831248384</t>
  </si>
  <si>
    <t>85</t>
  </si>
  <si>
    <t>34573003</t>
  </si>
  <si>
    <t>multikanál kabelovodu z HDPE základní 9komorový</t>
  </si>
  <si>
    <t>-1613959127</t>
  </si>
  <si>
    <t>86</t>
  </si>
  <si>
    <t>34573002</t>
  </si>
  <si>
    <t>multikanál kabelovodu ohybový 9komorový z HDPE s odklonem 3°/300 mm</t>
  </si>
  <si>
    <t>1156891254</t>
  </si>
  <si>
    <t>87</t>
  </si>
  <si>
    <t>34573004</t>
  </si>
  <si>
    <t>vložka těsnící 9komorového multikanálu z HDPE</t>
  </si>
  <si>
    <t>-764145446</t>
  </si>
  <si>
    <t>88</t>
  </si>
  <si>
    <t>34573018</t>
  </si>
  <si>
    <t>sponka spojovací ocelová pro multikanál kabelovodu</t>
  </si>
  <si>
    <t>-1222429938</t>
  </si>
  <si>
    <t>91</t>
  </si>
  <si>
    <t>460841122.1</t>
  </si>
  <si>
    <t>Osazení kabelové komory z dílu HDPE plochy od 1,0 do 1,5 m2, hloubky do 2 m pro běžné zatížení</t>
  </si>
  <si>
    <t>-431141750</t>
  </si>
  <si>
    <t>92</t>
  </si>
  <si>
    <t>34573155a.2</t>
  </si>
  <si>
    <t>komora přístupová kabelovodu 2448-1720</t>
  </si>
  <si>
    <t>228919090</t>
  </si>
  <si>
    <t>93</t>
  </si>
  <si>
    <t>460841152</t>
  </si>
  <si>
    <t>Osazení víka z ocele, litiny, betonu od 1,0 do 1,5 m2 pro kabelové komory z plastů pro běžné zatížení</t>
  </si>
  <si>
    <t>-2010358342</t>
  </si>
  <si>
    <t>94</t>
  </si>
  <si>
    <t>34573127</t>
  </si>
  <si>
    <t>víko přístupové komory kabelovodu 2448 - OCEL</t>
  </si>
  <si>
    <t>1819700810</t>
  </si>
  <si>
    <t>108</t>
  </si>
  <si>
    <t>460841811</t>
  </si>
  <si>
    <t>Vyříznutí otvoru ve stěně kabelové komory z plastů HDPE kruhového nebo čtvercového profilu</t>
  </si>
  <si>
    <t>-2044843539</t>
  </si>
  <si>
    <t>109</t>
  </si>
  <si>
    <t>P9</t>
  </si>
  <si>
    <t xml:space="preserve">Utěsnění multikanálu/ chráničky v kabelové komoře </t>
  </si>
  <si>
    <t>1534495717</t>
  </si>
  <si>
    <t>107</t>
  </si>
  <si>
    <t>Pol12</t>
  </si>
  <si>
    <t>Označení ocelového víka logem DPMB</t>
  </si>
  <si>
    <t>ks</t>
  </si>
  <si>
    <t>-44603628</t>
  </si>
  <si>
    <t>149</t>
  </si>
  <si>
    <t>P15</t>
  </si>
  <si>
    <t>Odvodnění kabelové komory</t>
  </si>
  <si>
    <t>512</t>
  </si>
  <si>
    <t>-1753796553</t>
  </si>
  <si>
    <t>564871116</t>
  </si>
  <si>
    <t>Podklad ze štěrkodrtě ŠD tl. 300 mm</t>
  </si>
  <si>
    <t>-1393176499</t>
  </si>
  <si>
    <t>110</t>
  </si>
  <si>
    <t>P10</t>
  </si>
  <si>
    <t xml:space="preserve">Kalibrace kabelovodu </t>
  </si>
  <si>
    <t>597109373</t>
  </si>
  <si>
    <t>75</t>
  </si>
  <si>
    <t>460470001</t>
  </si>
  <si>
    <t>Provizorní zajištění potrubí ve výkopech při křížení s kabelem</t>
  </si>
  <si>
    <t>578137675</t>
  </si>
  <si>
    <t>76</t>
  </si>
  <si>
    <t>460470011</t>
  </si>
  <si>
    <t>Provizorní zajištění kabelů ve výkopech při jejich křížení</t>
  </si>
  <si>
    <t>-774257306</t>
  </si>
  <si>
    <t>114</t>
  </si>
  <si>
    <t>Pol11</t>
  </si>
  <si>
    <t>Dělená ocelová chránička pro ochranu plynovodu při křížení</t>
  </si>
  <si>
    <t>198902381</t>
  </si>
  <si>
    <t>58</t>
  </si>
  <si>
    <t>P8</t>
  </si>
  <si>
    <t xml:space="preserve">Příplatek za hloubení výkopů v obsazené trase </t>
  </si>
  <si>
    <t>1325798958</t>
  </si>
  <si>
    <t>150</t>
  </si>
  <si>
    <t>P17</t>
  </si>
  <si>
    <t>Pomocné zednické práce</t>
  </si>
  <si>
    <t>kpl</t>
  </si>
  <si>
    <t>1210698602</t>
  </si>
  <si>
    <t>46-M-Z</t>
  </si>
  <si>
    <t>Zemní práce při extr.mont.pracích - Zádlažby</t>
  </si>
  <si>
    <t>118</t>
  </si>
  <si>
    <t>460030038</t>
  </si>
  <si>
    <t>Rozebrání dlažeb ručně z dlaždic betonových nebo keramických do písku spáry nezalité</t>
  </si>
  <si>
    <t>-1792732296</t>
  </si>
  <si>
    <t>156</t>
  </si>
  <si>
    <t>468011131</t>
  </si>
  <si>
    <t>Odstranění podkladu nebo krytu komunikace při elektromontážích z betonu prostého tl do 15 cm</t>
  </si>
  <si>
    <t>-49217958</t>
  </si>
  <si>
    <t>124</t>
  </si>
  <si>
    <t>460030162</t>
  </si>
  <si>
    <t>Odstranění podkladu nebo krytu komunikace z betonu prostého tloušťky do 30 cm</t>
  </si>
  <si>
    <t>1697838165</t>
  </si>
  <si>
    <t>122</t>
  </si>
  <si>
    <t>460030171</t>
  </si>
  <si>
    <t>Odstranění podkladu nebo krytu komunikace ze živice tloušťky do 5 cm</t>
  </si>
  <si>
    <t>57860012</t>
  </si>
  <si>
    <t>123</t>
  </si>
  <si>
    <t>460030172</t>
  </si>
  <si>
    <t>Odstranění podkladu nebo krytu komunikace ze živice tloušťky do 10 cm</t>
  </si>
  <si>
    <t>-852961312</t>
  </si>
  <si>
    <t>120</t>
  </si>
  <si>
    <t>460030191</t>
  </si>
  <si>
    <t>Řezání podkladu nebo krytu živičného tloušťky do 5 cm</t>
  </si>
  <si>
    <t>-1547470361</t>
  </si>
  <si>
    <t>121</t>
  </si>
  <si>
    <t>460030192</t>
  </si>
  <si>
    <t>Řezání podkladu nebo krytu živičného tloušťky do 10 cm</t>
  </si>
  <si>
    <t>-796149464</t>
  </si>
  <si>
    <t>115</t>
  </si>
  <si>
    <t>468031121</t>
  </si>
  <si>
    <t>Vytrhání obrub při elektromontážích ležatých silničních s odhozením nebo naložením na dopravní prostředek</t>
  </si>
  <si>
    <t>-258466953</t>
  </si>
  <si>
    <t>116</t>
  </si>
  <si>
    <t>460891121</t>
  </si>
  <si>
    <t>Osazení betonového obrubníku silničního ležatého do betonu při elektromontážích</t>
  </si>
  <si>
    <t>1963580157</t>
  </si>
  <si>
    <t>117</t>
  </si>
  <si>
    <t>59217026</t>
  </si>
  <si>
    <t>obrubník betonový silniční 500x150x250mm</t>
  </si>
  <si>
    <t>-899222208</t>
  </si>
  <si>
    <t>125</t>
  </si>
  <si>
    <t>564851111</t>
  </si>
  <si>
    <t>Podklad ze štěrkodrtě ŠD tl 150 mm</t>
  </si>
  <si>
    <t>-1768546503</t>
  </si>
  <si>
    <t>126</t>
  </si>
  <si>
    <t>567134113</t>
  </si>
  <si>
    <t>Podklad ze směsi stmelené cementem SC C 12/15 (PB III) tl 200 mm</t>
  </si>
  <si>
    <t>-1522149747</t>
  </si>
  <si>
    <t>127</t>
  </si>
  <si>
    <t>565175111</t>
  </si>
  <si>
    <t>Asfaltový beton vrstva podkladní ACP 16 (obalované kamenivo OKS) tl 100 mm š do 3 m</t>
  </si>
  <si>
    <t>2099951853</t>
  </si>
  <si>
    <t>577144131</t>
  </si>
  <si>
    <t>Asfaltový beton vrstva obrusná ACO 11 (ABS) tř. I tl 50 mm š do 3 m z modifikovaného asfaltu</t>
  </si>
  <si>
    <t>-1750548956</t>
  </si>
  <si>
    <t>154</t>
  </si>
  <si>
    <t>581124115</t>
  </si>
  <si>
    <t>Kryt z betonu komunikace pro pěší tl. 150 mm</t>
  </si>
  <si>
    <t>1308330072</t>
  </si>
  <si>
    <t>155</t>
  </si>
  <si>
    <t>564801012</t>
  </si>
  <si>
    <t>Podklad ze štěrkodrtě ŠD plochy do 100 m2 tl 40 mm</t>
  </si>
  <si>
    <t>-864520804</t>
  </si>
  <si>
    <t>119</t>
  </si>
  <si>
    <t>596811123</t>
  </si>
  <si>
    <t>Kladení betonové dlažby komunikací pro pěší do lože z kameniva vel do 0,09 m2 plochy přes 300 m2</t>
  </si>
  <si>
    <t>1398011120</t>
  </si>
  <si>
    <t>VRN</t>
  </si>
  <si>
    <t>Vedlejší rozpočtové náklady</t>
  </si>
  <si>
    <t>VRN1</t>
  </si>
  <si>
    <t>Průzkumné, geodetické a projektové práce</t>
  </si>
  <si>
    <t>132</t>
  </si>
  <si>
    <t>013254000</t>
  </si>
  <si>
    <t>Dokumentace skutečného provedení stavby</t>
  </si>
  <si>
    <t>1024</t>
  </si>
  <si>
    <t>-1496174599</t>
  </si>
  <si>
    <t>136</t>
  </si>
  <si>
    <t>034303000</t>
  </si>
  <si>
    <t>Dopravní značení na staveništi</t>
  </si>
  <si>
    <t>-2142696658</t>
  </si>
  <si>
    <t>130</t>
  </si>
  <si>
    <t>460010024</t>
  </si>
  <si>
    <t>Vytyčení trasy vedení kabelového podzemního v zastavěném prostoru</t>
  </si>
  <si>
    <t>-545451856</t>
  </si>
  <si>
    <t>131</t>
  </si>
  <si>
    <t>P12</t>
  </si>
  <si>
    <t xml:space="preserve">Zaměření skutečného provedení stavby </t>
  </si>
  <si>
    <t>2122840622</t>
  </si>
  <si>
    <t>133</t>
  </si>
  <si>
    <t>P13</t>
  </si>
  <si>
    <t xml:space="preserve">Vytyčení IS </t>
  </si>
  <si>
    <t>-1354623296</t>
  </si>
  <si>
    <t>134</t>
  </si>
  <si>
    <t>P14</t>
  </si>
  <si>
    <t xml:space="preserve">Inženýrská činost zhotovitele </t>
  </si>
  <si>
    <t>-1441410896</t>
  </si>
  <si>
    <t>135</t>
  </si>
  <si>
    <t>P37</t>
  </si>
  <si>
    <t>Zkouška zhutnění komplexní</t>
  </si>
  <si>
    <t>-1307199887</t>
  </si>
  <si>
    <t>111</t>
  </si>
  <si>
    <t>P34</t>
  </si>
  <si>
    <t>Doprava materiálu a rozmístění po staveništi</t>
  </si>
  <si>
    <t>70028505</t>
  </si>
  <si>
    <t>112</t>
  </si>
  <si>
    <t>P35</t>
  </si>
  <si>
    <t>Provizorní uložení materiálu v meziskladu</t>
  </si>
  <si>
    <t>1242942804</t>
  </si>
  <si>
    <t>113</t>
  </si>
  <si>
    <t>P36</t>
  </si>
  <si>
    <t>Doprava, zřízení a odstranění provizorní lávky přes výkop</t>
  </si>
  <si>
    <t>-1272212048</t>
  </si>
  <si>
    <t>153</t>
  </si>
  <si>
    <t>P16</t>
  </si>
  <si>
    <t>Vymezení dopravního koridoru pro chodce</t>
  </si>
  <si>
    <t>1723134297</t>
  </si>
  <si>
    <t>152</t>
  </si>
  <si>
    <t>P18</t>
  </si>
  <si>
    <t>Koordinátor BOZP</t>
  </si>
  <si>
    <t>1877514391</t>
  </si>
  <si>
    <t>151</t>
  </si>
  <si>
    <t>P20</t>
  </si>
  <si>
    <t>Zalévání a pokos trávníku dle podmínek správce</t>
  </si>
  <si>
    <t>215390519</t>
  </si>
  <si>
    <t>objekt</t>
  </si>
  <si>
    <t>SO 03  TRAKČNÍ  KABELY</t>
  </si>
  <si>
    <t>Modernizace tramvajové tratě Vídeňská, úsek od zastávky Moravanské lány po smyčku Modřice</t>
  </si>
  <si>
    <t xml:space="preserve"> TRAKČNÍ KABELY</t>
  </si>
  <si>
    <t>SO 03</t>
  </si>
  <si>
    <t xml:space="preserve">Modernizace tramvajové tratě Vídeňská, úsek od zastávky Moravanské lány po smyčku Modřice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</si>
</sst>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/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28" fillId="5" borderId="2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Protection="1"/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23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23" xfId="0" applyBorder="1" applyAlignment="1" applyProtection="1">
      <alignment vertical="center"/>
    </xf>
    <xf numFmtId="0" fontId="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top"/>
    </xf>
    <xf numFmtId="0" fontId="33" fillId="0" borderId="0" xfId="0" applyFont="1" applyProtection="1"/>
    <xf numFmtId="0" fontId="31" fillId="0" borderId="0" xfId="0" applyFont="1" applyAlignment="1" applyProtection="1">
      <alignment horizontal="left" vertical="center"/>
    </xf>
    <xf numFmtId="0" fontId="32" fillId="0" borderId="23" xfId="0" applyFont="1" applyBorder="1" applyProtection="1"/>
    <xf numFmtId="0" fontId="32" fillId="0" borderId="0" xfId="0" applyFont="1" applyProtection="1"/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 wrapText="1"/>
    </xf>
    <xf numFmtId="0" fontId="35" fillId="0" borderId="0" xfId="0" applyFont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6" fillId="0" borderId="12" xfId="0" applyNumberFormat="1" applyFont="1" applyBorder="1" applyProtection="1"/>
    <xf numFmtId="166" fontId="26" fillId="0" borderId="13" xfId="0" applyNumberFormat="1" applyFont="1" applyBorder="1" applyProtection="1"/>
    <xf numFmtId="4" fontId="27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28" fillId="0" borderId="14" xfId="0" applyFont="1" applyBorder="1" applyAlignment="1" applyProtection="1">
      <alignment horizontal="left" vertical="center"/>
    </xf>
    <xf numFmtId="0" fontId="28" fillId="0" borderId="0" xfId="0" applyFont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0" xfId="0" applyFont="1" applyFill="1" applyProtection="1"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5" workbookViewId="0">
      <selection activeCell="BE19" sqref="BE1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" customHeight="1">
      <c r="AR2" s="85" t="s">
        <v>5</v>
      </c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S2" s="8" t="s">
        <v>6</v>
      </c>
      <c r="BT2" s="8" t="s">
        <v>7</v>
      </c>
    </row>
    <row r="3" spans="1:74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" customHeight="1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>
      <c r="B5" s="11"/>
      <c r="D5" s="14" t="s">
        <v>12</v>
      </c>
      <c r="K5" s="69" t="s">
        <v>13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R5" s="11"/>
      <c r="BS5" s="8" t="s">
        <v>6</v>
      </c>
    </row>
    <row r="6" spans="1:74" ht="36.9" customHeight="1">
      <c r="B6" s="11"/>
      <c r="D6" s="35" t="s">
        <v>14</v>
      </c>
      <c r="E6" s="1"/>
      <c r="F6" s="1"/>
      <c r="G6" s="1"/>
      <c r="H6" s="1"/>
      <c r="I6" s="1"/>
      <c r="J6" s="1"/>
      <c r="K6" s="71" t="s">
        <v>648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R6" s="11"/>
      <c r="BS6" s="8" t="s">
        <v>6</v>
      </c>
    </row>
    <row r="7" spans="1:74" ht="13.8" customHeight="1">
      <c r="B7" s="11"/>
      <c r="D7" s="16" t="s">
        <v>646</v>
      </c>
      <c r="K7" s="65" t="s">
        <v>647</v>
      </c>
      <c r="L7" s="66"/>
      <c r="M7" s="66"/>
      <c r="N7" s="66"/>
      <c r="O7" s="66"/>
      <c r="P7" s="66"/>
      <c r="Q7" s="66"/>
      <c r="R7" s="66"/>
      <c r="S7" s="66"/>
      <c r="T7" s="66"/>
      <c r="U7" s="66"/>
      <c r="AK7" s="16" t="s">
        <v>15</v>
      </c>
      <c r="AN7" s="15" t="s">
        <v>1</v>
      </c>
      <c r="AR7" s="11"/>
      <c r="BS7" s="8" t="s">
        <v>6</v>
      </c>
    </row>
    <row r="8" spans="1:74" ht="12" customHeight="1">
      <c r="B8" s="11"/>
      <c r="D8" s="16" t="s">
        <v>16</v>
      </c>
      <c r="K8" s="15"/>
      <c r="AK8" s="16" t="s">
        <v>17</v>
      </c>
      <c r="AN8" s="15" t="s">
        <v>18</v>
      </c>
      <c r="AR8" s="11"/>
      <c r="BS8" s="8" t="s">
        <v>6</v>
      </c>
    </row>
    <row r="9" spans="1:74" ht="14.4" customHeight="1">
      <c r="B9" s="11"/>
      <c r="AR9" s="11"/>
      <c r="BS9" s="8" t="s">
        <v>6</v>
      </c>
    </row>
    <row r="10" spans="1:74" ht="12" customHeight="1">
      <c r="B10" s="11"/>
      <c r="D10" s="16" t="s">
        <v>19</v>
      </c>
      <c r="AK10" s="16" t="s">
        <v>20</v>
      </c>
      <c r="AN10" s="15" t="s">
        <v>1</v>
      </c>
      <c r="AR10" s="11"/>
      <c r="BS10" s="8" t="s">
        <v>6</v>
      </c>
    </row>
    <row r="11" spans="1:74" ht="18.45" customHeight="1">
      <c r="B11" s="11"/>
      <c r="E11" s="15" t="s">
        <v>21</v>
      </c>
      <c r="AK11" s="16" t="s">
        <v>22</v>
      </c>
      <c r="AN11" s="15" t="s">
        <v>1</v>
      </c>
      <c r="AR11" s="11"/>
      <c r="BS11" s="8" t="s">
        <v>6</v>
      </c>
    </row>
    <row r="12" spans="1:74" ht="6.9" customHeight="1">
      <c r="B12" s="11"/>
      <c r="AR12" s="11"/>
      <c r="BS12" s="8" t="s">
        <v>6</v>
      </c>
    </row>
    <row r="13" spans="1:74" ht="12" customHeight="1">
      <c r="B13" s="11"/>
      <c r="D13" s="16" t="s">
        <v>23</v>
      </c>
      <c r="AK13" s="16" t="s">
        <v>20</v>
      </c>
      <c r="AN13" s="15" t="s">
        <v>1</v>
      </c>
      <c r="AR13" s="11"/>
      <c r="BS13" s="8" t="s">
        <v>6</v>
      </c>
    </row>
    <row r="14" spans="1:74" ht="13.2">
      <c r="B14" s="11"/>
      <c r="E14" s="15" t="s">
        <v>21</v>
      </c>
      <c r="AK14" s="16" t="s">
        <v>22</v>
      </c>
      <c r="AN14" s="15" t="s">
        <v>1</v>
      </c>
      <c r="AR14" s="11"/>
      <c r="BS14" s="8" t="s">
        <v>6</v>
      </c>
    </row>
    <row r="15" spans="1:74" ht="6.9" customHeight="1">
      <c r="B15" s="11"/>
      <c r="AR15" s="11"/>
      <c r="BS15" s="8" t="s">
        <v>3</v>
      </c>
    </row>
    <row r="16" spans="1:74" ht="12" customHeight="1">
      <c r="B16" s="11"/>
      <c r="D16" s="16" t="s">
        <v>24</v>
      </c>
      <c r="AK16" s="16" t="s">
        <v>20</v>
      </c>
      <c r="AN16" s="15" t="s">
        <v>1</v>
      </c>
      <c r="AR16" s="11"/>
      <c r="BS16" s="8" t="s">
        <v>3</v>
      </c>
    </row>
    <row r="17" spans="2:71" ht="18.45" customHeight="1">
      <c r="B17" s="11"/>
      <c r="E17" s="15" t="s">
        <v>25</v>
      </c>
      <c r="AK17" s="16" t="s">
        <v>22</v>
      </c>
      <c r="AN17" s="15" t="s">
        <v>1</v>
      </c>
      <c r="AR17" s="11"/>
      <c r="BS17" s="8" t="s">
        <v>26</v>
      </c>
    </row>
    <row r="18" spans="2:71" ht="6.9" customHeight="1">
      <c r="B18" s="11"/>
      <c r="AR18" s="11"/>
      <c r="BS18" s="8" t="s">
        <v>6</v>
      </c>
    </row>
    <row r="19" spans="2:71" ht="12" customHeight="1">
      <c r="B19" s="11"/>
      <c r="D19" s="16" t="s">
        <v>27</v>
      </c>
      <c r="AK19" s="16" t="s">
        <v>20</v>
      </c>
      <c r="AN19" s="15" t="s">
        <v>1</v>
      </c>
      <c r="AR19" s="11"/>
      <c r="BS19" s="8" t="s">
        <v>6</v>
      </c>
    </row>
    <row r="20" spans="2:71" ht="18.45" customHeight="1">
      <c r="B20" s="11"/>
      <c r="E20" s="15" t="s">
        <v>28</v>
      </c>
      <c r="AK20" s="16" t="s">
        <v>22</v>
      </c>
      <c r="AN20" s="15" t="s">
        <v>1</v>
      </c>
      <c r="AR20" s="11"/>
      <c r="BS20" s="8" t="s">
        <v>26</v>
      </c>
    </row>
    <row r="21" spans="2:71" ht="6.9" customHeight="1">
      <c r="B21" s="11"/>
      <c r="AR21" s="11"/>
    </row>
    <row r="22" spans="2:71" ht="12" customHeight="1">
      <c r="B22" s="11"/>
      <c r="D22" s="16" t="s">
        <v>29</v>
      </c>
      <c r="AR22" s="11"/>
    </row>
    <row r="23" spans="2:71" ht="16.5" customHeight="1">
      <c r="B23" s="11"/>
      <c r="E23" s="73" t="s">
        <v>1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R23" s="11"/>
    </row>
    <row r="24" spans="2:71" ht="6.9" customHeight="1">
      <c r="B24" s="11"/>
      <c r="AR24" s="11"/>
    </row>
    <row r="25" spans="2:71" ht="6.9" customHeight="1">
      <c r="B25" s="11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R25" s="11"/>
    </row>
    <row r="26" spans="2:71" s="1" customFormat="1" ht="25.95" customHeight="1">
      <c r="B26" s="18"/>
      <c r="D26" s="19" t="s">
        <v>30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74">
        <f>ROUND(AG94,2)</f>
        <v>0</v>
      </c>
      <c r="AL26" s="75"/>
      <c r="AM26" s="75"/>
      <c r="AN26" s="75"/>
      <c r="AO26" s="75"/>
      <c r="AR26" s="18"/>
    </row>
    <row r="27" spans="2:71" s="1" customFormat="1" ht="6.9" customHeight="1">
      <c r="B27" s="18"/>
      <c r="AR27" s="18"/>
    </row>
    <row r="28" spans="2:71" s="1" customFormat="1" ht="13.2">
      <c r="B28" s="18"/>
      <c r="L28" s="76" t="s">
        <v>31</v>
      </c>
      <c r="M28" s="76"/>
      <c r="N28" s="76"/>
      <c r="O28" s="76"/>
      <c r="P28" s="76"/>
      <c r="W28" s="76" t="s">
        <v>32</v>
      </c>
      <c r="X28" s="76"/>
      <c r="Y28" s="76"/>
      <c r="Z28" s="76"/>
      <c r="AA28" s="76"/>
      <c r="AB28" s="76"/>
      <c r="AC28" s="76"/>
      <c r="AD28" s="76"/>
      <c r="AE28" s="76"/>
      <c r="AK28" s="76" t="s">
        <v>33</v>
      </c>
      <c r="AL28" s="76"/>
      <c r="AM28" s="76"/>
      <c r="AN28" s="76"/>
      <c r="AO28" s="76"/>
      <c r="AR28" s="18"/>
    </row>
    <row r="29" spans="2:71" s="2" customFormat="1" ht="14.4" customHeight="1">
      <c r="B29" s="21"/>
      <c r="D29" s="16" t="s">
        <v>34</v>
      </c>
      <c r="F29" s="16" t="s">
        <v>35</v>
      </c>
      <c r="L29" s="79">
        <v>0.21</v>
      </c>
      <c r="M29" s="78"/>
      <c r="N29" s="78"/>
      <c r="O29" s="78"/>
      <c r="P29" s="78"/>
      <c r="W29" s="77">
        <f>ROUND(AZ94, 2)</f>
        <v>0</v>
      </c>
      <c r="X29" s="78"/>
      <c r="Y29" s="78"/>
      <c r="Z29" s="78"/>
      <c r="AA29" s="78"/>
      <c r="AB29" s="78"/>
      <c r="AC29" s="78"/>
      <c r="AD29" s="78"/>
      <c r="AE29" s="78"/>
      <c r="AK29" s="77">
        <f>ROUND(AV94, 2)</f>
        <v>0</v>
      </c>
      <c r="AL29" s="78"/>
      <c r="AM29" s="78"/>
      <c r="AN29" s="78"/>
      <c r="AO29" s="78"/>
      <c r="AR29" s="21"/>
    </row>
    <row r="30" spans="2:71" s="2" customFormat="1" ht="14.4" customHeight="1">
      <c r="B30" s="21"/>
      <c r="F30" s="16" t="s">
        <v>36</v>
      </c>
      <c r="L30" s="79">
        <v>0.15</v>
      </c>
      <c r="M30" s="78"/>
      <c r="N30" s="78"/>
      <c r="O30" s="78"/>
      <c r="P30" s="78"/>
      <c r="W30" s="77">
        <f>ROUND(BA94, 2)</f>
        <v>0</v>
      </c>
      <c r="X30" s="78"/>
      <c r="Y30" s="78"/>
      <c r="Z30" s="78"/>
      <c r="AA30" s="78"/>
      <c r="AB30" s="78"/>
      <c r="AC30" s="78"/>
      <c r="AD30" s="78"/>
      <c r="AE30" s="78"/>
      <c r="AK30" s="77">
        <f>ROUND(AW94, 2)</f>
        <v>0</v>
      </c>
      <c r="AL30" s="78"/>
      <c r="AM30" s="78"/>
      <c r="AN30" s="78"/>
      <c r="AO30" s="78"/>
      <c r="AR30" s="21"/>
    </row>
    <row r="31" spans="2:71" s="2" customFormat="1" ht="14.4" hidden="1" customHeight="1">
      <c r="B31" s="21"/>
      <c r="F31" s="16" t="s">
        <v>37</v>
      </c>
      <c r="L31" s="79">
        <v>0.21</v>
      </c>
      <c r="M31" s="78"/>
      <c r="N31" s="78"/>
      <c r="O31" s="78"/>
      <c r="P31" s="78"/>
      <c r="W31" s="77">
        <f>ROUND(BB94, 2)</f>
        <v>0</v>
      </c>
      <c r="X31" s="78"/>
      <c r="Y31" s="78"/>
      <c r="Z31" s="78"/>
      <c r="AA31" s="78"/>
      <c r="AB31" s="78"/>
      <c r="AC31" s="78"/>
      <c r="AD31" s="78"/>
      <c r="AE31" s="78"/>
      <c r="AK31" s="77">
        <v>0</v>
      </c>
      <c r="AL31" s="78"/>
      <c r="AM31" s="78"/>
      <c r="AN31" s="78"/>
      <c r="AO31" s="78"/>
      <c r="AR31" s="21"/>
    </row>
    <row r="32" spans="2:71" s="2" customFormat="1" ht="14.4" hidden="1" customHeight="1">
      <c r="B32" s="21"/>
      <c r="F32" s="16" t="s">
        <v>38</v>
      </c>
      <c r="L32" s="79">
        <v>0.15</v>
      </c>
      <c r="M32" s="78"/>
      <c r="N32" s="78"/>
      <c r="O32" s="78"/>
      <c r="P32" s="78"/>
      <c r="W32" s="77">
        <f>ROUND(BC94, 2)</f>
        <v>0</v>
      </c>
      <c r="X32" s="78"/>
      <c r="Y32" s="78"/>
      <c r="Z32" s="78"/>
      <c r="AA32" s="78"/>
      <c r="AB32" s="78"/>
      <c r="AC32" s="78"/>
      <c r="AD32" s="78"/>
      <c r="AE32" s="78"/>
      <c r="AK32" s="77">
        <v>0</v>
      </c>
      <c r="AL32" s="78"/>
      <c r="AM32" s="78"/>
      <c r="AN32" s="78"/>
      <c r="AO32" s="78"/>
      <c r="AR32" s="21"/>
    </row>
    <row r="33" spans="2:44" s="2" customFormat="1" ht="14.4" hidden="1" customHeight="1">
      <c r="B33" s="21"/>
      <c r="F33" s="16" t="s">
        <v>39</v>
      </c>
      <c r="L33" s="79">
        <v>0</v>
      </c>
      <c r="M33" s="78"/>
      <c r="N33" s="78"/>
      <c r="O33" s="78"/>
      <c r="P33" s="78"/>
      <c r="W33" s="77">
        <f>ROUND(BD94, 2)</f>
        <v>0</v>
      </c>
      <c r="X33" s="78"/>
      <c r="Y33" s="78"/>
      <c r="Z33" s="78"/>
      <c r="AA33" s="78"/>
      <c r="AB33" s="78"/>
      <c r="AC33" s="78"/>
      <c r="AD33" s="78"/>
      <c r="AE33" s="78"/>
      <c r="AK33" s="77">
        <v>0</v>
      </c>
      <c r="AL33" s="78"/>
      <c r="AM33" s="78"/>
      <c r="AN33" s="78"/>
      <c r="AO33" s="78"/>
      <c r="AR33" s="21"/>
    </row>
    <row r="34" spans="2:44" s="1" customFormat="1" ht="6.9" customHeight="1">
      <c r="B34" s="18"/>
      <c r="AR34" s="18"/>
    </row>
    <row r="35" spans="2:44" s="1" customFormat="1" ht="25.95" customHeight="1">
      <c r="B35" s="18"/>
      <c r="C35" s="22"/>
      <c r="D35" s="23" t="s">
        <v>40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5" t="s">
        <v>41</v>
      </c>
      <c r="U35" s="24"/>
      <c r="V35" s="24"/>
      <c r="W35" s="24"/>
      <c r="X35" s="99" t="s">
        <v>42</v>
      </c>
      <c r="Y35" s="100"/>
      <c r="Z35" s="100"/>
      <c r="AA35" s="100"/>
      <c r="AB35" s="100"/>
      <c r="AC35" s="24"/>
      <c r="AD35" s="24"/>
      <c r="AE35" s="24"/>
      <c r="AF35" s="24"/>
      <c r="AG35" s="24"/>
      <c r="AH35" s="24"/>
      <c r="AI35" s="24"/>
      <c r="AJ35" s="24"/>
      <c r="AK35" s="101">
        <f>SUM(AK26:AK33)</f>
        <v>0</v>
      </c>
      <c r="AL35" s="100"/>
      <c r="AM35" s="100"/>
      <c r="AN35" s="100"/>
      <c r="AO35" s="102"/>
      <c r="AP35" s="22"/>
      <c r="AQ35" s="22"/>
      <c r="AR35" s="18"/>
    </row>
    <row r="36" spans="2:44" s="1" customFormat="1" ht="6.9" customHeight="1">
      <c r="B36" s="18"/>
      <c r="AR36" s="18"/>
    </row>
    <row r="37" spans="2:44" s="1" customFormat="1" ht="14.4" customHeight="1">
      <c r="B37" s="18"/>
      <c r="AR37" s="18"/>
    </row>
    <row r="38" spans="2:44" ht="14.4" customHeight="1">
      <c r="B38" s="11"/>
      <c r="AR38" s="11"/>
    </row>
    <row r="39" spans="2:44" ht="14.4" customHeight="1">
      <c r="B39" s="11"/>
      <c r="AR39" s="11"/>
    </row>
    <row r="40" spans="2:44" ht="14.4" customHeight="1">
      <c r="B40" s="11"/>
      <c r="AR40" s="11"/>
    </row>
    <row r="41" spans="2:44" ht="14.4" customHeight="1">
      <c r="B41" s="11"/>
      <c r="AR41" s="11"/>
    </row>
    <row r="42" spans="2:44" ht="14.4" customHeight="1">
      <c r="B42" s="11"/>
      <c r="AR42" s="11"/>
    </row>
    <row r="43" spans="2:44" ht="14.4" customHeight="1">
      <c r="B43" s="11"/>
      <c r="AR43" s="11"/>
    </row>
    <row r="44" spans="2:44" ht="14.4" customHeight="1">
      <c r="B44" s="11"/>
      <c r="AR44" s="11"/>
    </row>
    <row r="45" spans="2:44" ht="14.4" customHeight="1">
      <c r="B45" s="11"/>
      <c r="AR45" s="11"/>
    </row>
    <row r="46" spans="2:44" ht="14.4" customHeight="1">
      <c r="B46" s="11"/>
      <c r="AR46" s="11"/>
    </row>
    <row r="47" spans="2:44" ht="14.4" customHeight="1">
      <c r="B47" s="11"/>
      <c r="AR47" s="11"/>
    </row>
    <row r="48" spans="2:44" ht="14.4" customHeight="1">
      <c r="B48" s="11"/>
      <c r="AR48" s="11"/>
    </row>
    <row r="49" spans="2:44" s="1" customFormat="1" ht="14.4" customHeight="1">
      <c r="B49" s="18"/>
      <c r="D49" s="26" t="s">
        <v>43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6" t="s">
        <v>44</v>
      </c>
      <c r="AI49" s="27"/>
      <c r="AJ49" s="27"/>
      <c r="AK49" s="27"/>
      <c r="AL49" s="27"/>
      <c r="AM49" s="27"/>
      <c r="AN49" s="27"/>
      <c r="AO49" s="27"/>
      <c r="AR49" s="18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3.2">
      <c r="B60" s="18"/>
      <c r="D60" s="28" t="s">
        <v>45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8" t="s">
        <v>46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8" t="s">
        <v>45</v>
      </c>
      <c r="AI60" s="20"/>
      <c r="AJ60" s="20"/>
      <c r="AK60" s="20"/>
      <c r="AL60" s="20"/>
      <c r="AM60" s="28" t="s">
        <v>46</v>
      </c>
      <c r="AN60" s="20"/>
      <c r="AO60" s="20"/>
      <c r="AR60" s="18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3.2">
      <c r="B64" s="18"/>
      <c r="D64" s="26" t="s">
        <v>47</v>
      </c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6" t="s">
        <v>48</v>
      </c>
      <c r="AI64" s="27"/>
      <c r="AJ64" s="27"/>
      <c r="AK64" s="27"/>
      <c r="AL64" s="27"/>
      <c r="AM64" s="27"/>
      <c r="AN64" s="27"/>
      <c r="AO64" s="27"/>
      <c r="AR64" s="18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3.2">
      <c r="B75" s="18"/>
      <c r="D75" s="28" t="s">
        <v>45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8" t="s">
        <v>46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8" t="s">
        <v>45</v>
      </c>
      <c r="AI75" s="20"/>
      <c r="AJ75" s="20"/>
      <c r="AK75" s="20"/>
      <c r="AL75" s="20"/>
      <c r="AM75" s="28" t="s">
        <v>46</v>
      </c>
      <c r="AN75" s="20"/>
      <c r="AO75" s="20"/>
      <c r="AR75" s="18"/>
    </row>
    <row r="76" spans="2:44" s="1" customFormat="1">
      <c r="B76" s="18"/>
      <c r="AR76" s="18"/>
    </row>
    <row r="77" spans="2:44" s="1" customFormat="1" ht="6.9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18"/>
    </row>
    <row r="81" spans="1:90" s="1" customFormat="1" ht="6.9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18"/>
    </row>
    <row r="82" spans="1:90" s="1" customFormat="1" ht="24.9" customHeight="1">
      <c r="B82" s="18"/>
      <c r="C82" s="12" t="s">
        <v>49</v>
      </c>
      <c r="AR82" s="18"/>
    </row>
    <row r="83" spans="1:90" s="1" customFormat="1" ht="6.9" customHeight="1">
      <c r="B83" s="18"/>
      <c r="AR83" s="18"/>
    </row>
    <row r="84" spans="1:90" s="3" customFormat="1" ht="12" customHeight="1">
      <c r="B84" s="33"/>
      <c r="C84" s="16" t="s">
        <v>12</v>
      </c>
      <c r="L84" s="3" t="str">
        <f>K5</f>
        <v>023-000085</v>
      </c>
      <c r="AR84" s="33"/>
    </row>
    <row r="85" spans="1:90" s="4" customFormat="1" ht="36.9" customHeight="1">
      <c r="B85" s="34"/>
      <c r="C85" s="35" t="s">
        <v>14</v>
      </c>
      <c r="L85" s="71" t="str">
        <f>K6</f>
        <v>Modernizace tramvajové tratě Vídeňská, úsek od zastávky Moravanské lány po smyčku Modřice</v>
      </c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R85" s="34"/>
    </row>
    <row r="86" spans="1:90" s="1" customFormat="1" ht="6.9" customHeight="1">
      <c r="B86" s="18"/>
      <c r="AR86" s="18"/>
    </row>
    <row r="87" spans="1:90" s="1" customFormat="1" ht="12" customHeight="1">
      <c r="B87" s="18"/>
      <c r="C87" s="16" t="s">
        <v>16</v>
      </c>
      <c r="L87" s="36" t="str">
        <f>IF(K8="","",K8)</f>
        <v/>
      </c>
      <c r="AI87" s="16" t="s">
        <v>17</v>
      </c>
      <c r="AM87" s="92" t="str">
        <f>IF(AN8= "","",AN8)</f>
        <v>20. 7. 2023</v>
      </c>
      <c r="AN87" s="92"/>
      <c r="AR87" s="18"/>
    </row>
    <row r="88" spans="1:90" s="1" customFormat="1" ht="6.9" customHeight="1">
      <c r="B88" s="18"/>
      <c r="AR88" s="18"/>
    </row>
    <row r="89" spans="1:90" s="1" customFormat="1" ht="15.15" customHeight="1">
      <c r="B89" s="18"/>
      <c r="C89" s="16" t="s">
        <v>19</v>
      </c>
      <c r="L89" s="3" t="str">
        <f>IF(E11= "","",E11)</f>
        <v xml:space="preserve"> </v>
      </c>
      <c r="AI89" s="16" t="s">
        <v>24</v>
      </c>
      <c r="AM89" s="93" t="str">
        <f>IF(E17="","",E17)</f>
        <v>Ing. Tomáš Veselý</v>
      </c>
      <c r="AN89" s="94"/>
      <c r="AO89" s="94"/>
      <c r="AP89" s="94"/>
      <c r="AR89" s="18"/>
      <c r="AS89" s="95" t="s">
        <v>50</v>
      </c>
      <c r="AT89" s="96"/>
      <c r="AU89" s="37"/>
      <c r="AV89" s="37"/>
      <c r="AW89" s="37"/>
      <c r="AX89" s="37"/>
      <c r="AY89" s="37"/>
      <c r="AZ89" s="37"/>
      <c r="BA89" s="37"/>
      <c r="BB89" s="37"/>
      <c r="BC89" s="37"/>
      <c r="BD89" s="38"/>
    </row>
    <row r="90" spans="1:90" s="1" customFormat="1" ht="15.15" customHeight="1">
      <c r="B90" s="18"/>
      <c r="C90" s="16" t="s">
        <v>23</v>
      </c>
      <c r="L90" s="3" t="str">
        <f>IF(E14="","",E14)</f>
        <v xml:space="preserve"> </v>
      </c>
      <c r="AI90" s="16" t="s">
        <v>27</v>
      </c>
      <c r="AM90" s="93" t="str">
        <f>IF(E20="","",E20)</f>
        <v>Puttner, s.r.o.</v>
      </c>
      <c r="AN90" s="94"/>
      <c r="AO90" s="94"/>
      <c r="AP90" s="94"/>
      <c r="AR90" s="18"/>
      <c r="AS90" s="97"/>
      <c r="AT90" s="98"/>
      <c r="BD90" s="39"/>
    </row>
    <row r="91" spans="1:90" s="1" customFormat="1" ht="10.8" customHeight="1">
      <c r="B91" s="18"/>
      <c r="AR91" s="18"/>
      <c r="AS91" s="97"/>
      <c r="AT91" s="98"/>
      <c r="BD91" s="39"/>
    </row>
    <row r="92" spans="1:90" s="1" customFormat="1" ht="29.25" customHeight="1">
      <c r="B92" s="18"/>
      <c r="C92" s="86" t="s">
        <v>51</v>
      </c>
      <c r="D92" s="87"/>
      <c r="E92" s="87"/>
      <c r="F92" s="87"/>
      <c r="G92" s="87"/>
      <c r="H92" s="40"/>
      <c r="I92" s="88" t="s">
        <v>52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9" t="s">
        <v>53</v>
      </c>
      <c r="AH92" s="87"/>
      <c r="AI92" s="87"/>
      <c r="AJ92" s="87"/>
      <c r="AK92" s="87"/>
      <c r="AL92" s="87"/>
      <c r="AM92" s="87"/>
      <c r="AN92" s="88" t="s">
        <v>54</v>
      </c>
      <c r="AO92" s="87"/>
      <c r="AP92" s="90"/>
      <c r="AQ92" s="41" t="s">
        <v>55</v>
      </c>
      <c r="AR92" s="18"/>
      <c r="AS92" s="42" t="s">
        <v>56</v>
      </c>
      <c r="AT92" s="43" t="s">
        <v>57</v>
      </c>
      <c r="AU92" s="43" t="s">
        <v>58</v>
      </c>
      <c r="AV92" s="43" t="s">
        <v>59</v>
      </c>
      <c r="AW92" s="43" t="s">
        <v>60</v>
      </c>
      <c r="AX92" s="43" t="s">
        <v>61</v>
      </c>
      <c r="AY92" s="43" t="s">
        <v>62</v>
      </c>
      <c r="AZ92" s="43" t="s">
        <v>63</v>
      </c>
      <c r="BA92" s="43" t="s">
        <v>64</v>
      </c>
      <c r="BB92" s="43" t="s">
        <v>65</v>
      </c>
      <c r="BC92" s="43" t="s">
        <v>66</v>
      </c>
      <c r="BD92" s="44" t="s">
        <v>67</v>
      </c>
    </row>
    <row r="93" spans="1:90" s="1" customFormat="1" ht="10.8" customHeight="1">
      <c r="B93" s="18"/>
      <c r="AR93" s="18"/>
      <c r="AS93" s="45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8"/>
    </row>
    <row r="94" spans="1:90" s="5" customFormat="1" ht="32.4" customHeight="1">
      <c r="B94" s="46"/>
      <c r="C94" s="47" t="s">
        <v>68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83">
        <f>ROUND(AG95,2)</f>
        <v>0</v>
      </c>
      <c r="AH94" s="83"/>
      <c r="AI94" s="83"/>
      <c r="AJ94" s="83"/>
      <c r="AK94" s="83"/>
      <c r="AL94" s="83"/>
      <c r="AM94" s="83"/>
      <c r="AN94" s="84">
        <f>SUM(AG94,AT94)</f>
        <v>0</v>
      </c>
      <c r="AO94" s="84"/>
      <c r="AP94" s="84"/>
      <c r="AQ94" s="49" t="s">
        <v>1</v>
      </c>
      <c r="AR94" s="46"/>
      <c r="AS94" s="50">
        <f>ROUND(AS95,2)</f>
        <v>0</v>
      </c>
      <c r="AT94" s="51">
        <f>ROUND(SUM(AV94:AW94),2)</f>
        <v>0</v>
      </c>
      <c r="AU94" s="52">
        <f>ROUND(AU95,5)</f>
        <v>30004.830819999999</v>
      </c>
      <c r="AV94" s="51">
        <f>ROUND(AZ94*L29,2)</f>
        <v>0</v>
      </c>
      <c r="AW94" s="51">
        <f>ROUND(BA94*L30,2)</f>
        <v>0</v>
      </c>
      <c r="AX94" s="51">
        <f>ROUND(BB94*L29,2)</f>
        <v>0</v>
      </c>
      <c r="AY94" s="51">
        <f>ROUND(BC94*L30,2)</f>
        <v>0</v>
      </c>
      <c r="AZ94" s="51">
        <f>ROUND(AZ95,2)</f>
        <v>0</v>
      </c>
      <c r="BA94" s="51">
        <f>ROUND(BA95,2)</f>
        <v>0</v>
      </c>
      <c r="BB94" s="51">
        <f>ROUND(BB95,2)</f>
        <v>0</v>
      </c>
      <c r="BC94" s="51">
        <f>ROUND(BC95,2)</f>
        <v>0</v>
      </c>
      <c r="BD94" s="53">
        <f>ROUND(BD95,2)</f>
        <v>0</v>
      </c>
      <c r="BS94" s="54" t="s">
        <v>69</v>
      </c>
      <c r="BT94" s="54" t="s">
        <v>70</v>
      </c>
      <c r="BV94" s="54" t="s">
        <v>71</v>
      </c>
      <c r="BW94" s="54" t="s">
        <v>4</v>
      </c>
      <c r="BX94" s="54" t="s">
        <v>72</v>
      </c>
      <c r="CL94" s="54" t="s">
        <v>1</v>
      </c>
    </row>
    <row r="95" spans="1:90" s="6" customFormat="1" ht="50.25" customHeight="1">
      <c r="A95" s="55" t="s">
        <v>73</v>
      </c>
      <c r="B95" s="56"/>
      <c r="C95" s="57"/>
      <c r="D95" s="82" t="s">
        <v>650</v>
      </c>
      <c r="E95" s="82"/>
      <c r="F95" s="82"/>
      <c r="G95" s="82"/>
      <c r="H95" s="82"/>
      <c r="I95" s="58"/>
      <c r="J95" s="82" t="s">
        <v>649</v>
      </c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0">
        <f>'023-000085 - Modernizace ...'!J28</f>
        <v>0</v>
      </c>
      <c r="AH95" s="81"/>
      <c r="AI95" s="81"/>
      <c r="AJ95" s="81"/>
      <c r="AK95" s="81"/>
      <c r="AL95" s="81"/>
      <c r="AM95" s="81"/>
      <c r="AN95" s="80">
        <f>SUM(AG95,AT95)</f>
        <v>0</v>
      </c>
      <c r="AO95" s="81"/>
      <c r="AP95" s="81"/>
      <c r="AQ95" s="59" t="s">
        <v>74</v>
      </c>
      <c r="AR95" s="56"/>
      <c r="AS95" s="60">
        <v>0</v>
      </c>
      <c r="AT95" s="61">
        <f>ROUND(SUM(AV95:AW95),2)</f>
        <v>0</v>
      </c>
      <c r="AU95" s="62">
        <f>'023-000085 - Modernizace ...'!P123</f>
        <v>30004.830822</v>
      </c>
      <c r="AV95" s="61">
        <f>'023-000085 - Modernizace ...'!J31</f>
        <v>0</v>
      </c>
      <c r="AW95" s="61">
        <f>'023-000085 - Modernizace ...'!J32</f>
        <v>0</v>
      </c>
      <c r="AX95" s="61">
        <f>'023-000085 - Modernizace ...'!J33</f>
        <v>0</v>
      </c>
      <c r="AY95" s="61">
        <f>'023-000085 - Modernizace ...'!J34</f>
        <v>0</v>
      </c>
      <c r="AZ95" s="61">
        <f>'023-000085 - Modernizace ...'!F31</f>
        <v>0</v>
      </c>
      <c r="BA95" s="61">
        <f>'023-000085 - Modernizace ...'!F32</f>
        <v>0</v>
      </c>
      <c r="BB95" s="61">
        <f>'023-000085 - Modernizace ...'!F33</f>
        <v>0</v>
      </c>
      <c r="BC95" s="61">
        <f>'023-000085 - Modernizace ...'!F34</f>
        <v>0</v>
      </c>
      <c r="BD95" s="63">
        <f>'023-000085 - Modernizace ...'!F35</f>
        <v>0</v>
      </c>
      <c r="BT95" s="64" t="s">
        <v>75</v>
      </c>
      <c r="BU95" s="64" t="s">
        <v>76</v>
      </c>
      <c r="BV95" s="64" t="s">
        <v>71</v>
      </c>
      <c r="BW95" s="64" t="s">
        <v>4</v>
      </c>
      <c r="BX95" s="64" t="s">
        <v>72</v>
      </c>
      <c r="CL95" s="64" t="s">
        <v>1</v>
      </c>
    </row>
    <row r="96" spans="1:90" s="1" customFormat="1" ht="30" customHeight="1">
      <c r="B96" s="18"/>
      <c r="AR96" s="18"/>
    </row>
    <row r="97" spans="2:44" s="1" customFormat="1" ht="6.9" customHeight="1"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18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23-000085 - Modernizace ...'!C2" display="/" xr:uid="{00000000-0004-0000-0000-000000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1"/>
  <sheetViews>
    <sheetView showGridLines="0" tabSelected="1" topLeftCell="A120" workbookViewId="0">
      <selection activeCell="Y172" sqref="Y17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5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0" width="22.28515625" style="103" customWidth="1"/>
    <col min="11" max="11" width="22.28515625" style="103" hidden="1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104" t="s">
        <v>5</v>
      </c>
      <c r="M2" s="105"/>
      <c r="N2" s="105"/>
      <c r="O2" s="105"/>
      <c r="P2" s="105"/>
      <c r="Q2" s="105"/>
      <c r="R2" s="105"/>
      <c r="S2" s="105"/>
      <c r="T2" s="105"/>
      <c r="U2" s="105"/>
      <c r="V2" s="105"/>
      <c r="AT2" s="106" t="s">
        <v>4</v>
      </c>
    </row>
    <row r="3" spans="2:46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6" t="s">
        <v>77</v>
      </c>
    </row>
    <row r="4" spans="2:46" ht="24.9" customHeight="1">
      <c r="B4" s="110"/>
      <c r="D4" s="111" t="s">
        <v>78</v>
      </c>
      <c r="L4" s="109"/>
      <c r="M4" s="112" t="s">
        <v>10</v>
      </c>
      <c r="AT4" s="106" t="s">
        <v>3</v>
      </c>
    </row>
    <row r="5" spans="2:46" ht="6.9" customHeight="1">
      <c r="B5" s="110"/>
      <c r="L5" s="109"/>
    </row>
    <row r="6" spans="2:46" s="114" customFormat="1" ht="12" customHeight="1">
      <c r="B6" s="113"/>
      <c r="D6" s="115" t="s">
        <v>14</v>
      </c>
      <c r="L6" s="116"/>
    </row>
    <row r="7" spans="2:46" s="114" customFormat="1" ht="16.8" customHeight="1">
      <c r="B7" s="113"/>
      <c r="E7" s="117" t="s">
        <v>651</v>
      </c>
      <c r="F7" s="117"/>
      <c r="G7" s="117"/>
      <c r="H7" s="117"/>
      <c r="I7" s="118"/>
      <c r="J7" s="118"/>
      <c r="L7" s="116"/>
    </row>
    <row r="8" spans="2:46" s="114" customFormat="1">
      <c r="B8" s="113"/>
      <c r="L8" s="116"/>
    </row>
    <row r="9" spans="2:46" s="114" customFormat="1" ht="15.6" customHeight="1">
      <c r="B9" s="113"/>
      <c r="D9" s="115" t="s">
        <v>646</v>
      </c>
      <c r="E9" s="103"/>
      <c r="F9" s="119" t="s">
        <v>647</v>
      </c>
      <c r="G9" s="103"/>
      <c r="H9" s="103"/>
      <c r="I9" s="103"/>
      <c r="J9" s="103"/>
      <c r="K9" s="120" t="s">
        <v>647</v>
      </c>
      <c r="L9" s="121"/>
      <c r="M9" s="122"/>
      <c r="N9" s="122"/>
      <c r="O9" s="122"/>
      <c r="P9" s="122"/>
      <c r="Q9" s="122"/>
      <c r="R9" s="122"/>
      <c r="S9" s="122"/>
      <c r="T9" s="122"/>
      <c r="U9" s="122"/>
      <c r="V9" s="103"/>
    </row>
    <row r="10" spans="2:46" s="114" customFormat="1" ht="12" customHeight="1">
      <c r="B10" s="113"/>
      <c r="D10" s="115" t="s">
        <v>16</v>
      </c>
      <c r="F10" s="123"/>
      <c r="I10" s="115" t="s">
        <v>17</v>
      </c>
      <c r="J10" s="124" t="str">
        <f>'Rekapitulace stavby'!AN8</f>
        <v>20. 7. 2023</v>
      </c>
      <c r="L10" s="113"/>
    </row>
    <row r="11" spans="2:46" s="114" customFormat="1" ht="10.8" customHeight="1">
      <c r="B11" s="113"/>
      <c r="L11" s="110"/>
    </row>
    <row r="12" spans="2:46" s="114" customFormat="1" ht="12" customHeight="1">
      <c r="B12" s="113"/>
      <c r="D12" s="115" t="s">
        <v>19</v>
      </c>
      <c r="I12" s="115" t="s">
        <v>20</v>
      </c>
      <c r="J12" s="123" t="str">
        <f>IF('Rekapitulace stavby'!AN10="","",'Rekapitulace stavby'!AN10)</f>
        <v/>
      </c>
      <c r="L12" s="113"/>
    </row>
    <row r="13" spans="2:46" s="114" customFormat="1" ht="18" customHeight="1">
      <c r="B13" s="113"/>
      <c r="E13" s="123" t="str">
        <f>IF('Rekapitulace stavby'!E11="","",'Rekapitulace stavby'!E11)</f>
        <v xml:space="preserve"> </v>
      </c>
      <c r="I13" s="115" t="s">
        <v>22</v>
      </c>
      <c r="J13" s="123" t="str">
        <f>IF('Rekapitulace stavby'!AN11="","",'Rekapitulace stavby'!AN11)</f>
        <v/>
      </c>
      <c r="L13" s="113"/>
    </row>
    <row r="14" spans="2:46" s="114" customFormat="1" ht="6.9" customHeight="1">
      <c r="B14" s="113"/>
      <c r="L14" s="113"/>
    </row>
    <row r="15" spans="2:46" s="114" customFormat="1" ht="12" customHeight="1">
      <c r="B15" s="113"/>
      <c r="D15" s="115" t="s">
        <v>23</v>
      </c>
      <c r="E15" s="224"/>
      <c r="F15" s="224"/>
      <c r="G15" s="224"/>
      <c r="H15" s="224"/>
      <c r="I15" s="225" t="s">
        <v>20</v>
      </c>
      <c r="J15" s="123" t="str">
        <f>'Rekapitulace stavby'!AN13</f>
        <v/>
      </c>
      <c r="L15" s="113"/>
    </row>
    <row r="16" spans="2:46" s="114" customFormat="1" ht="18" customHeight="1">
      <c r="B16" s="113"/>
      <c r="E16" s="226" t="str">
        <f>'Rekapitulace stavby'!E14</f>
        <v xml:space="preserve"> </v>
      </c>
      <c r="F16" s="226"/>
      <c r="G16" s="226"/>
      <c r="H16" s="226"/>
      <c r="I16" s="225" t="s">
        <v>22</v>
      </c>
      <c r="J16" s="123" t="str">
        <f>'Rekapitulace stavby'!AN14</f>
        <v/>
      </c>
      <c r="L16" s="113"/>
    </row>
    <row r="17" spans="2:12" s="114" customFormat="1" ht="6.9" customHeight="1">
      <c r="B17" s="113"/>
      <c r="L17" s="113"/>
    </row>
    <row r="18" spans="2:12" s="114" customFormat="1" ht="12" customHeight="1">
      <c r="B18" s="113"/>
      <c r="D18" s="115" t="s">
        <v>24</v>
      </c>
      <c r="I18" s="115" t="s">
        <v>20</v>
      </c>
      <c r="J18" s="123" t="s">
        <v>1</v>
      </c>
      <c r="L18" s="113"/>
    </row>
    <row r="19" spans="2:12" s="114" customFormat="1" ht="18" customHeight="1">
      <c r="B19" s="113"/>
      <c r="E19" s="123" t="s">
        <v>25</v>
      </c>
      <c r="I19" s="115" t="s">
        <v>22</v>
      </c>
      <c r="J19" s="123" t="s">
        <v>1</v>
      </c>
      <c r="L19" s="113"/>
    </row>
    <row r="20" spans="2:12" s="114" customFormat="1" ht="6.9" customHeight="1">
      <c r="B20" s="113"/>
      <c r="L20" s="113"/>
    </row>
    <row r="21" spans="2:12" s="114" customFormat="1" ht="12" customHeight="1">
      <c r="B21" s="113"/>
      <c r="D21" s="115" t="s">
        <v>27</v>
      </c>
      <c r="I21" s="115" t="s">
        <v>20</v>
      </c>
      <c r="J21" s="123" t="s">
        <v>1</v>
      </c>
      <c r="L21" s="113"/>
    </row>
    <row r="22" spans="2:12" s="114" customFormat="1" ht="18" customHeight="1">
      <c r="B22" s="113"/>
      <c r="E22" s="123" t="s">
        <v>28</v>
      </c>
      <c r="I22" s="115" t="s">
        <v>22</v>
      </c>
      <c r="J22" s="123" t="s">
        <v>1</v>
      </c>
      <c r="L22" s="113"/>
    </row>
    <row r="23" spans="2:12" s="114" customFormat="1" ht="6.9" customHeight="1">
      <c r="B23" s="113"/>
      <c r="L23" s="113"/>
    </row>
    <row r="24" spans="2:12" s="114" customFormat="1" ht="12" customHeight="1">
      <c r="B24" s="113"/>
      <c r="D24" s="115" t="s">
        <v>29</v>
      </c>
      <c r="L24" s="113"/>
    </row>
    <row r="25" spans="2:12" s="126" customFormat="1" ht="16.5" customHeight="1">
      <c r="B25" s="125"/>
      <c r="E25" s="127" t="s">
        <v>1</v>
      </c>
      <c r="F25" s="127"/>
      <c r="G25" s="127"/>
      <c r="H25" s="127"/>
      <c r="L25" s="125"/>
    </row>
    <row r="26" spans="2:12" s="114" customFormat="1" ht="6.9" customHeight="1">
      <c r="B26" s="113"/>
      <c r="L26" s="113"/>
    </row>
    <row r="27" spans="2:12" s="114" customFormat="1" ht="6.9" customHeight="1">
      <c r="B27" s="113"/>
      <c r="D27" s="128"/>
      <c r="E27" s="128"/>
      <c r="F27" s="128"/>
      <c r="G27" s="128"/>
      <c r="H27" s="128"/>
      <c r="I27" s="128"/>
      <c r="J27" s="128"/>
      <c r="K27" s="128"/>
      <c r="L27" s="113"/>
    </row>
    <row r="28" spans="2:12" s="114" customFormat="1" ht="25.35" customHeight="1">
      <c r="B28" s="113"/>
      <c r="D28" s="129" t="s">
        <v>30</v>
      </c>
      <c r="J28" s="130">
        <f>ROUND(J123, 2)</f>
        <v>0</v>
      </c>
      <c r="L28" s="113"/>
    </row>
    <row r="29" spans="2:12" s="114" customFormat="1" ht="6.9" customHeight="1">
      <c r="B29" s="113"/>
      <c r="D29" s="128"/>
      <c r="E29" s="128"/>
      <c r="F29" s="128"/>
      <c r="G29" s="128"/>
      <c r="H29" s="128"/>
      <c r="I29" s="128"/>
      <c r="J29" s="128"/>
      <c r="K29" s="128"/>
      <c r="L29" s="113"/>
    </row>
    <row r="30" spans="2:12" s="114" customFormat="1" ht="14.4" customHeight="1">
      <c r="B30" s="113"/>
      <c r="F30" s="131" t="s">
        <v>32</v>
      </c>
      <c r="I30" s="131" t="s">
        <v>31</v>
      </c>
      <c r="J30" s="131" t="s">
        <v>33</v>
      </c>
      <c r="L30" s="113"/>
    </row>
    <row r="31" spans="2:12" s="114" customFormat="1" ht="14.4" customHeight="1">
      <c r="B31" s="113"/>
      <c r="D31" s="132" t="s">
        <v>34</v>
      </c>
      <c r="E31" s="115" t="s">
        <v>35</v>
      </c>
      <c r="F31" s="133">
        <f>ROUND((SUM(BE123:BE260)),  2)</f>
        <v>0</v>
      </c>
      <c r="I31" s="134">
        <v>0.21</v>
      </c>
      <c r="J31" s="133">
        <f>ROUND(((SUM(BE123:BE260))*I31),  2)</f>
        <v>0</v>
      </c>
      <c r="L31" s="113"/>
    </row>
    <row r="32" spans="2:12" s="114" customFormat="1" ht="14.4" customHeight="1">
      <c r="B32" s="113"/>
      <c r="E32" s="115" t="s">
        <v>36</v>
      </c>
      <c r="F32" s="133">
        <f>ROUND((SUM(BF123:BF260)),  2)</f>
        <v>0</v>
      </c>
      <c r="I32" s="134">
        <v>0.15</v>
      </c>
      <c r="J32" s="133">
        <f>ROUND(((SUM(BF123:BF260))*I32),  2)</f>
        <v>0</v>
      </c>
      <c r="L32" s="113"/>
    </row>
    <row r="33" spans="2:12" s="114" customFormat="1" ht="14.4" hidden="1" customHeight="1">
      <c r="B33" s="113"/>
      <c r="E33" s="115" t="s">
        <v>37</v>
      </c>
      <c r="F33" s="133">
        <f>ROUND((SUM(BG123:BG260)),  2)</f>
        <v>0</v>
      </c>
      <c r="I33" s="134">
        <v>0.21</v>
      </c>
      <c r="J33" s="133">
        <f>0</f>
        <v>0</v>
      </c>
      <c r="L33" s="113"/>
    </row>
    <row r="34" spans="2:12" s="114" customFormat="1" ht="14.4" hidden="1" customHeight="1">
      <c r="B34" s="113"/>
      <c r="E34" s="115" t="s">
        <v>38</v>
      </c>
      <c r="F34" s="133">
        <f>ROUND((SUM(BH123:BH260)),  2)</f>
        <v>0</v>
      </c>
      <c r="I34" s="134">
        <v>0.15</v>
      </c>
      <c r="J34" s="133">
        <f>0</f>
        <v>0</v>
      </c>
      <c r="L34" s="113"/>
    </row>
    <row r="35" spans="2:12" s="114" customFormat="1" ht="14.4" hidden="1" customHeight="1">
      <c r="B35" s="113"/>
      <c r="E35" s="115" t="s">
        <v>39</v>
      </c>
      <c r="F35" s="133">
        <f>ROUND((SUM(BI123:BI260)),  2)</f>
        <v>0</v>
      </c>
      <c r="I35" s="134">
        <v>0</v>
      </c>
      <c r="J35" s="133">
        <f>0</f>
        <v>0</v>
      </c>
      <c r="L35" s="113"/>
    </row>
    <row r="36" spans="2:12" s="114" customFormat="1" ht="6.9" customHeight="1">
      <c r="B36" s="113"/>
      <c r="L36" s="113"/>
    </row>
    <row r="37" spans="2:12" s="114" customFormat="1" ht="25.35" customHeight="1">
      <c r="B37" s="113"/>
      <c r="C37" s="135"/>
      <c r="D37" s="136" t="s">
        <v>40</v>
      </c>
      <c r="E37" s="137"/>
      <c r="F37" s="137"/>
      <c r="G37" s="138" t="s">
        <v>41</v>
      </c>
      <c r="H37" s="139" t="s">
        <v>42</v>
      </c>
      <c r="I37" s="137"/>
      <c r="J37" s="140">
        <f>SUM(J28:J35)</f>
        <v>0</v>
      </c>
      <c r="K37" s="141"/>
      <c r="L37" s="113"/>
    </row>
    <row r="38" spans="2:12" s="114" customFormat="1" ht="14.4" customHeight="1">
      <c r="B38" s="113"/>
      <c r="L38" s="113"/>
    </row>
    <row r="39" spans="2:12" ht="14.4" customHeight="1">
      <c r="B39" s="110"/>
      <c r="L39" s="110"/>
    </row>
    <row r="40" spans="2:12" ht="14.4" customHeight="1">
      <c r="B40" s="110"/>
      <c r="L40" s="110"/>
    </row>
    <row r="41" spans="2:12" ht="14.4" customHeight="1">
      <c r="B41" s="110"/>
      <c r="L41" s="110"/>
    </row>
    <row r="42" spans="2:12" ht="14.4" customHeight="1">
      <c r="B42" s="110"/>
      <c r="L42" s="110"/>
    </row>
    <row r="43" spans="2:12" ht="14.4" customHeight="1">
      <c r="B43" s="110"/>
      <c r="L43" s="110"/>
    </row>
    <row r="44" spans="2:12" ht="14.4" customHeight="1">
      <c r="B44" s="110"/>
      <c r="L44" s="110"/>
    </row>
    <row r="45" spans="2:12" ht="14.4" customHeight="1">
      <c r="B45" s="110"/>
      <c r="L45" s="110"/>
    </row>
    <row r="46" spans="2:12" ht="14.4" customHeight="1">
      <c r="B46" s="110"/>
      <c r="L46" s="110"/>
    </row>
    <row r="47" spans="2:12" ht="14.4" customHeight="1">
      <c r="B47" s="110"/>
      <c r="L47" s="110"/>
    </row>
    <row r="48" spans="2:12" ht="14.4" customHeight="1">
      <c r="B48" s="110"/>
      <c r="L48" s="110"/>
    </row>
    <row r="49" spans="2:12" ht="14.4" customHeight="1">
      <c r="B49" s="110"/>
      <c r="L49" s="110"/>
    </row>
    <row r="50" spans="2:12" s="114" customFormat="1" ht="14.4" customHeight="1">
      <c r="B50" s="113"/>
      <c r="D50" s="142" t="s">
        <v>43</v>
      </c>
      <c r="E50" s="143"/>
      <c r="F50" s="143"/>
      <c r="G50" s="142" t="s">
        <v>44</v>
      </c>
      <c r="H50" s="143"/>
      <c r="I50" s="143"/>
      <c r="J50" s="143"/>
      <c r="K50" s="143"/>
      <c r="L50" s="113"/>
    </row>
    <row r="51" spans="2:12">
      <c r="B51" s="110"/>
      <c r="L51" s="110"/>
    </row>
    <row r="52" spans="2:12">
      <c r="B52" s="110"/>
      <c r="L52" s="110"/>
    </row>
    <row r="53" spans="2:12">
      <c r="B53" s="110"/>
      <c r="L53" s="110"/>
    </row>
    <row r="54" spans="2:12">
      <c r="B54" s="110"/>
      <c r="L54" s="110"/>
    </row>
    <row r="55" spans="2:12">
      <c r="B55" s="110"/>
      <c r="L55" s="110"/>
    </row>
    <row r="56" spans="2:12">
      <c r="B56" s="110"/>
      <c r="L56" s="110"/>
    </row>
    <row r="57" spans="2:12">
      <c r="B57" s="110"/>
      <c r="L57" s="110"/>
    </row>
    <row r="58" spans="2:12">
      <c r="B58" s="110"/>
      <c r="L58" s="110"/>
    </row>
    <row r="59" spans="2:12">
      <c r="B59" s="110"/>
      <c r="L59" s="110"/>
    </row>
    <row r="60" spans="2:12">
      <c r="B60" s="110"/>
      <c r="L60" s="110"/>
    </row>
    <row r="61" spans="2:12" s="114" customFormat="1" ht="13.2">
      <c r="B61" s="113"/>
      <c r="D61" s="144" t="s">
        <v>45</v>
      </c>
      <c r="E61" s="145"/>
      <c r="F61" s="146" t="s">
        <v>46</v>
      </c>
      <c r="G61" s="144" t="s">
        <v>45</v>
      </c>
      <c r="H61" s="145"/>
      <c r="I61" s="145"/>
      <c r="J61" s="147" t="s">
        <v>46</v>
      </c>
      <c r="K61" s="145"/>
      <c r="L61" s="113"/>
    </row>
    <row r="62" spans="2:12">
      <c r="B62" s="110"/>
      <c r="L62" s="110"/>
    </row>
    <row r="63" spans="2:12">
      <c r="B63" s="110"/>
      <c r="L63" s="110"/>
    </row>
    <row r="64" spans="2:12">
      <c r="B64" s="110"/>
      <c r="L64" s="110"/>
    </row>
    <row r="65" spans="2:12" s="114" customFormat="1" ht="13.2">
      <c r="B65" s="113"/>
      <c r="D65" s="142" t="s">
        <v>47</v>
      </c>
      <c r="E65" s="143"/>
      <c r="F65" s="143"/>
      <c r="G65" s="142" t="s">
        <v>48</v>
      </c>
      <c r="H65" s="143"/>
      <c r="I65" s="143"/>
      <c r="J65" s="143"/>
      <c r="K65" s="143"/>
      <c r="L65" s="113"/>
    </row>
    <row r="66" spans="2:12">
      <c r="B66" s="110"/>
      <c r="L66" s="110"/>
    </row>
    <row r="67" spans="2:12">
      <c r="B67" s="110"/>
      <c r="L67" s="110"/>
    </row>
    <row r="68" spans="2:12">
      <c r="B68" s="110"/>
      <c r="L68" s="110"/>
    </row>
    <row r="69" spans="2:12">
      <c r="B69" s="110"/>
      <c r="L69" s="110"/>
    </row>
    <row r="70" spans="2:12">
      <c r="B70" s="110"/>
      <c r="L70" s="110"/>
    </row>
    <row r="71" spans="2:12">
      <c r="B71" s="110"/>
      <c r="L71" s="110"/>
    </row>
    <row r="72" spans="2:12">
      <c r="B72" s="110"/>
      <c r="L72" s="110"/>
    </row>
    <row r="73" spans="2:12">
      <c r="B73" s="110"/>
      <c r="L73" s="110"/>
    </row>
    <row r="74" spans="2:12">
      <c r="B74" s="110"/>
      <c r="L74" s="110"/>
    </row>
    <row r="75" spans="2:12">
      <c r="B75" s="110"/>
      <c r="L75" s="110"/>
    </row>
    <row r="76" spans="2:12" s="114" customFormat="1" ht="13.2">
      <c r="B76" s="113"/>
      <c r="D76" s="144" t="s">
        <v>45</v>
      </c>
      <c r="E76" s="145"/>
      <c r="F76" s="146" t="s">
        <v>46</v>
      </c>
      <c r="G76" s="144" t="s">
        <v>45</v>
      </c>
      <c r="H76" s="145"/>
      <c r="I76" s="145"/>
      <c r="J76" s="147" t="s">
        <v>46</v>
      </c>
      <c r="K76" s="145"/>
      <c r="L76" s="113"/>
    </row>
    <row r="77" spans="2:12" s="114" customFormat="1" ht="14.4" customHeight="1"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13"/>
    </row>
    <row r="81" spans="2:47" s="114" customFormat="1" ht="6.9" hidden="1" customHeight="1"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113"/>
    </row>
    <row r="82" spans="2:47" s="114" customFormat="1" ht="24.9" hidden="1" customHeight="1">
      <c r="B82" s="113"/>
      <c r="C82" s="111" t="s">
        <v>79</v>
      </c>
      <c r="L82" s="113"/>
    </row>
    <row r="83" spans="2:47" s="114" customFormat="1" ht="6.9" hidden="1" customHeight="1">
      <c r="B83" s="113"/>
      <c r="L83" s="113"/>
    </row>
    <row r="84" spans="2:47" s="114" customFormat="1" ht="12" hidden="1" customHeight="1">
      <c r="B84" s="113"/>
      <c r="C84" s="115" t="s">
        <v>14</v>
      </c>
      <c r="L84" s="113"/>
    </row>
    <row r="85" spans="2:47" s="114" customFormat="1" ht="45" hidden="1" customHeight="1">
      <c r="B85" s="113"/>
      <c r="E85" s="152" t="str">
        <f>E7</f>
        <v xml:space="preserve">Modernizace tramvajové tratě Vídeňská, úsek od zastávky Moravanské lány po smyčku Modřice </v>
      </c>
      <c r="F85" s="153"/>
      <c r="G85" s="153"/>
      <c r="H85" s="153"/>
      <c r="L85" s="113"/>
    </row>
    <row r="86" spans="2:47" s="114" customFormat="1" ht="6.9" hidden="1" customHeight="1">
      <c r="B86" s="113"/>
      <c r="L86" s="113"/>
    </row>
    <row r="87" spans="2:47" s="114" customFormat="1" ht="12" hidden="1" customHeight="1">
      <c r="B87" s="113"/>
      <c r="C87" s="115" t="s">
        <v>16</v>
      </c>
      <c r="F87" s="123">
        <f>F10</f>
        <v>0</v>
      </c>
      <c r="I87" s="115" t="s">
        <v>17</v>
      </c>
      <c r="J87" s="124" t="str">
        <f>IF(J10="","",J10)</f>
        <v>20. 7. 2023</v>
      </c>
      <c r="L87" s="113"/>
    </row>
    <row r="88" spans="2:47" s="114" customFormat="1" ht="6.9" hidden="1" customHeight="1">
      <c r="B88" s="113"/>
      <c r="L88" s="113"/>
    </row>
    <row r="89" spans="2:47" s="114" customFormat="1" ht="15.15" hidden="1" customHeight="1">
      <c r="B89" s="113"/>
      <c r="C89" s="115" t="s">
        <v>19</v>
      </c>
      <c r="F89" s="123" t="str">
        <f>E13</f>
        <v xml:space="preserve"> </v>
      </c>
      <c r="I89" s="115" t="s">
        <v>24</v>
      </c>
      <c r="J89" s="154" t="str">
        <f>E19</f>
        <v>Ing. Tomáš Veselý</v>
      </c>
      <c r="L89" s="113"/>
    </row>
    <row r="90" spans="2:47" s="114" customFormat="1" ht="15.15" hidden="1" customHeight="1">
      <c r="B90" s="113"/>
      <c r="C90" s="115" t="s">
        <v>23</v>
      </c>
      <c r="F90" s="123" t="str">
        <f>IF(E16="","",E16)</f>
        <v xml:space="preserve"> </v>
      </c>
      <c r="I90" s="115" t="s">
        <v>27</v>
      </c>
      <c r="J90" s="154" t="str">
        <f>E22</f>
        <v>Puttner, s.r.o.</v>
      </c>
      <c r="L90" s="113"/>
    </row>
    <row r="91" spans="2:47" s="114" customFormat="1" ht="10.35" hidden="1" customHeight="1">
      <c r="B91" s="113"/>
      <c r="L91" s="113"/>
    </row>
    <row r="92" spans="2:47" s="114" customFormat="1" ht="29.25" hidden="1" customHeight="1">
      <c r="B92" s="113"/>
      <c r="C92" s="155" t="s">
        <v>80</v>
      </c>
      <c r="D92" s="135"/>
      <c r="E92" s="135"/>
      <c r="F92" s="135"/>
      <c r="G92" s="135"/>
      <c r="H92" s="135"/>
      <c r="I92" s="135"/>
      <c r="J92" s="156" t="s">
        <v>81</v>
      </c>
      <c r="K92" s="135"/>
      <c r="L92" s="113"/>
    </row>
    <row r="93" spans="2:47" s="114" customFormat="1" ht="10.35" hidden="1" customHeight="1">
      <c r="B93" s="113"/>
      <c r="L93" s="113"/>
    </row>
    <row r="94" spans="2:47" s="114" customFormat="1" ht="22.8" hidden="1" customHeight="1">
      <c r="B94" s="113"/>
      <c r="C94" s="157" t="s">
        <v>82</v>
      </c>
      <c r="J94" s="130">
        <f>J123</f>
        <v>0</v>
      </c>
      <c r="L94" s="113"/>
      <c r="AU94" s="106" t="s">
        <v>83</v>
      </c>
    </row>
    <row r="95" spans="2:47" s="159" customFormat="1" ht="24.9" hidden="1" customHeight="1">
      <c r="B95" s="158"/>
      <c r="D95" s="160" t="s">
        <v>84</v>
      </c>
      <c r="E95" s="161"/>
      <c r="F95" s="161"/>
      <c r="G95" s="161"/>
      <c r="H95" s="161"/>
      <c r="I95" s="161"/>
      <c r="J95" s="162">
        <f>J124</f>
        <v>0</v>
      </c>
      <c r="L95" s="158"/>
    </row>
    <row r="96" spans="2:47" s="164" customFormat="1" ht="19.95" hidden="1" customHeight="1">
      <c r="B96" s="163"/>
      <c r="D96" s="165" t="s">
        <v>85</v>
      </c>
      <c r="E96" s="166"/>
      <c r="F96" s="166"/>
      <c r="G96" s="166"/>
      <c r="H96" s="166"/>
      <c r="I96" s="166"/>
      <c r="J96" s="167">
        <f>J125</f>
        <v>0</v>
      </c>
      <c r="L96" s="163"/>
    </row>
    <row r="97" spans="2:12" s="159" customFormat="1" ht="24.9" hidden="1" customHeight="1">
      <c r="B97" s="158"/>
      <c r="D97" s="160" t="s">
        <v>86</v>
      </c>
      <c r="E97" s="161"/>
      <c r="F97" s="161"/>
      <c r="G97" s="161"/>
      <c r="H97" s="161"/>
      <c r="I97" s="161"/>
      <c r="J97" s="162">
        <f>J131</f>
        <v>0</v>
      </c>
      <c r="L97" s="158"/>
    </row>
    <row r="98" spans="2:12" s="164" customFormat="1" ht="19.95" hidden="1" customHeight="1">
      <c r="B98" s="163"/>
      <c r="D98" s="165" t="s">
        <v>87</v>
      </c>
      <c r="E98" s="166"/>
      <c r="F98" s="166"/>
      <c r="G98" s="166"/>
      <c r="H98" s="166"/>
      <c r="I98" s="166"/>
      <c r="J98" s="167">
        <f>J132</f>
        <v>0</v>
      </c>
      <c r="L98" s="163"/>
    </row>
    <row r="99" spans="2:12" s="159" customFormat="1" ht="24.9" hidden="1" customHeight="1">
      <c r="B99" s="158"/>
      <c r="D99" s="160" t="s">
        <v>88</v>
      </c>
      <c r="E99" s="161"/>
      <c r="F99" s="161"/>
      <c r="G99" s="161"/>
      <c r="H99" s="161"/>
      <c r="I99" s="161"/>
      <c r="J99" s="162">
        <f>J135</f>
        <v>0</v>
      </c>
      <c r="L99" s="158"/>
    </row>
    <row r="100" spans="2:12" s="164" customFormat="1" ht="19.95" hidden="1" customHeight="1">
      <c r="B100" s="163"/>
      <c r="D100" s="165" t="s">
        <v>89</v>
      </c>
      <c r="E100" s="166"/>
      <c r="F100" s="166"/>
      <c r="G100" s="166"/>
      <c r="H100" s="166"/>
      <c r="I100" s="166"/>
      <c r="J100" s="167">
        <f>J136</f>
        <v>0</v>
      </c>
      <c r="L100" s="163"/>
    </row>
    <row r="101" spans="2:12" s="164" customFormat="1" ht="19.95" hidden="1" customHeight="1">
      <c r="B101" s="163"/>
      <c r="D101" s="165" t="s">
        <v>90</v>
      </c>
      <c r="E101" s="166"/>
      <c r="F101" s="166"/>
      <c r="G101" s="166"/>
      <c r="H101" s="166"/>
      <c r="I101" s="166"/>
      <c r="J101" s="167">
        <f>J166</f>
        <v>0</v>
      </c>
      <c r="L101" s="163"/>
    </row>
    <row r="102" spans="2:12" s="164" customFormat="1" ht="19.95" hidden="1" customHeight="1">
      <c r="B102" s="163"/>
      <c r="D102" s="165" t="s">
        <v>91</v>
      </c>
      <c r="E102" s="166"/>
      <c r="F102" s="166"/>
      <c r="G102" s="166"/>
      <c r="H102" s="166"/>
      <c r="I102" s="166"/>
      <c r="J102" s="167">
        <f>J179</f>
        <v>0</v>
      </c>
      <c r="L102" s="163"/>
    </row>
    <row r="103" spans="2:12" s="164" customFormat="1" ht="19.95" hidden="1" customHeight="1">
      <c r="B103" s="163"/>
      <c r="D103" s="165" t="s">
        <v>92</v>
      </c>
      <c r="E103" s="166"/>
      <c r="F103" s="166"/>
      <c r="G103" s="166"/>
      <c r="H103" s="166"/>
      <c r="I103" s="166"/>
      <c r="J103" s="167">
        <f>J228</f>
        <v>0</v>
      </c>
      <c r="L103" s="163"/>
    </row>
    <row r="104" spans="2:12" s="159" customFormat="1" ht="24.9" hidden="1" customHeight="1">
      <c r="B104" s="158"/>
      <c r="D104" s="160" t="s">
        <v>93</v>
      </c>
      <c r="E104" s="161"/>
      <c r="F104" s="161"/>
      <c r="G104" s="161"/>
      <c r="H104" s="161"/>
      <c r="I104" s="161"/>
      <c r="J104" s="162">
        <f>J246</f>
        <v>0</v>
      </c>
      <c r="L104" s="158"/>
    </row>
    <row r="105" spans="2:12" s="164" customFormat="1" ht="19.95" hidden="1" customHeight="1">
      <c r="B105" s="163"/>
      <c r="D105" s="165" t="s">
        <v>94</v>
      </c>
      <c r="E105" s="166"/>
      <c r="F105" s="166"/>
      <c r="G105" s="166"/>
      <c r="H105" s="166"/>
      <c r="I105" s="166"/>
      <c r="J105" s="167">
        <f>J247</f>
        <v>0</v>
      </c>
      <c r="L105" s="163"/>
    </row>
    <row r="106" spans="2:12" s="114" customFormat="1" ht="21.75" hidden="1" customHeight="1">
      <c r="B106" s="113"/>
      <c r="L106" s="113"/>
    </row>
    <row r="107" spans="2:12" s="114" customFormat="1" ht="6.9" hidden="1" customHeight="1">
      <c r="B107" s="148"/>
      <c r="C107" s="149"/>
      <c r="D107" s="149"/>
      <c r="E107" s="149"/>
      <c r="F107" s="149"/>
      <c r="G107" s="149"/>
      <c r="H107" s="149"/>
      <c r="I107" s="149"/>
      <c r="J107" s="149"/>
      <c r="K107" s="149"/>
      <c r="L107" s="113"/>
    </row>
    <row r="108" spans="2:12" hidden="1"/>
    <row r="109" spans="2:12" hidden="1"/>
    <row r="110" spans="2:12" hidden="1"/>
    <row r="111" spans="2:12" s="114" customFormat="1" ht="6.9" customHeight="1">
      <c r="B111" s="150"/>
      <c r="C111" s="151"/>
      <c r="D111" s="151"/>
      <c r="E111" s="151"/>
      <c r="F111" s="151"/>
      <c r="G111" s="151"/>
      <c r="H111" s="151"/>
      <c r="I111" s="151"/>
      <c r="J111" s="151"/>
      <c r="K111" s="151"/>
      <c r="L111" s="113"/>
    </row>
    <row r="112" spans="2:12" s="114" customFormat="1" ht="24.9" customHeight="1">
      <c r="B112" s="113"/>
      <c r="C112" s="111" t="s">
        <v>95</v>
      </c>
      <c r="L112" s="113"/>
    </row>
    <row r="113" spans="2:65" s="114" customFormat="1" ht="6.9" customHeight="1">
      <c r="B113" s="113"/>
      <c r="L113" s="113"/>
    </row>
    <row r="114" spans="2:65" s="114" customFormat="1" ht="12" customHeight="1">
      <c r="B114" s="113"/>
      <c r="C114" s="115" t="s">
        <v>14</v>
      </c>
      <c r="L114" s="113"/>
    </row>
    <row r="115" spans="2:65" s="114" customFormat="1" ht="38.4" customHeight="1">
      <c r="B115" s="113"/>
      <c r="E115" s="168" t="s">
        <v>651</v>
      </c>
      <c r="F115" s="169"/>
      <c r="G115" s="169"/>
      <c r="H115" s="169"/>
      <c r="I115" s="169"/>
      <c r="J115" s="169"/>
      <c r="L115" s="113"/>
    </row>
    <row r="116" spans="2:65" s="114" customFormat="1" ht="6.9" customHeight="1">
      <c r="B116" s="113"/>
      <c r="L116" s="113"/>
    </row>
    <row r="117" spans="2:65" s="114" customFormat="1" ht="12" customHeight="1">
      <c r="B117" s="113"/>
      <c r="C117" s="115" t="s">
        <v>646</v>
      </c>
      <c r="F117" s="123" t="s">
        <v>647</v>
      </c>
      <c r="I117" s="115" t="s">
        <v>17</v>
      </c>
      <c r="J117" s="124" t="str">
        <f>IF(J10="","",J10)</f>
        <v>20. 7. 2023</v>
      </c>
      <c r="L117" s="113"/>
    </row>
    <row r="118" spans="2:65" s="114" customFormat="1" ht="6.9" customHeight="1">
      <c r="B118" s="113"/>
      <c r="L118" s="113"/>
    </row>
    <row r="119" spans="2:65" s="114" customFormat="1" ht="15.15" customHeight="1">
      <c r="B119" s="113"/>
      <c r="C119" s="115" t="s">
        <v>19</v>
      </c>
      <c r="F119" s="123" t="str">
        <f>E13</f>
        <v xml:space="preserve"> </v>
      </c>
      <c r="I119" s="115" t="s">
        <v>24</v>
      </c>
      <c r="J119" s="154" t="str">
        <f>E19</f>
        <v>Ing. Tomáš Veselý</v>
      </c>
      <c r="L119" s="113"/>
    </row>
    <row r="120" spans="2:65" s="114" customFormat="1" ht="15.15" customHeight="1">
      <c r="B120" s="113"/>
      <c r="C120" s="115" t="s">
        <v>23</v>
      </c>
      <c r="F120" s="123" t="str">
        <f>IF(E16="","",E16)</f>
        <v xml:space="preserve"> </v>
      </c>
      <c r="I120" s="115" t="s">
        <v>27</v>
      </c>
      <c r="J120" s="154" t="str">
        <f>E22</f>
        <v>Puttner, s.r.o.</v>
      </c>
      <c r="L120" s="113"/>
    </row>
    <row r="121" spans="2:65" s="114" customFormat="1" ht="10.35" customHeight="1">
      <c r="B121" s="113"/>
      <c r="L121" s="113"/>
    </row>
    <row r="122" spans="2:65" s="178" customFormat="1" ht="29.25" customHeight="1">
      <c r="B122" s="170"/>
      <c r="C122" s="171" t="s">
        <v>96</v>
      </c>
      <c r="D122" s="172" t="s">
        <v>55</v>
      </c>
      <c r="E122" s="172" t="s">
        <v>51</v>
      </c>
      <c r="F122" s="172" t="s">
        <v>52</v>
      </c>
      <c r="G122" s="172" t="s">
        <v>97</v>
      </c>
      <c r="H122" s="172" t="s">
        <v>98</v>
      </c>
      <c r="I122" s="172" t="s">
        <v>99</v>
      </c>
      <c r="J122" s="173" t="s">
        <v>81</v>
      </c>
      <c r="K122" s="174" t="s">
        <v>100</v>
      </c>
      <c r="L122" s="170"/>
      <c r="M122" s="175" t="s">
        <v>1</v>
      </c>
      <c r="N122" s="176" t="s">
        <v>34</v>
      </c>
      <c r="O122" s="176" t="s">
        <v>101</v>
      </c>
      <c r="P122" s="176" t="s">
        <v>102</v>
      </c>
      <c r="Q122" s="176" t="s">
        <v>103</v>
      </c>
      <c r="R122" s="176" t="s">
        <v>104</v>
      </c>
      <c r="S122" s="176" t="s">
        <v>105</v>
      </c>
      <c r="T122" s="177" t="s">
        <v>106</v>
      </c>
    </row>
    <row r="123" spans="2:65" s="114" customFormat="1" ht="22.8" customHeight="1">
      <c r="B123" s="113"/>
      <c r="C123" s="179" t="s">
        <v>107</v>
      </c>
      <c r="J123" s="180">
        <f>BK123</f>
        <v>0</v>
      </c>
      <c r="L123" s="113"/>
      <c r="M123" s="181"/>
      <c r="N123" s="128"/>
      <c r="O123" s="128"/>
      <c r="P123" s="182">
        <f>P124+P131+P135+P246</f>
        <v>30004.830822</v>
      </c>
      <c r="Q123" s="128"/>
      <c r="R123" s="182">
        <f>R124+R131+R135+R246</f>
        <v>1346.5484731999998</v>
      </c>
      <c r="S123" s="128"/>
      <c r="T123" s="183">
        <f>T124+T131+T135+T246</f>
        <v>171.4914</v>
      </c>
      <c r="AT123" s="106" t="s">
        <v>69</v>
      </c>
      <c r="AU123" s="106" t="s">
        <v>83</v>
      </c>
      <c r="BK123" s="184">
        <f>BK124+BK131+BK135+BK246</f>
        <v>0</v>
      </c>
    </row>
    <row r="124" spans="2:65" s="186" customFormat="1" ht="25.95" customHeight="1">
      <c r="B124" s="185"/>
      <c r="D124" s="187" t="s">
        <v>69</v>
      </c>
      <c r="E124" s="188" t="s">
        <v>108</v>
      </c>
      <c r="F124" s="188" t="s">
        <v>109</v>
      </c>
      <c r="J124" s="189">
        <f>BK124</f>
        <v>0</v>
      </c>
      <c r="L124" s="185"/>
      <c r="M124" s="190"/>
      <c r="P124" s="191">
        <f>P125</f>
        <v>2542.5222160000003</v>
      </c>
      <c r="R124" s="191">
        <f>R125</f>
        <v>0</v>
      </c>
      <c r="T124" s="192">
        <f>T125</f>
        <v>0</v>
      </c>
      <c r="AR124" s="187" t="s">
        <v>75</v>
      </c>
      <c r="AT124" s="193" t="s">
        <v>69</v>
      </c>
      <c r="AU124" s="193" t="s">
        <v>70</v>
      </c>
      <c r="AY124" s="187" t="s">
        <v>110</v>
      </c>
      <c r="BK124" s="194">
        <f>BK125</f>
        <v>0</v>
      </c>
    </row>
    <row r="125" spans="2:65" s="186" customFormat="1" ht="22.8" customHeight="1">
      <c r="B125" s="185"/>
      <c r="D125" s="187" t="s">
        <v>69</v>
      </c>
      <c r="E125" s="195" t="s">
        <v>111</v>
      </c>
      <c r="F125" s="195" t="s">
        <v>112</v>
      </c>
      <c r="J125" s="196">
        <f>BK125</f>
        <v>0</v>
      </c>
      <c r="L125" s="185"/>
      <c r="M125" s="190"/>
      <c r="P125" s="191">
        <f>SUM(P126:P130)</f>
        <v>2542.5222160000003</v>
      </c>
      <c r="R125" s="191">
        <f>SUM(R126:R130)</f>
        <v>0</v>
      </c>
      <c r="T125" s="192">
        <f>SUM(T126:T130)</f>
        <v>0</v>
      </c>
      <c r="AR125" s="187" t="s">
        <v>75</v>
      </c>
      <c r="AT125" s="193" t="s">
        <v>69</v>
      </c>
      <c r="AU125" s="193" t="s">
        <v>75</v>
      </c>
      <c r="AY125" s="187" t="s">
        <v>110</v>
      </c>
      <c r="BK125" s="194">
        <f>SUM(BK126:BK130)</f>
        <v>0</v>
      </c>
    </row>
    <row r="126" spans="2:65" s="114" customFormat="1" ht="16.5" customHeight="1">
      <c r="B126" s="113"/>
      <c r="C126" s="197" t="s">
        <v>75</v>
      </c>
      <c r="D126" s="197" t="s">
        <v>113</v>
      </c>
      <c r="E126" s="198" t="s">
        <v>114</v>
      </c>
      <c r="F126" s="199" t="s">
        <v>115</v>
      </c>
      <c r="G126" s="200" t="s">
        <v>116</v>
      </c>
      <c r="H126" s="201">
        <v>2781.8820000000001</v>
      </c>
      <c r="I126" s="67"/>
      <c r="J126" s="202">
        <f>ROUND(I126*H126,2)</f>
        <v>0</v>
      </c>
      <c r="K126" s="203"/>
      <c r="L126" s="113"/>
      <c r="M126" s="204" t="s">
        <v>1</v>
      </c>
      <c r="N126" s="205" t="s">
        <v>35</v>
      </c>
      <c r="O126" s="206">
        <v>0.77200000000000002</v>
      </c>
      <c r="P126" s="206">
        <f>O126*H126</f>
        <v>2147.6129040000001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AR126" s="208" t="s">
        <v>117</v>
      </c>
      <c r="AT126" s="208" t="s">
        <v>113</v>
      </c>
      <c r="AU126" s="208" t="s">
        <v>77</v>
      </c>
      <c r="AY126" s="106" t="s">
        <v>110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06" t="s">
        <v>75</v>
      </c>
      <c r="BK126" s="209">
        <f>ROUND(I126*H126,2)</f>
        <v>0</v>
      </c>
      <c r="BL126" s="106" t="s">
        <v>117</v>
      </c>
      <c r="BM126" s="208" t="s">
        <v>118</v>
      </c>
    </row>
    <row r="127" spans="2:65" s="114" customFormat="1" ht="24.15" customHeight="1">
      <c r="B127" s="113"/>
      <c r="C127" s="197" t="s">
        <v>77</v>
      </c>
      <c r="D127" s="197" t="s">
        <v>113</v>
      </c>
      <c r="E127" s="198" t="s">
        <v>119</v>
      </c>
      <c r="F127" s="199" t="s">
        <v>120</v>
      </c>
      <c r="G127" s="200" t="s">
        <v>116</v>
      </c>
      <c r="H127" s="201">
        <v>49363.663999999997</v>
      </c>
      <c r="I127" s="67"/>
      <c r="J127" s="202">
        <f>ROUND(I127*H127,2)</f>
        <v>0</v>
      </c>
      <c r="K127" s="203"/>
      <c r="L127" s="113"/>
      <c r="M127" s="204" t="s">
        <v>1</v>
      </c>
      <c r="N127" s="205" t="s">
        <v>35</v>
      </c>
      <c r="O127" s="206">
        <v>8.0000000000000002E-3</v>
      </c>
      <c r="P127" s="206">
        <f>O127*H127</f>
        <v>394.909312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AR127" s="208" t="s">
        <v>117</v>
      </c>
      <c r="AT127" s="208" t="s">
        <v>113</v>
      </c>
      <c r="AU127" s="208" t="s">
        <v>77</v>
      </c>
      <c r="AY127" s="106" t="s">
        <v>110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06" t="s">
        <v>75</v>
      </c>
      <c r="BK127" s="209">
        <f>ROUND(I127*H127,2)</f>
        <v>0</v>
      </c>
      <c r="BL127" s="106" t="s">
        <v>117</v>
      </c>
      <c r="BM127" s="208" t="s">
        <v>121</v>
      </c>
    </row>
    <row r="128" spans="2:65" s="114" customFormat="1" ht="33" customHeight="1">
      <c r="B128" s="113"/>
      <c r="C128" s="197" t="s">
        <v>117</v>
      </c>
      <c r="D128" s="197" t="s">
        <v>113</v>
      </c>
      <c r="E128" s="198" t="s">
        <v>122</v>
      </c>
      <c r="F128" s="199" t="s">
        <v>123</v>
      </c>
      <c r="G128" s="200" t="s">
        <v>116</v>
      </c>
      <c r="H128" s="201">
        <v>118.22</v>
      </c>
      <c r="I128" s="67"/>
      <c r="J128" s="202">
        <f>ROUND(I128*H128,2)</f>
        <v>0</v>
      </c>
      <c r="K128" s="203"/>
      <c r="L128" s="113"/>
      <c r="M128" s="204" t="s">
        <v>1</v>
      </c>
      <c r="N128" s="205" t="s">
        <v>35</v>
      </c>
      <c r="O128" s="206">
        <v>0</v>
      </c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AR128" s="208" t="s">
        <v>117</v>
      </c>
      <c r="AT128" s="208" t="s">
        <v>113</v>
      </c>
      <c r="AU128" s="208" t="s">
        <v>77</v>
      </c>
      <c r="AY128" s="106" t="s">
        <v>110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06" t="s">
        <v>75</v>
      </c>
      <c r="BK128" s="209">
        <f>ROUND(I128*H128,2)</f>
        <v>0</v>
      </c>
      <c r="BL128" s="106" t="s">
        <v>117</v>
      </c>
      <c r="BM128" s="208" t="s">
        <v>124</v>
      </c>
    </row>
    <row r="129" spans="2:65" s="114" customFormat="1" ht="33" customHeight="1">
      <c r="B129" s="113"/>
      <c r="C129" s="197" t="s">
        <v>125</v>
      </c>
      <c r="D129" s="197" t="s">
        <v>113</v>
      </c>
      <c r="E129" s="198" t="s">
        <v>126</v>
      </c>
      <c r="F129" s="199" t="s">
        <v>127</v>
      </c>
      <c r="G129" s="200" t="s">
        <v>116</v>
      </c>
      <c r="H129" s="201">
        <v>23.867999999999999</v>
      </c>
      <c r="I129" s="67"/>
      <c r="J129" s="202">
        <f>ROUND(I129*H129,2)</f>
        <v>0</v>
      </c>
      <c r="K129" s="203"/>
      <c r="L129" s="113"/>
      <c r="M129" s="204" t="s">
        <v>1</v>
      </c>
      <c r="N129" s="205" t="s">
        <v>35</v>
      </c>
      <c r="O129" s="206">
        <v>0</v>
      </c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AR129" s="208" t="s">
        <v>117</v>
      </c>
      <c r="AT129" s="208" t="s">
        <v>113</v>
      </c>
      <c r="AU129" s="208" t="s">
        <v>77</v>
      </c>
      <c r="AY129" s="106" t="s">
        <v>110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06" t="s">
        <v>75</v>
      </c>
      <c r="BK129" s="209">
        <f>ROUND(I129*H129,2)</f>
        <v>0</v>
      </c>
      <c r="BL129" s="106" t="s">
        <v>117</v>
      </c>
      <c r="BM129" s="208" t="s">
        <v>128</v>
      </c>
    </row>
    <row r="130" spans="2:65" s="114" customFormat="1" ht="24.15" customHeight="1">
      <c r="B130" s="113"/>
      <c r="C130" s="197" t="s">
        <v>129</v>
      </c>
      <c r="D130" s="197" t="s">
        <v>113</v>
      </c>
      <c r="E130" s="198" t="s">
        <v>130</v>
      </c>
      <c r="F130" s="199" t="s">
        <v>131</v>
      </c>
      <c r="G130" s="200" t="s">
        <v>116</v>
      </c>
      <c r="H130" s="201">
        <v>2639.7939999999999</v>
      </c>
      <c r="I130" s="67"/>
      <c r="J130" s="202">
        <f>ROUND(I130*H130,2)</f>
        <v>0</v>
      </c>
      <c r="K130" s="203"/>
      <c r="L130" s="113"/>
      <c r="M130" s="204" t="s">
        <v>1</v>
      </c>
      <c r="N130" s="205" t="s">
        <v>35</v>
      </c>
      <c r="O130" s="206">
        <v>0</v>
      </c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208" t="s">
        <v>117</v>
      </c>
      <c r="AT130" s="208" t="s">
        <v>113</v>
      </c>
      <c r="AU130" s="208" t="s">
        <v>77</v>
      </c>
      <c r="AY130" s="106" t="s">
        <v>110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06" t="s">
        <v>75</v>
      </c>
      <c r="BK130" s="209">
        <f>ROUND(I130*H130,2)</f>
        <v>0</v>
      </c>
      <c r="BL130" s="106" t="s">
        <v>117</v>
      </c>
      <c r="BM130" s="208" t="s">
        <v>132</v>
      </c>
    </row>
    <row r="131" spans="2:65" s="186" customFormat="1" ht="25.95" customHeight="1">
      <c r="B131" s="185"/>
      <c r="D131" s="187" t="s">
        <v>69</v>
      </c>
      <c r="E131" s="188" t="s">
        <v>133</v>
      </c>
      <c r="F131" s="188" t="s">
        <v>134</v>
      </c>
      <c r="J131" s="189">
        <f>BK131</f>
        <v>0</v>
      </c>
      <c r="L131" s="185"/>
      <c r="M131" s="190"/>
      <c r="P131" s="191">
        <f>P132</f>
        <v>348.471</v>
      </c>
      <c r="R131" s="191">
        <f>R132</f>
        <v>0</v>
      </c>
      <c r="T131" s="192">
        <f>T132</f>
        <v>0</v>
      </c>
      <c r="AR131" s="187" t="s">
        <v>77</v>
      </c>
      <c r="AT131" s="193" t="s">
        <v>69</v>
      </c>
      <c r="AU131" s="193" t="s">
        <v>70</v>
      </c>
      <c r="AY131" s="187" t="s">
        <v>110</v>
      </c>
      <c r="BK131" s="194">
        <f>BK132</f>
        <v>0</v>
      </c>
    </row>
    <row r="132" spans="2:65" s="186" customFormat="1" ht="22.8" customHeight="1">
      <c r="B132" s="185"/>
      <c r="D132" s="187" t="s">
        <v>69</v>
      </c>
      <c r="E132" s="195" t="s">
        <v>135</v>
      </c>
      <c r="F132" s="195" t="s">
        <v>136</v>
      </c>
      <c r="J132" s="196">
        <f>BK132</f>
        <v>0</v>
      </c>
      <c r="L132" s="185"/>
      <c r="M132" s="190"/>
      <c r="P132" s="191">
        <f>SUM(P133:P134)</f>
        <v>348.471</v>
      </c>
      <c r="R132" s="191">
        <f>SUM(R133:R134)</f>
        <v>0</v>
      </c>
      <c r="T132" s="192">
        <f>SUM(T133:T134)</f>
        <v>0</v>
      </c>
      <c r="AR132" s="187" t="s">
        <v>77</v>
      </c>
      <c r="AT132" s="193" t="s">
        <v>69</v>
      </c>
      <c r="AU132" s="193" t="s">
        <v>75</v>
      </c>
      <c r="AY132" s="187" t="s">
        <v>110</v>
      </c>
      <c r="BK132" s="194">
        <f>SUM(BK133:BK134)</f>
        <v>0</v>
      </c>
    </row>
    <row r="133" spans="2:65" s="114" customFormat="1" ht="33" customHeight="1">
      <c r="B133" s="113"/>
      <c r="C133" s="197" t="s">
        <v>137</v>
      </c>
      <c r="D133" s="197" t="s">
        <v>113</v>
      </c>
      <c r="E133" s="198" t="s">
        <v>138</v>
      </c>
      <c r="F133" s="199" t="s">
        <v>139</v>
      </c>
      <c r="G133" s="200" t="s">
        <v>140</v>
      </c>
      <c r="H133" s="201">
        <v>1</v>
      </c>
      <c r="I133" s="67"/>
      <c r="J133" s="202">
        <f>ROUND(I133*H133,2)</f>
        <v>0</v>
      </c>
      <c r="K133" s="203"/>
      <c r="L133" s="113"/>
      <c r="M133" s="204" t="s">
        <v>1</v>
      </c>
      <c r="N133" s="205" t="s">
        <v>35</v>
      </c>
      <c r="O133" s="206">
        <v>31.841999999999999</v>
      </c>
      <c r="P133" s="206">
        <f>O133*H133</f>
        <v>31.841999999999999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AR133" s="208" t="s">
        <v>141</v>
      </c>
      <c r="AT133" s="208" t="s">
        <v>113</v>
      </c>
      <c r="AU133" s="208" t="s">
        <v>77</v>
      </c>
      <c r="AY133" s="106" t="s">
        <v>110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06" t="s">
        <v>75</v>
      </c>
      <c r="BK133" s="209">
        <f>ROUND(I133*H133,2)</f>
        <v>0</v>
      </c>
      <c r="BL133" s="106" t="s">
        <v>141</v>
      </c>
      <c r="BM133" s="208" t="s">
        <v>142</v>
      </c>
    </row>
    <row r="134" spans="2:65" s="114" customFormat="1" ht="24.15" customHeight="1">
      <c r="B134" s="113"/>
      <c r="C134" s="197" t="s">
        <v>143</v>
      </c>
      <c r="D134" s="197" t="s">
        <v>113</v>
      </c>
      <c r="E134" s="198" t="s">
        <v>144</v>
      </c>
      <c r="F134" s="199" t="s">
        <v>145</v>
      </c>
      <c r="G134" s="200" t="s">
        <v>140</v>
      </c>
      <c r="H134" s="201">
        <v>27</v>
      </c>
      <c r="I134" s="67"/>
      <c r="J134" s="202">
        <f>ROUND(I134*H134,2)</f>
        <v>0</v>
      </c>
      <c r="K134" s="203"/>
      <c r="L134" s="113"/>
      <c r="M134" s="204" t="s">
        <v>1</v>
      </c>
      <c r="N134" s="205" t="s">
        <v>35</v>
      </c>
      <c r="O134" s="206">
        <v>11.727</v>
      </c>
      <c r="P134" s="206">
        <f>O134*H134</f>
        <v>316.62900000000002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AR134" s="208" t="s">
        <v>141</v>
      </c>
      <c r="AT134" s="208" t="s">
        <v>113</v>
      </c>
      <c r="AU134" s="208" t="s">
        <v>77</v>
      </c>
      <c r="AY134" s="106" t="s">
        <v>110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06" t="s">
        <v>75</v>
      </c>
      <c r="BK134" s="209">
        <f>ROUND(I134*H134,2)</f>
        <v>0</v>
      </c>
      <c r="BL134" s="106" t="s">
        <v>141</v>
      </c>
      <c r="BM134" s="208" t="s">
        <v>146</v>
      </c>
    </row>
    <row r="135" spans="2:65" s="186" customFormat="1" ht="25.95" customHeight="1">
      <c r="B135" s="185"/>
      <c r="D135" s="187" t="s">
        <v>69</v>
      </c>
      <c r="E135" s="188" t="s">
        <v>147</v>
      </c>
      <c r="F135" s="188" t="s">
        <v>148</v>
      </c>
      <c r="J135" s="189">
        <f>BK135</f>
        <v>0</v>
      </c>
      <c r="L135" s="185"/>
      <c r="M135" s="190"/>
      <c r="P135" s="191">
        <f>P136+P166+P179+P228</f>
        <v>27103.280106000002</v>
      </c>
      <c r="R135" s="191">
        <f>R136+R166+R179+R228</f>
        <v>1346.5258131999997</v>
      </c>
      <c r="T135" s="192">
        <f>T136+T166+T179+T228</f>
        <v>171.4914</v>
      </c>
      <c r="AR135" s="187" t="s">
        <v>149</v>
      </c>
      <c r="AT135" s="193" t="s">
        <v>69</v>
      </c>
      <c r="AU135" s="193" t="s">
        <v>70</v>
      </c>
      <c r="AY135" s="187" t="s">
        <v>110</v>
      </c>
      <c r="BK135" s="194">
        <f>BK136+BK166+BK179+BK228</f>
        <v>0</v>
      </c>
    </row>
    <row r="136" spans="2:65" s="186" customFormat="1" ht="22.8" customHeight="1">
      <c r="B136" s="185"/>
      <c r="D136" s="187" t="s">
        <v>69</v>
      </c>
      <c r="E136" s="195" t="s">
        <v>150</v>
      </c>
      <c r="F136" s="195" t="s">
        <v>151</v>
      </c>
      <c r="J136" s="196">
        <f>BK136</f>
        <v>0</v>
      </c>
      <c r="L136" s="185"/>
      <c r="M136" s="190"/>
      <c r="P136" s="191">
        <f>SUM(P137:P165)</f>
        <v>7742.2035999999989</v>
      </c>
      <c r="R136" s="191">
        <f>SUM(R137:R165)</f>
        <v>0</v>
      </c>
      <c r="T136" s="192">
        <f>SUM(T137:T165)</f>
        <v>0</v>
      </c>
      <c r="AR136" s="187" t="s">
        <v>149</v>
      </c>
      <c r="AT136" s="193" t="s">
        <v>69</v>
      </c>
      <c r="AU136" s="193" t="s">
        <v>75</v>
      </c>
      <c r="AY136" s="187" t="s">
        <v>110</v>
      </c>
      <c r="BK136" s="194">
        <f>SUM(BK137:BK165)</f>
        <v>0</v>
      </c>
    </row>
    <row r="137" spans="2:65" s="114" customFormat="1" ht="33" customHeight="1">
      <c r="B137" s="113"/>
      <c r="C137" s="197" t="s">
        <v>152</v>
      </c>
      <c r="D137" s="197" t="s">
        <v>113</v>
      </c>
      <c r="E137" s="198" t="s">
        <v>153</v>
      </c>
      <c r="F137" s="199" t="s">
        <v>154</v>
      </c>
      <c r="G137" s="200" t="s">
        <v>140</v>
      </c>
      <c r="H137" s="201">
        <v>32</v>
      </c>
      <c r="I137" s="67"/>
      <c r="J137" s="202">
        <f t="shared" ref="J137:J165" si="0">ROUND(I137*H137,2)</f>
        <v>0</v>
      </c>
      <c r="K137" s="203"/>
      <c r="L137" s="113"/>
      <c r="M137" s="204" t="s">
        <v>1</v>
      </c>
      <c r="N137" s="205" t="s">
        <v>35</v>
      </c>
      <c r="O137" s="206">
        <v>1.0580000000000001</v>
      </c>
      <c r="P137" s="206">
        <f t="shared" ref="P137:P165" si="1">O137*H137</f>
        <v>33.856000000000002</v>
      </c>
      <c r="Q137" s="206">
        <v>0</v>
      </c>
      <c r="R137" s="206">
        <f t="shared" ref="R137:R165" si="2">Q137*H137</f>
        <v>0</v>
      </c>
      <c r="S137" s="206">
        <v>0</v>
      </c>
      <c r="T137" s="207">
        <f t="shared" ref="T137:T165" si="3">S137*H137</f>
        <v>0</v>
      </c>
      <c r="AR137" s="208" t="s">
        <v>155</v>
      </c>
      <c r="AT137" s="208" t="s">
        <v>113</v>
      </c>
      <c r="AU137" s="208" t="s">
        <v>77</v>
      </c>
      <c r="AY137" s="106" t="s">
        <v>110</v>
      </c>
      <c r="BE137" s="209">
        <f t="shared" ref="BE137:BE165" si="4">IF(N137="základní",J137,0)</f>
        <v>0</v>
      </c>
      <c r="BF137" s="209">
        <f t="shared" ref="BF137:BF165" si="5">IF(N137="snížená",J137,0)</f>
        <v>0</v>
      </c>
      <c r="BG137" s="209">
        <f t="shared" ref="BG137:BG165" si="6">IF(N137="zákl. přenesená",J137,0)</f>
        <v>0</v>
      </c>
      <c r="BH137" s="209">
        <f t="shared" ref="BH137:BH165" si="7">IF(N137="sníž. přenesená",J137,0)</f>
        <v>0</v>
      </c>
      <c r="BI137" s="209">
        <f t="shared" ref="BI137:BI165" si="8">IF(N137="nulová",J137,0)</f>
        <v>0</v>
      </c>
      <c r="BJ137" s="106" t="s">
        <v>75</v>
      </c>
      <c r="BK137" s="209">
        <f t="shared" ref="BK137:BK165" si="9">ROUND(I137*H137,2)</f>
        <v>0</v>
      </c>
      <c r="BL137" s="106" t="s">
        <v>155</v>
      </c>
      <c r="BM137" s="208" t="s">
        <v>156</v>
      </c>
    </row>
    <row r="138" spans="2:65" s="114" customFormat="1" ht="16.5" customHeight="1">
      <c r="B138" s="113"/>
      <c r="C138" s="210" t="s">
        <v>157</v>
      </c>
      <c r="D138" s="210" t="s">
        <v>147</v>
      </c>
      <c r="E138" s="211" t="s">
        <v>158</v>
      </c>
      <c r="F138" s="212" t="s">
        <v>159</v>
      </c>
      <c r="G138" s="213" t="s">
        <v>140</v>
      </c>
      <c r="H138" s="214">
        <v>32</v>
      </c>
      <c r="I138" s="68"/>
      <c r="J138" s="215">
        <f t="shared" si="0"/>
        <v>0</v>
      </c>
      <c r="K138" s="216"/>
      <c r="L138" s="217"/>
      <c r="M138" s="218" t="s">
        <v>1</v>
      </c>
      <c r="N138" s="219" t="s">
        <v>35</v>
      </c>
      <c r="O138" s="206">
        <v>0</v>
      </c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AR138" s="208" t="s">
        <v>160</v>
      </c>
      <c r="AT138" s="208" t="s">
        <v>147</v>
      </c>
      <c r="AU138" s="208" t="s">
        <v>77</v>
      </c>
      <c r="AY138" s="106" t="s">
        <v>110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06" t="s">
        <v>75</v>
      </c>
      <c r="BK138" s="209">
        <f t="shared" si="9"/>
        <v>0</v>
      </c>
      <c r="BL138" s="106" t="s">
        <v>155</v>
      </c>
      <c r="BM138" s="208" t="s">
        <v>161</v>
      </c>
    </row>
    <row r="139" spans="2:65" s="114" customFormat="1" ht="33" customHeight="1">
      <c r="B139" s="113"/>
      <c r="C139" s="197" t="s">
        <v>162</v>
      </c>
      <c r="D139" s="197" t="s">
        <v>113</v>
      </c>
      <c r="E139" s="198" t="s">
        <v>163</v>
      </c>
      <c r="F139" s="199" t="s">
        <v>164</v>
      </c>
      <c r="G139" s="200" t="s">
        <v>140</v>
      </c>
      <c r="H139" s="201">
        <v>40</v>
      </c>
      <c r="I139" s="67"/>
      <c r="J139" s="202">
        <f t="shared" si="0"/>
        <v>0</v>
      </c>
      <c r="K139" s="203"/>
      <c r="L139" s="113"/>
      <c r="M139" s="204" t="s">
        <v>1</v>
      </c>
      <c r="N139" s="205" t="s">
        <v>35</v>
      </c>
      <c r="O139" s="206">
        <v>1.3380000000000001</v>
      </c>
      <c r="P139" s="206">
        <f t="shared" si="1"/>
        <v>53.52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AR139" s="208" t="s">
        <v>155</v>
      </c>
      <c r="AT139" s="208" t="s">
        <v>113</v>
      </c>
      <c r="AU139" s="208" t="s">
        <v>77</v>
      </c>
      <c r="AY139" s="106" t="s">
        <v>110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06" t="s">
        <v>75</v>
      </c>
      <c r="BK139" s="209">
        <f t="shared" si="9"/>
        <v>0</v>
      </c>
      <c r="BL139" s="106" t="s">
        <v>155</v>
      </c>
      <c r="BM139" s="208" t="s">
        <v>165</v>
      </c>
    </row>
    <row r="140" spans="2:65" s="114" customFormat="1" ht="16.5" customHeight="1">
      <c r="B140" s="113"/>
      <c r="C140" s="210" t="s">
        <v>8</v>
      </c>
      <c r="D140" s="210" t="s">
        <v>147</v>
      </c>
      <c r="E140" s="211" t="s">
        <v>166</v>
      </c>
      <c r="F140" s="212" t="s">
        <v>167</v>
      </c>
      <c r="G140" s="213" t="s">
        <v>140</v>
      </c>
      <c r="H140" s="214">
        <v>40</v>
      </c>
      <c r="I140" s="68"/>
      <c r="J140" s="215">
        <f t="shared" si="0"/>
        <v>0</v>
      </c>
      <c r="K140" s="216"/>
      <c r="L140" s="217"/>
      <c r="M140" s="218" t="s">
        <v>1</v>
      </c>
      <c r="N140" s="219" t="s">
        <v>35</v>
      </c>
      <c r="O140" s="206">
        <v>0</v>
      </c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AR140" s="208" t="s">
        <v>160</v>
      </c>
      <c r="AT140" s="208" t="s">
        <v>147</v>
      </c>
      <c r="AU140" s="208" t="s">
        <v>77</v>
      </c>
      <c r="AY140" s="106" t="s">
        <v>110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06" t="s">
        <v>75</v>
      </c>
      <c r="BK140" s="209">
        <f t="shared" si="9"/>
        <v>0</v>
      </c>
      <c r="BL140" s="106" t="s">
        <v>155</v>
      </c>
      <c r="BM140" s="208" t="s">
        <v>168</v>
      </c>
    </row>
    <row r="141" spans="2:65" s="114" customFormat="1" ht="33" customHeight="1">
      <c r="B141" s="113"/>
      <c r="C141" s="197" t="s">
        <v>141</v>
      </c>
      <c r="D141" s="197" t="s">
        <v>113</v>
      </c>
      <c r="E141" s="198" t="s">
        <v>169</v>
      </c>
      <c r="F141" s="199" t="s">
        <v>170</v>
      </c>
      <c r="G141" s="200" t="s">
        <v>140</v>
      </c>
      <c r="H141" s="201">
        <v>78</v>
      </c>
      <c r="I141" s="67"/>
      <c r="J141" s="202">
        <f t="shared" si="0"/>
        <v>0</v>
      </c>
      <c r="K141" s="203"/>
      <c r="L141" s="113"/>
      <c r="M141" s="204" t="s">
        <v>1</v>
      </c>
      <c r="N141" s="205" t="s">
        <v>35</v>
      </c>
      <c r="O141" s="206">
        <v>2.3519999999999999</v>
      </c>
      <c r="P141" s="206">
        <f t="shared" si="1"/>
        <v>183.45599999999999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AR141" s="208" t="s">
        <v>155</v>
      </c>
      <c r="AT141" s="208" t="s">
        <v>113</v>
      </c>
      <c r="AU141" s="208" t="s">
        <v>77</v>
      </c>
      <c r="AY141" s="106" t="s">
        <v>110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06" t="s">
        <v>75</v>
      </c>
      <c r="BK141" s="209">
        <f t="shared" si="9"/>
        <v>0</v>
      </c>
      <c r="BL141" s="106" t="s">
        <v>155</v>
      </c>
      <c r="BM141" s="208" t="s">
        <v>171</v>
      </c>
    </row>
    <row r="142" spans="2:65" s="114" customFormat="1" ht="16.5" customHeight="1">
      <c r="B142" s="113"/>
      <c r="C142" s="210" t="s">
        <v>172</v>
      </c>
      <c r="D142" s="210" t="s">
        <v>147</v>
      </c>
      <c r="E142" s="211" t="s">
        <v>173</v>
      </c>
      <c r="F142" s="212" t="s">
        <v>174</v>
      </c>
      <c r="G142" s="213" t="s">
        <v>140</v>
      </c>
      <c r="H142" s="214">
        <v>78</v>
      </c>
      <c r="I142" s="68"/>
      <c r="J142" s="215">
        <f t="shared" si="0"/>
        <v>0</v>
      </c>
      <c r="K142" s="216"/>
      <c r="L142" s="217"/>
      <c r="M142" s="218" t="s">
        <v>1</v>
      </c>
      <c r="N142" s="219" t="s">
        <v>35</v>
      </c>
      <c r="O142" s="206">
        <v>0</v>
      </c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AR142" s="208" t="s">
        <v>160</v>
      </c>
      <c r="AT142" s="208" t="s">
        <v>147</v>
      </c>
      <c r="AU142" s="208" t="s">
        <v>77</v>
      </c>
      <c r="AY142" s="106" t="s">
        <v>110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06" t="s">
        <v>75</v>
      </c>
      <c r="BK142" s="209">
        <f t="shared" si="9"/>
        <v>0</v>
      </c>
      <c r="BL142" s="106" t="s">
        <v>155</v>
      </c>
      <c r="BM142" s="208" t="s">
        <v>175</v>
      </c>
    </row>
    <row r="143" spans="2:65" s="114" customFormat="1" ht="37.799999999999997" customHeight="1">
      <c r="B143" s="113"/>
      <c r="C143" s="197" t="s">
        <v>176</v>
      </c>
      <c r="D143" s="197" t="s">
        <v>113</v>
      </c>
      <c r="E143" s="198" t="s">
        <v>177</v>
      </c>
      <c r="F143" s="199" t="s">
        <v>178</v>
      </c>
      <c r="G143" s="200" t="s">
        <v>179</v>
      </c>
      <c r="H143" s="201">
        <v>134.4</v>
      </c>
      <c r="I143" s="67"/>
      <c r="J143" s="202">
        <f t="shared" si="0"/>
        <v>0</v>
      </c>
      <c r="K143" s="203"/>
      <c r="L143" s="113"/>
      <c r="M143" s="204" t="s">
        <v>1</v>
      </c>
      <c r="N143" s="205" t="s">
        <v>35</v>
      </c>
      <c r="O143" s="206">
        <v>0.14799999999999999</v>
      </c>
      <c r="P143" s="206">
        <f t="shared" si="1"/>
        <v>19.891200000000001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AR143" s="208" t="s">
        <v>155</v>
      </c>
      <c r="AT143" s="208" t="s">
        <v>113</v>
      </c>
      <c r="AU143" s="208" t="s">
        <v>77</v>
      </c>
      <c r="AY143" s="106" t="s">
        <v>110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06" t="s">
        <v>75</v>
      </c>
      <c r="BK143" s="209">
        <f t="shared" si="9"/>
        <v>0</v>
      </c>
      <c r="BL143" s="106" t="s">
        <v>155</v>
      </c>
      <c r="BM143" s="208" t="s">
        <v>180</v>
      </c>
    </row>
    <row r="144" spans="2:65" s="114" customFormat="1" ht="37.799999999999997" customHeight="1">
      <c r="B144" s="113"/>
      <c r="C144" s="197" t="s">
        <v>181</v>
      </c>
      <c r="D144" s="197" t="s">
        <v>113</v>
      </c>
      <c r="E144" s="198" t="s">
        <v>182</v>
      </c>
      <c r="F144" s="199" t="s">
        <v>183</v>
      </c>
      <c r="G144" s="200" t="s">
        <v>179</v>
      </c>
      <c r="H144" s="201">
        <v>134.4</v>
      </c>
      <c r="I144" s="67"/>
      <c r="J144" s="202">
        <f t="shared" si="0"/>
        <v>0</v>
      </c>
      <c r="K144" s="203"/>
      <c r="L144" s="113"/>
      <c r="M144" s="204" t="s">
        <v>1</v>
      </c>
      <c r="N144" s="205" t="s">
        <v>35</v>
      </c>
      <c r="O144" s="206">
        <v>0.14799999999999999</v>
      </c>
      <c r="P144" s="206">
        <f t="shared" si="1"/>
        <v>19.891200000000001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AR144" s="208" t="s">
        <v>155</v>
      </c>
      <c r="AT144" s="208" t="s">
        <v>113</v>
      </c>
      <c r="AU144" s="208" t="s">
        <v>77</v>
      </c>
      <c r="AY144" s="106" t="s">
        <v>110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06" t="s">
        <v>75</v>
      </c>
      <c r="BK144" s="209">
        <f t="shared" si="9"/>
        <v>0</v>
      </c>
      <c r="BL144" s="106" t="s">
        <v>155</v>
      </c>
      <c r="BM144" s="208" t="s">
        <v>184</v>
      </c>
    </row>
    <row r="145" spans="2:65" s="114" customFormat="1" ht="37.799999999999997" customHeight="1">
      <c r="B145" s="113"/>
      <c r="C145" s="197" t="s">
        <v>185</v>
      </c>
      <c r="D145" s="197" t="s">
        <v>113</v>
      </c>
      <c r="E145" s="198" t="s">
        <v>186</v>
      </c>
      <c r="F145" s="199" t="s">
        <v>187</v>
      </c>
      <c r="G145" s="200" t="s">
        <v>179</v>
      </c>
      <c r="H145" s="201">
        <v>128</v>
      </c>
      <c r="I145" s="67"/>
      <c r="J145" s="202">
        <f t="shared" si="0"/>
        <v>0</v>
      </c>
      <c r="K145" s="203"/>
      <c r="L145" s="113"/>
      <c r="M145" s="204" t="s">
        <v>1</v>
      </c>
      <c r="N145" s="205" t="s">
        <v>35</v>
      </c>
      <c r="O145" s="206">
        <v>0.19</v>
      </c>
      <c r="P145" s="206">
        <f t="shared" si="1"/>
        <v>24.32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AR145" s="208" t="s">
        <v>155</v>
      </c>
      <c r="AT145" s="208" t="s">
        <v>113</v>
      </c>
      <c r="AU145" s="208" t="s">
        <v>77</v>
      </c>
      <c r="AY145" s="106" t="s">
        <v>110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06" t="s">
        <v>75</v>
      </c>
      <c r="BK145" s="209">
        <f t="shared" si="9"/>
        <v>0</v>
      </c>
      <c r="BL145" s="106" t="s">
        <v>155</v>
      </c>
      <c r="BM145" s="208" t="s">
        <v>188</v>
      </c>
    </row>
    <row r="146" spans="2:65" s="114" customFormat="1" ht="37.799999999999997" customHeight="1">
      <c r="B146" s="113"/>
      <c r="C146" s="197" t="s">
        <v>189</v>
      </c>
      <c r="D146" s="197" t="s">
        <v>113</v>
      </c>
      <c r="E146" s="198" t="s">
        <v>190</v>
      </c>
      <c r="F146" s="199" t="s">
        <v>191</v>
      </c>
      <c r="G146" s="200" t="s">
        <v>179</v>
      </c>
      <c r="H146" s="201">
        <v>128</v>
      </c>
      <c r="I146" s="67"/>
      <c r="J146" s="202">
        <f t="shared" si="0"/>
        <v>0</v>
      </c>
      <c r="K146" s="203"/>
      <c r="L146" s="113"/>
      <c r="M146" s="204" t="s">
        <v>1</v>
      </c>
      <c r="N146" s="205" t="s">
        <v>35</v>
      </c>
      <c r="O146" s="206">
        <v>0.19</v>
      </c>
      <c r="P146" s="206">
        <f t="shared" si="1"/>
        <v>24.32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AR146" s="208" t="s">
        <v>155</v>
      </c>
      <c r="AT146" s="208" t="s">
        <v>113</v>
      </c>
      <c r="AU146" s="208" t="s">
        <v>77</v>
      </c>
      <c r="AY146" s="106" t="s">
        <v>110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06" t="s">
        <v>75</v>
      </c>
      <c r="BK146" s="209">
        <f t="shared" si="9"/>
        <v>0</v>
      </c>
      <c r="BL146" s="106" t="s">
        <v>155</v>
      </c>
      <c r="BM146" s="208" t="s">
        <v>192</v>
      </c>
    </row>
    <row r="147" spans="2:65" s="114" customFormat="1" ht="16.5" customHeight="1">
      <c r="B147" s="113"/>
      <c r="C147" s="210" t="s">
        <v>193</v>
      </c>
      <c r="D147" s="210" t="s">
        <v>147</v>
      </c>
      <c r="E147" s="211" t="s">
        <v>194</v>
      </c>
      <c r="F147" s="212" t="s">
        <v>195</v>
      </c>
      <c r="G147" s="213" t="s">
        <v>179</v>
      </c>
      <c r="H147" s="214">
        <v>262.39999999999998</v>
      </c>
      <c r="I147" s="68"/>
      <c r="J147" s="215">
        <f t="shared" si="0"/>
        <v>0</v>
      </c>
      <c r="K147" s="216"/>
      <c r="L147" s="217"/>
      <c r="M147" s="218" t="s">
        <v>1</v>
      </c>
      <c r="N147" s="219" t="s">
        <v>35</v>
      </c>
      <c r="O147" s="206">
        <v>0</v>
      </c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AR147" s="208" t="s">
        <v>160</v>
      </c>
      <c r="AT147" s="208" t="s">
        <v>147</v>
      </c>
      <c r="AU147" s="208" t="s">
        <v>77</v>
      </c>
      <c r="AY147" s="106" t="s">
        <v>110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06" t="s">
        <v>75</v>
      </c>
      <c r="BK147" s="209">
        <f t="shared" si="9"/>
        <v>0</v>
      </c>
      <c r="BL147" s="106" t="s">
        <v>155</v>
      </c>
      <c r="BM147" s="208" t="s">
        <v>196</v>
      </c>
    </row>
    <row r="148" spans="2:65" s="114" customFormat="1" ht="24.15" customHeight="1">
      <c r="B148" s="113"/>
      <c r="C148" s="197" t="s">
        <v>197</v>
      </c>
      <c r="D148" s="197" t="s">
        <v>113</v>
      </c>
      <c r="E148" s="198" t="s">
        <v>198</v>
      </c>
      <c r="F148" s="199" t="s">
        <v>199</v>
      </c>
      <c r="G148" s="200" t="s">
        <v>179</v>
      </c>
      <c r="H148" s="201">
        <v>21201.599999999999</v>
      </c>
      <c r="I148" s="67"/>
      <c r="J148" s="202">
        <f t="shared" si="0"/>
        <v>0</v>
      </c>
      <c r="K148" s="203"/>
      <c r="L148" s="113"/>
      <c r="M148" s="204" t="s">
        <v>1</v>
      </c>
      <c r="N148" s="205" t="s">
        <v>35</v>
      </c>
      <c r="O148" s="206">
        <v>0.2</v>
      </c>
      <c r="P148" s="206">
        <f t="shared" si="1"/>
        <v>4240.32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AR148" s="208" t="s">
        <v>155</v>
      </c>
      <c r="AT148" s="208" t="s">
        <v>113</v>
      </c>
      <c r="AU148" s="208" t="s">
        <v>77</v>
      </c>
      <c r="AY148" s="106" t="s">
        <v>110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06" t="s">
        <v>75</v>
      </c>
      <c r="BK148" s="209">
        <f t="shared" si="9"/>
        <v>0</v>
      </c>
      <c r="BL148" s="106" t="s">
        <v>155</v>
      </c>
      <c r="BM148" s="208" t="s">
        <v>200</v>
      </c>
    </row>
    <row r="149" spans="2:65" s="114" customFormat="1" ht="33" customHeight="1">
      <c r="B149" s="113"/>
      <c r="C149" s="197" t="s">
        <v>7</v>
      </c>
      <c r="D149" s="197" t="s">
        <v>113</v>
      </c>
      <c r="E149" s="198" t="s">
        <v>201</v>
      </c>
      <c r="F149" s="199" t="s">
        <v>202</v>
      </c>
      <c r="G149" s="200" t="s">
        <v>179</v>
      </c>
      <c r="H149" s="201">
        <v>21201.599999999999</v>
      </c>
      <c r="I149" s="67"/>
      <c r="J149" s="202">
        <f t="shared" si="0"/>
        <v>0</v>
      </c>
      <c r="K149" s="203"/>
      <c r="L149" s="113"/>
      <c r="M149" s="204" t="s">
        <v>1</v>
      </c>
      <c r="N149" s="205" t="s">
        <v>35</v>
      </c>
      <c r="O149" s="206">
        <v>0.1</v>
      </c>
      <c r="P149" s="206">
        <f t="shared" si="1"/>
        <v>2120.16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AR149" s="208" t="s">
        <v>155</v>
      </c>
      <c r="AT149" s="208" t="s">
        <v>113</v>
      </c>
      <c r="AU149" s="208" t="s">
        <v>77</v>
      </c>
      <c r="AY149" s="106" t="s">
        <v>110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06" t="s">
        <v>75</v>
      </c>
      <c r="BK149" s="209">
        <f t="shared" si="9"/>
        <v>0</v>
      </c>
      <c r="BL149" s="106" t="s">
        <v>155</v>
      </c>
      <c r="BM149" s="208" t="s">
        <v>203</v>
      </c>
    </row>
    <row r="150" spans="2:65" s="114" customFormat="1" ht="37.799999999999997" customHeight="1">
      <c r="B150" s="113"/>
      <c r="C150" s="197" t="s">
        <v>204</v>
      </c>
      <c r="D150" s="197" t="s">
        <v>113</v>
      </c>
      <c r="E150" s="198" t="s">
        <v>205</v>
      </c>
      <c r="F150" s="199" t="s">
        <v>206</v>
      </c>
      <c r="G150" s="200" t="s">
        <v>179</v>
      </c>
      <c r="H150" s="201">
        <v>140</v>
      </c>
      <c r="I150" s="67"/>
      <c r="J150" s="202">
        <f t="shared" si="0"/>
        <v>0</v>
      </c>
      <c r="K150" s="203"/>
      <c r="L150" s="113"/>
      <c r="M150" s="204" t="s">
        <v>1</v>
      </c>
      <c r="N150" s="205" t="s">
        <v>35</v>
      </c>
      <c r="O150" s="206">
        <v>0.24199999999999999</v>
      </c>
      <c r="P150" s="206">
        <f t="shared" si="1"/>
        <v>33.879999999999995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AR150" s="208" t="s">
        <v>155</v>
      </c>
      <c r="AT150" s="208" t="s">
        <v>113</v>
      </c>
      <c r="AU150" s="208" t="s">
        <v>77</v>
      </c>
      <c r="AY150" s="106" t="s">
        <v>110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06" t="s">
        <v>75</v>
      </c>
      <c r="BK150" s="209">
        <f t="shared" si="9"/>
        <v>0</v>
      </c>
      <c r="BL150" s="106" t="s">
        <v>155</v>
      </c>
      <c r="BM150" s="208" t="s">
        <v>207</v>
      </c>
    </row>
    <row r="151" spans="2:65" s="114" customFormat="1" ht="37.799999999999997" customHeight="1">
      <c r="B151" s="113"/>
      <c r="C151" s="197" t="s">
        <v>208</v>
      </c>
      <c r="D151" s="197" t="s">
        <v>113</v>
      </c>
      <c r="E151" s="198" t="s">
        <v>209</v>
      </c>
      <c r="F151" s="199" t="s">
        <v>210</v>
      </c>
      <c r="G151" s="200" t="s">
        <v>179</v>
      </c>
      <c r="H151" s="201">
        <v>140</v>
      </c>
      <c r="I151" s="67"/>
      <c r="J151" s="202">
        <f t="shared" si="0"/>
        <v>0</v>
      </c>
      <c r="K151" s="203"/>
      <c r="L151" s="113"/>
      <c r="M151" s="204" t="s">
        <v>1</v>
      </c>
      <c r="N151" s="205" t="s">
        <v>35</v>
      </c>
      <c r="O151" s="206">
        <v>0.24199999999999999</v>
      </c>
      <c r="P151" s="206">
        <f t="shared" si="1"/>
        <v>33.879999999999995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AR151" s="208" t="s">
        <v>155</v>
      </c>
      <c r="AT151" s="208" t="s">
        <v>113</v>
      </c>
      <c r="AU151" s="208" t="s">
        <v>77</v>
      </c>
      <c r="AY151" s="106" t="s">
        <v>110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06" t="s">
        <v>75</v>
      </c>
      <c r="BK151" s="209">
        <f t="shared" si="9"/>
        <v>0</v>
      </c>
      <c r="BL151" s="106" t="s">
        <v>155</v>
      </c>
      <c r="BM151" s="208" t="s">
        <v>211</v>
      </c>
    </row>
    <row r="152" spans="2:65" s="114" customFormat="1" ht="16.5" customHeight="1">
      <c r="B152" s="113"/>
      <c r="C152" s="210" t="s">
        <v>212</v>
      </c>
      <c r="D152" s="210" t="s">
        <v>147</v>
      </c>
      <c r="E152" s="211" t="s">
        <v>213</v>
      </c>
      <c r="F152" s="212" t="s">
        <v>214</v>
      </c>
      <c r="G152" s="213" t="s">
        <v>179</v>
      </c>
      <c r="H152" s="214">
        <v>21341.599999999999</v>
      </c>
      <c r="I152" s="68"/>
      <c r="J152" s="215">
        <f t="shared" si="0"/>
        <v>0</v>
      </c>
      <c r="K152" s="216"/>
      <c r="L152" s="217"/>
      <c r="M152" s="218" t="s">
        <v>1</v>
      </c>
      <c r="N152" s="219" t="s">
        <v>35</v>
      </c>
      <c r="O152" s="206">
        <v>0</v>
      </c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AR152" s="208" t="s">
        <v>160</v>
      </c>
      <c r="AT152" s="208" t="s">
        <v>147</v>
      </c>
      <c r="AU152" s="208" t="s">
        <v>77</v>
      </c>
      <c r="AY152" s="106" t="s">
        <v>110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06" t="s">
        <v>75</v>
      </c>
      <c r="BK152" s="209">
        <f t="shared" si="9"/>
        <v>0</v>
      </c>
      <c r="BL152" s="106" t="s">
        <v>155</v>
      </c>
      <c r="BM152" s="208" t="s">
        <v>215</v>
      </c>
    </row>
    <row r="153" spans="2:65" s="114" customFormat="1" ht="24.15" customHeight="1">
      <c r="B153" s="113"/>
      <c r="C153" s="197" t="s">
        <v>216</v>
      </c>
      <c r="D153" s="197" t="s">
        <v>113</v>
      </c>
      <c r="E153" s="198" t="s">
        <v>217</v>
      </c>
      <c r="F153" s="199" t="s">
        <v>218</v>
      </c>
      <c r="G153" s="200" t="s">
        <v>179</v>
      </c>
      <c r="H153" s="201">
        <v>262.39999999999998</v>
      </c>
      <c r="I153" s="67"/>
      <c r="J153" s="202">
        <f t="shared" si="0"/>
        <v>0</v>
      </c>
      <c r="K153" s="203"/>
      <c r="L153" s="113"/>
      <c r="M153" s="204" t="s">
        <v>1</v>
      </c>
      <c r="N153" s="205" t="s">
        <v>35</v>
      </c>
      <c r="O153" s="206">
        <v>0.13800000000000001</v>
      </c>
      <c r="P153" s="206">
        <f t="shared" si="1"/>
        <v>36.211199999999998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AR153" s="208" t="s">
        <v>155</v>
      </c>
      <c r="AT153" s="208" t="s">
        <v>113</v>
      </c>
      <c r="AU153" s="208" t="s">
        <v>77</v>
      </c>
      <c r="AY153" s="106" t="s">
        <v>110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06" t="s">
        <v>75</v>
      </c>
      <c r="BK153" s="209">
        <f t="shared" si="9"/>
        <v>0</v>
      </c>
      <c r="BL153" s="106" t="s">
        <v>155</v>
      </c>
      <c r="BM153" s="208" t="s">
        <v>219</v>
      </c>
    </row>
    <row r="154" spans="2:65" s="114" customFormat="1" ht="24.15" customHeight="1">
      <c r="B154" s="113"/>
      <c r="C154" s="197" t="s">
        <v>220</v>
      </c>
      <c r="D154" s="197" t="s">
        <v>113</v>
      </c>
      <c r="E154" s="198" t="s">
        <v>221</v>
      </c>
      <c r="F154" s="199" t="s">
        <v>222</v>
      </c>
      <c r="G154" s="200" t="s">
        <v>179</v>
      </c>
      <c r="H154" s="201">
        <v>4834.2</v>
      </c>
      <c r="I154" s="67"/>
      <c r="J154" s="202">
        <f t="shared" si="0"/>
        <v>0</v>
      </c>
      <c r="K154" s="203"/>
      <c r="L154" s="113"/>
      <c r="M154" s="204" t="s">
        <v>1</v>
      </c>
      <c r="N154" s="205" t="s">
        <v>35</v>
      </c>
      <c r="O154" s="206">
        <v>0.19</v>
      </c>
      <c r="P154" s="206">
        <f t="shared" si="1"/>
        <v>918.49799999999993</v>
      </c>
      <c r="Q154" s="206">
        <v>0</v>
      </c>
      <c r="R154" s="206">
        <f t="shared" si="2"/>
        <v>0</v>
      </c>
      <c r="S154" s="206">
        <v>0</v>
      </c>
      <c r="T154" s="207">
        <f t="shared" si="3"/>
        <v>0</v>
      </c>
      <c r="AR154" s="208" t="s">
        <v>155</v>
      </c>
      <c r="AT154" s="208" t="s">
        <v>113</v>
      </c>
      <c r="AU154" s="208" t="s">
        <v>77</v>
      </c>
      <c r="AY154" s="106" t="s">
        <v>110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06" t="s">
        <v>75</v>
      </c>
      <c r="BK154" s="209">
        <f t="shared" si="9"/>
        <v>0</v>
      </c>
      <c r="BL154" s="106" t="s">
        <v>155</v>
      </c>
      <c r="BM154" s="208" t="s">
        <v>223</v>
      </c>
    </row>
    <row r="155" spans="2:65" s="114" customFormat="1" ht="24.15" customHeight="1">
      <c r="B155" s="113"/>
      <c r="C155" s="197" t="s">
        <v>224</v>
      </c>
      <c r="D155" s="197" t="s">
        <v>113</v>
      </c>
      <c r="E155" s="198" t="s">
        <v>225</v>
      </c>
      <c r="F155" s="199" t="s">
        <v>226</v>
      </c>
      <c r="G155" s="200" t="s">
        <v>140</v>
      </c>
      <c r="H155" s="201">
        <v>8</v>
      </c>
      <c r="I155" s="67"/>
      <c r="J155" s="202">
        <f t="shared" si="0"/>
        <v>0</v>
      </c>
      <c r="K155" s="203"/>
      <c r="L155" s="113"/>
      <c r="M155" s="204" t="s">
        <v>1</v>
      </c>
      <c r="N155" s="205" t="s">
        <v>35</v>
      </c>
      <c r="O155" s="206">
        <v>0</v>
      </c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7">
        <f t="shared" si="3"/>
        <v>0</v>
      </c>
      <c r="AR155" s="208" t="s">
        <v>155</v>
      </c>
      <c r="AT155" s="208" t="s">
        <v>113</v>
      </c>
      <c r="AU155" s="208" t="s">
        <v>77</v>
      </c>
      <c r="AY155" s="106" t="s">
        <v>110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06" t="s">
        <v>75</v>
      </c>
      <c r="BK155" s="209">
        <f t="shared" si="9"/>
        <v>0</v>
      </c>
      <c r="BL155" s="106" t="s">
        <v>155</v>
      </c>
      <c r="BM155" s="208" t="s">
        <v>227</v>
      </c>
    </row>
    <row r="156" spans="2:65" s="114" customFormat="1" ht="16.5" customHeight="1">
      <c r="B156" s="113"/>
      <c r="C156" s="197" t="s">
        <v>228</v>
      </c>
      <c r="D156" s="197" t="s">
        <v>113</v>
      </c>
      <c r="E156" s="198" t="s">
        <v>229</v>
      </c>
      <c r="F156" s="199" t="s">
        <v>230</v>
      </c>
      <c r="G156" s="200" t="s">
        <v>140</v>
      </c>
      <c r="H156" s="201">
        <v>8</v>
      </c>
      <c r="I156" s="67"/>
      <c r="J156" s="202">
        <f t="shared" si="0"/>
        <v>0</v>
      </c>
      <c r="K156" s="203"/>
      <c r="L156" s="113"/>
      <c r="M156" s="204" t="s">
        <v>1</v>
      </c>
      <c r="N156" s="205" t="s">
        <v>35</v>
      </c>
      <c r="O156" s="206">
        <v>0</v>
      </c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7">
        <f t="shared" si="3"/>
        <v>0</v>
      </c>
      <c r="AR156" s="208" t="s">
        <v>155</v>
      </c>
      <c r="AT156" s="208" t="s">
        <v>113</v>
      </c>
      <c r="AU156" s="208" t="s">
        <v>77</v>
      </c>
      <c r="AY156" s="106" t="s">
        <v>110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06" t="s">
        <v>75</v>
      </c>
      <c r="BK156" s="209">
        <f t="shared" si="9"/>
        <v>0</v>
      </c>
      <c r="BL156" s="106" t="s">
        <v>155</v>
      </c>
      <c r="BM156" s="208" t="s">
        <v>231</v>
      </c>
    </row>
    <row r="157" spans="2:65" s="114" customFormat="1" ht="16.5" customHeight="1">
      <c r="B157" s="113"/>
      <c r="C157" s="210" t="s">
        <v>232</v>
      </c>
      <c r="D157" s="210" t="s">
        <v>147</v>
      </c>
      <c r="E157" s="211" t="s">
        <v>233</v>
      </c>
      <c r="F157" s="212" t="s">
        <v>234</v>
      </c>
      <c r="G157" s="213" t="s">
        <v>140</v>
      </c>
      <c r="H157" s="214">
        <v>8</v>
      </c>
      <c r="I157" s="68"/>
      <c r="J157" s="215">
        <f t="shared" si="0"/>
        <v>0</v>
      </c>
      <c r="K157" s="216"/>
      <c r="L157" s="217"/>
      <c r="M157" s="218" t="s">
        <v>1</v>
      </c>
      <c r="N157" s="219" t="s">
        <v>35</v>
      </c>
      <c r="O157" s="206">
        <v>0</v>
      </c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7">
        <f t="shared" si="3"/>
        <v>0</v>
      </c>
      <c r="AR157" s="208" t="s">
        <v>160</v>
      </c>
      <c r="AT157" s="208" t="s">
        <v>147</v>
      </c>
      <c r="AU157" s="208" t="s">
        <v>77</v>
      </c>
      <c r="AY157" s="106" t="s">
        <v>110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06" t="s">
        <v>75</v>
      </c>
      <c r="BK157" s="209">
        <f t="shared" si="9"/>
        <v>0</v>
      </c>
      <c r="BL157" s="106" t="s">
        <v>155</v>
      </c>
      <c r="BM157" s="208" t="s">
        <v>235</v>
      </c>
    </row>
    <row r="158" spans="2:65" s="114" customFormat="1" ht="37.799999999999997" customHeight="1">
      <c r="B158" s="113"/>
      <c r="C158" s="197" t="s">
        <v>236</v>
      </c>
      <c r="D158" s="197" t="s">
        <v>113</v>
      </c>
      <c r="E158" s="198" t="s">
        <v>237</v>
      </c>
      <c r="F158" s="199" t="s">
        <v>238</v>
      </c>
      <c r="G158" s="200" t="s">
        <v>140</v>
      </c>
      <c r="H158" s="201">
        <v>48</v>
      </c>
      <c r="I158" s="67"/>
      <c r="J158" s="202">
        <f t="shared" si="0"/>
        <v>0</v>
      </c>
      <c r="K158" s="203"/>
      <c r="L158" s="113"/>
      <c r="M158" s="204" t="s">
        <v>1</v>
      </c>
      <c r="N158" s="205" t="s">
        <v>35</v>
      </c>
      <c r="O158" s="206">
        <v>0</v>
      </c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7">
        <f t="shared" si="3"/>
        <v>0</v>
      </c>
      <c r="AR158" s="208" t="s">
        <v>155</v>
      </c>
      <c r="AT158" s="208" t="s">
        <v>113</v>
      </c>
      <c r="AU158" s="208" t="s">
        <v>77</v>
      </c>
      <c r="AY158" s="106" t="s">
        <v>110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06" t="s">
        <v>75</v>
      </c>
      <c r="BK158" s="209">
        <f t="shared" si="9"/>
        <v>0</v>
      </c>
      <c r="BL158" s="106" t="s">
        <v>155</v>
      </c>
      <c r="BM158" s="208" t="s">
        <v>239</v>
      </c>
    </row>
    <row r="159" spans="2:65" s="114" customFormat="1" ht="16.5" customHeight="1">
      <c r="B159" s="113"/>
      <c r="C159" s="210" t="s">
        <v>240</v>
      </c>
      <c r="D159" s="210" t="s">
        <v>147</v>
      </c>
      <c r="E159" s="211" t="s">
        <v>241</v>
      </c>
      <c r="F159" s="212" t="s">
        <v>242</v>
      </c>
      <c r="G159" s="213" t="s">
        <v>140</v>
      </c>
      <c r="H159" s="214">
        <v>48</v>
      </c>
      <c r="I159" s="68"/>
      <c r="J159" s="215">
        <f t="shared" si="0"/>
        <v>0</v>
      </c>
      <c r="K159" s="216"/>
      <c r="L159" s="217"/>
      <c r="M159" s="218" t="s">
        <v>1</v>
      </c>
      <c r="N159" s="219" t="s">
        <v>35</v>
      </c>
      <c r="O159" s="206">
        <v>0</v>
      </c>
      <c r="P159" s="206">
        <f t="shared" si="1"/>
        <v>0</v>
      </c>
      <c r="Q159" s="206">
        <v>0</v>
      </c>
      <c r="R159" s="206">
        <f t="shared" si="2"/>
        <v>0</v>
      </c>
      <c r="S159" s="206">
        <v>0</v>
      </c>
      <c r="T159" s="207">
        <f t="shared" si="3"/>
        <v>0</v>
      </c>
      <c r="AR159" s="208" t="s">
        <v>160</v>
      </c>
      <c r="AT159" s="208" t="s">
        <v>147</v>
      </c>
      <c r="AU159" s="208" t="s">
        <v>77</v>
      </c>
      <c r="AY159" s="106" t="s">
        <v>110</v>
      </c>
      <c r="BE159" s="209">
        <f t="shared" si="4"/>
        <v>0</v>
      </c>
      <c r="BF159" s="209">
        <f t="shared" si="5"/>
        <v>0</v>
      </c>
      <c r="BG159" s="209">
        <f t="shared" si="6"/>
        <v>0</v>
      </c>
      <c r="BH159" s="209">
        <f t="shared" si="7"/>
        <v>0</v>
      </c>
      <c r="BI159" s="209">
        <f t="shared" si="8"/>
        <v>0</v>
      </c>
      <c r="BJ159" s="106" t="s">
        <v>75</v>
      </c>
      <c r="BK159" s="209">
        <f t="shared" si="9"/>
        <v>0</v>
      </c>
      <c r="BL159" s="106" t="s">
        <v>155</v>
      </c>
      <c r="BM159" s="208" t="s">
        <v>243</v>
      </c>
    </row>
    <row r="160" spans="2:65" s="114" customFormat="1" ht="16.5" customHeight="1">
      <c r="B160" s="113"/>
      <c r="C160" s="210" t="s">
        <v>244</v>
      </c>
      <c r="D160" s="210" t="s">
        <v>147</v>
      </c>
      <c r="E160" s="211" t="s">
        <v>245</v>
      </c>
      <c r="F160" s="212" t="s">
        <v>246</v>
      </c>
      <c r="G160" s="213" t="s">
        <v>247</v>
      </c>
      <c r="H160" s="214">
        <v>16</v>
      </c>
      <c r="I160" s="68"/>
      <c r="J160" s="215">
        <f t="shared" si="0"/>
        <v>0</v>
      </c>
      <c r="K160" s="216"/>
      <c r="L160" s="217"/>
      <c r="M160" s="218" t="s">
        <v>1</v>
      </c>
      <c r="N160" s="219" t="s">
        <v>35</v>
      </c>
      <c r="O160" s="206">
        <v>0</v>
      </c>
      <c r="P160" s="206">
        <f t="shared" si="1"/>
        <v>0</v>
      </c>
      <c r="Q160" s="206">
        <v>0</v>
      </c>
      <c r="R160" s="206">
        <f t="shared" si="2"/>
        <v>0</v>
      </c>
      <c r="S160" s="206">
        <v>0</v>
      </c>
      <c r="T160" s="207">
        <f t="shared" si="3"/>
        <v>0</v>
      </c>
      <c r="AR160" s="208" t="s">
        <v>248</v>
      </c>
      <c r="AT160" s="208" t="s">
        <v>147</v>
      </c>
      <c r="AU160" s="208" t="s">
        <v>77</v>
      </c>
      <c r="AY160" s="106" t="s">
        <v>110</v>
      </c>
      <c r="BE160" s="209">
        <f t="shared" si="4"/>
        <v>0</v>
      </c>
      <c r="BF160" s="209">
        <f t="shared" si="5"/>
        <v>0</v>
      </c>
      <c r="BG160" s="209">
        <f t="shared" si="6"/>
        <v>0</v>
      </c>
      <c r="BH160" s="209">
        <f t="shared" si="7"/>
        <v>0</v>
      </c>
      <c r="BI160" s="209">
        <f t="shared" si="8"/>
        <v>0</v>
      </c>
      <c r="BJ160" s="106" t="s">
        <v>75</v>
      </c>
      <c r="BK160" s="209">
        <f t="shared" si="9"/>
        <v>0</v>
      </c>
      <c r="BL160" s="106" t="s">
        <v>248</v>
      </c>
      <c r="BM160" s="208" t="s">
        <v>249</v>
      </c>
    </row>
    <row r="161" spans="2:65" s="114" customFormat="1" ht="16.5" customHeight="1">
      <c r="B161" s="113"/>
      <c r="C161" s="210" t="s">
        <v>250</v>
      </c>
      <c r="D161" s="210" t="s">
        <v>147</v>
      </c>
      <c r="E161" s="211" t="s">
        <v>251</v>
      </c>
      <c r="F161" s="212" t="s">
        <v>252</v>
      </c>
      <c r="G161" s="213" t="s">
        <v>140</v>
      </c>
      <c r="H161" s="214">
        <v>10</v>
      </c>
      <c r="I161" s="68"/>
      <c r="J161" s="215">
        <f t="shared" si="0"/>
        <v>0</v>
      </c>
      <c r="K161" s="216"/>
      <c r="L161" s="217"/>
      <c r="M161" s="218" t="s">
        <v>1</v>
      </c>
      <c r="N161" s="219" t="s">
        <v>35</v>
      </c>
      <c r="O161" s="206">
        <v>0</v>
      </c>
      <c r="P161" s="206">
        <f t="shared" si="1"/>
        <v>0</v>
      </c>
      <c r="Q161" s="206">
        <v>0</v>
      </c>
      <c r="R161" s="206">
        <f t="shared" si="2"/>
        <v>0</v>
      </c>
      <c r="S161" s="206">
        <v>0</v>
      </c>
      <c r="T161" s="207">
        <f t="shared" si="3"/>
        <v>0</v>
      </c>
      <c r="AR161" s="208" t="s">
        <v>248</v>
      </c>
      <c r="AT161" s="208" t="s">
        <v>147</v>
      </c>
      <c r="AU161" s="208" t="s">
        <v>77</v>
      </c>
      <c r="AY161" s="106" t="s">
        <v>110</v>
      </c>
      <c r="BE161" s="209">
        <f t="shared" si="4"/>
        <v>0</v>
      </c>
      <c r="BF161" s="209">
        <f t="shared" si="5"/>
        <v>0</v>
      </c>
      <c r="BG161" s="209">
        <f t="shared" si="6"/>
        <v>0</v>
      </c>
      <c r="BH161" s="209">
        <f t="shared" si="7"/>
        <v>0</v>
      </c>
      <c r="BI161" s="209">
        <f t="shared" si="8"/>
        <v>0</v>
      </c>
      <c r="BJ161" s="106" t="s">
        <v>75</v>
      </c>
      <c r="BK161" s="209">
        <f t="shared" si="9"/>
        <v>0</v>
      </c>
      <c r="BL161" s="106" t="s">
        <v>248</v>
      </c>
      <c r="BM161" s="208" t="s">
        <v>253</v>
      </c>
    </row>
    <row r="162" spans="2:65" s="114" customFormat="1" ht="16.5" customHeight="1">
      <c r="B162" s="113"/>
      <c r="C162" s="210" t="s">
        <v>254</v>
      </c>
      <c r="D162" s="210" t="s">
        <v>147</v>
      </c>
      <c r="E162" s="211" t="s">
        <v>255</v>
      </c>
      <c r="F162" s="212" t="s">
        <v>256</v>
      </c>
      <c r="G162" s="213" t="s">
        <v>140</v>
      </c>
      <c r="H162" s="214">
        <v>10</v>
      </c>
      <c r="I162" s="68"/>
      <c r="J162" s="215">
        <f t="shared" si="0"/>
        <v>0</v>
      </c>
      <c r="K162" s="216"/>
      <c r="L162" s="217"/>
      <c r="M162" s="218" t="s">
        <v>1</v>
      </c>
      <c r="N162" s="219" t="s">
        <v>35</v>
      </c>
      <c r="O162" s="206">
        <v>0</v>
      </c>
      <c r="P162" s="206">
        <f t="shared" si="1"/>
        <v>0</v>
      </c>
      <c r="Q162" s="206">
        <v>0</v>
      </c>
      <c r="R162" s="206">
        <f t="shared" si="2"/>
        <v>0</v>
      </c>
      <c r="S162" s="206">
        <v>0</v>
      </c>
      <c r="T162" s="207">
        <f t="shared" si="3"/>
        <v>0</v>
      </c>
      <c r="AR162" s="208" t="s">
        <v>248</v>
      </c>
      <c r="AT162" s="208" t="s">
        <v>147</v>
      </c>
      <c r="AU162" s="208" t="s">
        <v>77</v>
      </c>
      <c r="AY162" s="106" t="s">
        <v>110</v>
      </c>
      <c r="BE162" s="209">
        <f t="shared" si="4"/>
        <v>0</v>
      </c>
      <c r="BF162" s="209">
        <f t="shared" si="5"/>
        <v>0</v>
      </c>
      <c r="BG162" s="209">
        <f t="shared" si="6"/>
        <v>0</v>
      </c>
      <c r="BH162" s="209">
        <f t="shared" si="7"/>
        <v>0</v>
      </c>
      <c r="BI162" s="209">
        <f t="shared" si="8"/>
        <v>0</v>
      </c>
      <c r="BJ162" s="106" t="s">
        <v>75</v>
      </c>
      <c r="BK162" s="209">
        <f t="shared" si="9"/>
        <v>0</v>
      </c>
      <c r="BL162" s="106" t="s">
        <v>248</v>
      </c>
      <c r="BM162" s="208" t="s">
        <v>257</v>
      </c>
    </row>
    <row r="163" spans="2:65" s="114" customFormat="1" ht="16.5" customHeight="1">
      <c r="B163" s="113"/>
      <c r="C163" s="197" t="s">
        <v>258</v>
      </c>
      <c r="D163" s="197" t="s">
        <v>113</v>
      </c>
      <c r="E163" s="198" t="s">
        <v>259</v>
      </c>
      <c r="F163" s="199" t="s">
        <v>260</v>
      </c>
      <c r="G163" s="200" t="s">
        <v>140</v>
      </c>
      <c r="H163" s="201">
        <v>40</v>
      </c>
      <c r="I163" s="67"/>
      <c r="J163" s="202">
        <f t="shared" si="0"/>
        <v>0</v>
      </c>
      <c r="K163" s="203"/>
      <c r="L163" s="113"/>
      <c r="M163" s="204" t="s">
        <v>1</v>
      </c>
      <c r="N163" s="205" t="s">
        <v>35</v>
      </c>
      <c r="O163" s="206">
        <v>0</v>
      </c>
      <c r="P163" s="206">
        <f t="shared" si="1"/>
        <v>0</v>
      </c>
      <c r="Q163" s="206">
        <v>0</v>
      </c>
      <c r="R163" s="206">
        <f t="shared" si="2"/>
        <v>0</v>
      </c>
      <c r="S163" s="206">
        <v>0</v>
      </c>
      <c r="T163" s="207">
        <f t="shared" si="3"/>
        <v>0</v>
      </c>
      <c r="AR163" s="208" t="s">
        <v>155</v>
      </c>
      <c r="AT163" s="208" t="s">
        <v>113</v>
      </c>
      <c r="AU163" s="208" t="s">
        <v>77</v>
      </c>
      <c r="AY163" s="106" t="s">
        <v>110</v>
      </c>
      <c r="BE163" s="209">
        <f t="shared" si="4"/>
        <v>0</v>
      </c>
      <c r="BF163" s="209">
        <f t="shared" si="5"/>
        <v>0</v>
      </c>
      <c r="BG163" s="209">
        <f t="shared" si="6"/>
        <v>0</v>
      </c>
      <c r="BH163" s="209">
        <f t="shared" si="7"/>
        <v>0</v>
      </c>
      <c r="BI163" s="209">
        <f t="shared" si="8"/>
        <v>0</v>
      </c>
      <c r="BJ163" s="106" t="s">
        <v>75</v>
      </c>
      <c r="BK163" s="209">
        <f t="shared" si="9"/>
        <v>0</v>
      </c>
      <c r="BL163" s="106" t="s">
        <v>155</v>
      </c>
      <c r="BM163" s="208" t="s">
        <v>261</v>
      </c>
    </row>
    <row r="164" spans="2:65" s="114" customFormat="1" ht="16.5" customHeight="1">
      <c r="B164" s="113"/>
      <c r="C164" s="197" t="s">
        <v>262</v>
      </c>
      <c r="D164" s="197" t="s">
        <v>113</v>
      </c>
      <c r="E164" s="198" t="s">
        <v>263</v>
      </c>
      <c r="F164" s="199" t="s">
        <v>264</v>
      </c>
      <c r="G164" s="200" t="s">
        <v>247</v>
      </c>
      <c r="H164" s="201">
        <v>120</v>
      </c>
      <c r="I164" s="67"/>
      <c r="J164" s="202">
        <f t="shared" si="0"/>
        <v>0</v>
      </c>
      <c r="K164" s="203"/>
      <c r="L164" s="113"/>
      <c r="M164" s="204" t="s">
        <v>1</v>
      </c>
      <c r="N164" s="205" t="s">
        <v>35</v>
      </c>
      <c r="O164" s="206">
        <v>0</v>
      </c>
      <c r="P164" s="206">
        <f t="shared" si="1"/>
        <v>0</v>
      </c>
      <c r="Q164" s="206">
        <v>0</v>
      </c>
      <c r="R164" s="206">
        <f t="shared" si="2"/>
        <v>0</v>
      </c>
      <c r="S164" s="206">
        <v>0</v>
      </c>
      <c r="T164" s="207">
        <f t="shared" si="3"/>
        <v>0</v>
      </c>
      <c r="AR164" s="208" t="s">
        <v>155</v>
      </c>
      <c r="AT164" s="208" t="s">
        <v>113</v>
      </c>
      <c r="AU164" s="208" t="s">
        <v>77</v>
      </c>
      <c r="AY164" s="106" t="s">
        <v>110</v>
      </c>
      <c r="BE164" s="209">
        <f t="shared" si="4"/>
        <v>0</v>
      </c>
      <c r="BF164" s="209">
        <f t="shared" si="5"/>
        <v>0</v>
      </c>
      <c r="BG164" s="209">
        <f t="shared" si="6"/>
        <v>0</v>
      </c>
      <c r="BH164" s="209">
        <f t="shared" si="7"/>
        <v>0</v>
      </c>
      <c r="BI164" s="209">
        <f t="shared" si="8"/>
        <v>0</v>
      </c>
      <c r="BJ164" s="106" t="s">
        <v>75</v>
      </c>
      <c r="BK164" s="209">
        <f t="shared" si="9"/>
        <v>0</v>
      </c>
      <c r="BL164" s="106" t="s">
        <v>155</v>
      </c>
      <c r="BM164" s="208" t="s">
        <v>265</v>
      </c>
    </row>
    <row r="165" spans="2:65" s="114" customFormat="1" ht="16.5" customHeight="1">
      <c r="B165" s="113"/>
      <c r="C165" s="197" t="s">
        <v>266</v>
      </c>
      <c r="D165" s="197" t="s">
        <v>113</v>
      </c>
      <c r="E165" s="198" t="s">
        <v>267</v>
      </c>
      <c r="F165" s="199" t="s">
        <v>268</v>
      </c>
      <c r="G165" s="200" t="s">
        <v>140</v>
      </c>
      <c r="H165" s="201">
        <v>1</v>
      </c>
      <c r="I165" s="67"/>
      <c r="J165" s="202">
        <f t="shared" si="0"/>
        <v>0</v>
      </c>
      <c r="K165" s="203"/>
      <c r="L165" s="113"/>
      <c r="M165" s="204" t="s">
        <v>1</v>
      </c>
      <c r="N165" s="205" t="s">
        <v>35</v>
      </c>
      <c r="O165" s="206">
        <v>0</v>
      </c>
      <c r="P165" s="206">
        <f t="shared" si="1"/>
        <v>0</v>
      </c>
      <c r="Q165" s="206">
        <v>0</v>
      </c>
      <c r="R165" s="206">
        <f t="shared" si="2"/>
        <v>0</v>
      </c>
      <c r="S165" s="206">
        <v>0</v>
      </c>
      <c r="T165" s="207">
        <f t="shared" si="3"/>
        <v>0</v>
      </c>
      <c r="AR165" s="208" t="s">
        <v>155</v>
      </c>
      <c r="AT165" s="208" t="s">
        <v>113</v>
      </c>
      <c r="AU165" s="208" t="s">
        <v>77</v>
      </c>
      <c r="AY165" s="106" t="s">
        <v>110</v>
      </c>
      <c r="BE165" s="209">
        <f t="shared" si="4"/>
        <v>0</v>
      </c>
      <c r="BF165" s="209">
        <f t="shared" si="5"/>
        <v>0</v>
      </c>
      <c r="BG165" s="209">
        <f t="shared" si="6"/>
        <v>0</v>
      </c>
      <c r="BH165" s="209">
        <f t="shared" si="7"/>
        <v>0</v>
      </c>
      <c r="BI165" s="209">
        <f t="shared" si="8"/>
        <v>0</v>
      </c>
      <c r="BJ165" s="106" t="s">
        <v>75</v>
      </c>
      <c r="BK165" s="209">
        <f t="shared" si="9"/>
        <v>0</v>
      </c>
      <c r="BL165" s="106" t="s">
        <v>155</v>
      </c>
      <c r="BM165" s="208" t="s">
        <v>269</v>
      </c>
    </row>
    <row r="166" spans="2:65" s="186" customFormat="1" ht="22.8" customHeight="1">
      <c r="B166" s="185"/>
      <c r="D166" s="187" t="s">
        <v>69</v>
      </c>
      <c r="E166" s="195" t="s">
        <v>270</v>
      </c>
      <c r="F166" s="195" t="s">
        <v>271</v>
      </c>
      <c r="I166" s="227"/>
      <c r="J166" s="196">
        <f>BK166</f>
        <v>0</v>
      </c>
      <c r="L166" s="185"/>
      <c r="M166" s="190"/>
      <c r="P166" s="191">
        <f>SUM(P167:P178)</f>
        <v>590.51789999999994</v>
      </c>
      <c r="R166" s="191">
        <f>SUM(R167:R178)</f>
        <v>0</v>
      </c>
      <c r="T166" s="192">
        <f>SUM(T167:T178)</f>
        <v>0</v>
      </c>
      <c r="AR166" s="187" t="s">
        <v>149</v>
      </c>
      <c r="AT166" s="193" t="s">
        <v>69</v>
      </c>
      <c r="AU166" s="193" t="s">
        <v>75</v>
      </c>
      <c r="AY166" s="187" t="s">
        <v>110</v>
      </c>
      <c r="BK166" s="194">
        <f>SUM(BK167:BK178)</f>
        <v>0</v>
      </c>
    </row>
    <row r="167" spans="2:65" s="114" customFormat="1" ht="16.5" customHeight="1">
      <c r="B167" s="113"/>
      <c r="C167" s="197" t="s">
        <v>272</v>
      </c>
      <c r="D167" s="197" t="s">
        <v>113</v>
      </c>
      <c r="E167" s="198" t="s">
        <v>273</v>
      </c>
      <c r="F167" s="199" t="s">
        <v>274</v>
      </c>
      <c r="G167" s="200" t="s">
        <v>179</v>
      </c>
      <c r="H167" s="201">
        <v>494</v>
      </c>
      <c r="I167" s="67"/>
      <c r="J167" s="202">
        <f t="shared" ref="J167:J178" si="10">ROUND(I167*H167,2)</f>
        <v>0</v>
      </c>
      <c r="K167" s="203"/>
      <c r="L167" s="113"/>
      <c r="M167" s="204" t="s">
        <v>1</v>
      </c>
      <c r="N167" s="205" t="s">
        <v>35</v>
      </c>
      <c r="O167" s="206">
        <v>0.12</v>
      </c>
      <c r="P167" s="206">
        <f t="shared" ref="P167:P178" si="11">O167*H167</f>
        <v>59.28</v>
      </c>
      <c r="Q167" s="206">
        <v>0</v>
      </c>
      <c r="R167" s="206">
        <f t="shared" ref="R167:R178" si="12">Q167*H167</f>
        <v>0</v>
      </c>
      <c r="S167" s="206">
        <v>0</v>
      </c>
      <c r="T167" s="207">
        <f t="shared" ref="T167:T178" si="13">S167*H167</f>
        <v>0</v>
      </c>
      <c r="AR167" s="208" t="s">
        <v>155</v>
      </c>
      <c r="AT167" s="208" t="s">
        <v>113</v>
      </c>
      <c r="AU167" s="208" t="s">
        <v>77</v>
      </c>
      <c r="AY167" s="106" t="s">
        <v>110</v>
      </c>
      <c r="BE167" s="209">
        <f t="shared" ref="BE167:BE178" si="14">IF(N167="základní",J167,0)</f>
        <v>0</v>
      </c>
      <c r="BF167" s="209">
        <f t="shared" ref="BF167:BF178" si="15">IF(N167="snížená",J167,0)</f>
        <v>0</v>
      </c>
      <c r="BG167" s="209">
        <f t="shared" ref="BG167:BG178" si="16">IF(N167="zákl. přenesená",J167,0)</f>
        <v>0</v>
      </c>
      <c r="BH167" s="209">
        <f t="shared" ref="BH167:BH178" si="17">IF(N167="sníž. přenesená",J167,0)</f>
        <v>0</v>
      </c>
      <c r="BI167" s="209">
        <f t="shared" ref="BI167:BI178" si="18">IF(N167="nulová",J167,0)</f>
        <v>0</v>
      </c>
      <c r="BJ167" s="106" t="s">
        <v>75</v>
      </c>
      <c r="BK167" s="209">
        <f t="shared" ref="BK167:BK178" si="19">ROUND(I167*H167,2)</f>
        <v>0</v>
      </c>
      <c r="BL167" s="106" t="s">
        <v>155</v>
      </c>
      <c r="BM167" s="208" t="s">
        <v>275</v>
      </c>
    </row>
    <row r="168" spans="2:65" s="114" customFormat="1" ht="24.15" customHeight="1">
      <c r="B168" s="113"/>
      <c r="C168" s="197" t="s">
        <v>276</v>
      </c>
      <c r="D168" s="197" t="s">
        <v>113</v>
      </c>
      <c r="E168" s="198" t="s">
        <v>277</v>
      </c>
      <c r="F168" s="199" t="s">
        <v>278</v>
      </c>
      <c r="G168" s="200" t="s">
        <v>179</v>
      </c>
      <c r="H168" s="201">
        <v>5159.7</v>
      </c>
      <c r="I168" s="67"/>
      <c r="J168" s="202">
        <f t="shared" si="10"/>
        <v>0</v>
      </c>
      <c r="K168" s="203"/>
      <c r="L168" s="113"/>
      <c r="M168" s="204" t="s">
        <v>1</v>
      </c>
      <c r="N168" s="205" t="s">
        <v>35</v>
      </c>
      <c r="O168" s="206">
        <v>8.6999999999999994E-2</v>
      </c>
      <c r="P168" s="206">
        <f t="shared" si="11"/>
        <v>448.89389999999997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AR168" s="208" t="s">
        <v>155</v>
      </c>
      <c r="AT168" s="208" t="s">
        <v>113</v>
      </c>
      <c r="AU168" s="208" t="s">
        <v>77</v>
      </c>
      <c r="AY168" s="106" t="s">
        <v>110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06" t="s">
        <v>75</v>
      </c>
      <c r="BK168" s="209">
        <f t="shared" si="19"/>
        <v>0</v>
      </c>
      <c r="BL168" s="106" t="s">
        <v>155</v>
      </c>
      <c r="BM168" s="208" t="s">
        <v>279</v>
      </c>
    </row>
    <row r="169" spans="2:65" s="114" customFormat="1" ht="16.5" customHeight="1">
      <c r="B169" s="113"/>
      <c r="C169" s="210" t="s">
        <v>280</v>
      </c>
      <c r="D169" s="210" t="s">
        <v>147</v>
      </c>
      <c r="E169" s="211" t="s">
        <v>281</v>
      </c>
      <c r="F169" s="212" t="s">
        <v>282</v>
      </c>
      <c r="G169" s="213" t="s">
        <v>179</v>
      </c>
      <c r="H169" s="214">
        <v>2579.85</v>
      </c>
      <c r="I169" s="68"/>
      <c r="J169" s="215">
        <f t="shared" si="10"/>
        <v>0</v>
      </c>
      <c r="K169" s="216"/>
      <c r="L169" s="217"/>
      <c r="M169" s="218" t="s">
        <v>1</v>
      </c>
      <c r="N169" s="219" t="s">
        <v>35</v>
      </c>
      <c r="O169" s="206">
        <v>0</v>
      </c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AR169" s="208" t="s">
        <v>160</v>
      </c>
      <c r="AT169" s="208" t="s">
        <v>147</v>
      </c>
      <c r="AU169" s="208" t="s">
        <v>77</v>
      </c>
      <c r="AY169" s="106" t="s">
        <v>110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06" t="s">
        <v>75</v>
      </c>
      <c r="BK169" s="209">
        <f t="shared" si="19"/>
        <v>0</v>
      </c>
      <c r="BL169" s="106" t="s">
        <v>155</v>
      </c>
      <c r="BM169" s="208" t="s">
        <v>283</v>
      </c>
    </row>
    <row r="170" spans="2:65" s="114" customFormat="1" ht="24.15" customHeight="1">
      <c r="B170" s="113"/>
      <c r="C170" s="210" t="s">
        <v>284</v>
      </c>
      <c r="D170" s="210" t="s">
        <v>147</v>
      </c>
      <c r="E170" s="211" t="s">
        <v>285</v>
      </c>
      <c r="F170" s="212" t="s">
        <v>286</v>
      </c>
      <c r="G170" s="213" t="s">
        <v>179</v>
      </c>
      <c r="H170" s="214">
        <v>2579.85</v>
      </c>
      <c r="I170" s="68"/>
      <c r="J170" s="215">
        <f t="shared" si="10"/>
        <v>0</v>
      </c>
      <c r="K170" s="216"/>
      <c r="L170" s="217"/>
      <c r="M170" s="218" t="s">
        <v>1</v>
      </c>
      <c r="N170" s="219" t="s">
        <v>35</v>
      </c>
      <c r="O170" s="206">
        <v>0</v>
      </c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AR170" s="208" t="s">
        <v>160</v>
      </c>
      <c r="AT170" s="208" t="s">
        <v>147</v>
      </c>
      <c r="AU170" s="208" t="s">
        <v>77</v>
      </c>
      <c r="AY170" s="106" t="s">
        <v>110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06" t="s">
        <v>75</v>
      </c>
      <c r="BK170" s="209">
        <f t="shared" si="19"/>
        <v>0</v>
      </c>
      <c r="BL170" s="106" t="s">
        <v>155</v>
      </c>
      <c r="BM170" s="208" t="s">
        <v>287</v>
      </c>
    </row>
    <row r="171" spans="2:65" s="114" customFormat="1" ht="21.75" customHeight="1">
      <c r="B171" s="113"/>
      <c r="C171" s="197" t="s">
        <v>288</v>
      </c>
      <c r="D171" s="197" t="s">
        <v>113</v>
      </c>
      <c r="E171" s="198" t="s">
        <v>289</v>
      </c>
      <c r="F171" s="199" t="s">
        <v>290</v>
      </c>
      <c r="G171" s="200" t="s">
        <v>140</v>
      </c>
      <c r="H171" s="201">
        <v>4</v>
      </c>
      <c r="I171" s="67"/>
      <c r="J171" s="202">
        <f t="shared" si="10"/>
        <v>0</v>
      </c>
      <c r="K171" s="203"/>
      <c r="L171" s="113"/>
      <c r="M171" s="204" t="s">
        <v>1</v>
      </c>
      <c r="N171" s="205" t="s">
        <v>35</v>
      </c>
      <c r="O171" s="206">
        <v>8.1</v>
      </c>
      <c r="P171" s="206">
        <f t="shared" si="11"/>
        <v>32.4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AR171" s="208" t="s">
        <v>155</v>
      </c>
      <c r="AT171" s="208" t="s">
        <v>113</v>
      </c>
      <c r="AU171" s="208" t="s">
        <v>77</v>
      </c>
      <c r="AY171" s="106" t="s">
        <v>110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06" t="s">
        <v>75</v>
      </c>
      <c r="BK171" s="209">
        <f t="shared" si="19"/>
        <v>0</v>
      </c>
      <c r="BL171" s="106" t="s">
        <v>155</v>
      </c>
      <c r="BM171" s="208" t="s">
        <v>291</v>
      </c>
    </row>
    <row r="172" spans="2:65" s="114" customFormat="1" ht="24.15" customHeight="1">
      <c r="B172" s="113"/>
      <c r="C172" s="197" t="s">
        <v>292</v>
      </c>
      <c r="D172" s="197" t="s">
        <v>113</v>
      </c>
      <c r="E172" s="198" t="s">
        <v>293</v>
      </c>
      <c r="F172" s="199" t="s">
        <v>294</v>
      </c>
      <c r="G172" s="200" t="s">
        <v>295</v>
      </c>
      <c r="H172" s="201">
        <v>5.16</v>
      </c>
      <c r="I172" s="67"/>
      <c r="J172" s="202">
        <f t="shared" si="10"/>
        <v>0</v>
      </c>
      <c r="K172" s="203"/>
      <c r="L172" s="113"/>
      <c r="M172" s="204" t="s">
        <v>1</v>
      </c>
      <c r="N172" s="205" t="s">
        <v>35</v>
      </c>
      <c r="O172" s="206">
        <v>7.9</v>
      </c>
      <c r="P172" s="206">
        <f t="shared" si="11"/>
        <v>40.764000000000003</v>
      </c>
      <c r="Q172" s="206">
        <v>0</v>
      </c>
      <c r="R172" s="206">
        <f t="shared" si="12"/>
        <v>0</v>
      </c>
      <c r="S172" s="206">
        <v>0</v>
      </c>
      <c r="T172" s="207">
        <f t="shared" si="13"/>
        <v>0</v>
      </c>
      <c r="AR172" s="208" t="s">
        <v>155</v>
      </c>
      <c r="AT172" s="208" t="s">
        <v>113</v>
      </c>
      <c r="AU172" s="208" t="s">
        <v>77</v>
      </c>
      <c r="AY172" s="106" t="s">
        <v>110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06" t="s">
        <v>75</v>
      </c>
      <c r="BK172" s="209">
        <f t="shared" si="19"/>
        <v>0</v>
      </c>
      <c r="BL172" s="106" t="s">
        <v>155</v>
      </c>
      <c r="BM172" s="208" t="s">
        <v>296</v>
      </c>
    </row>
    <row r="173" spans="2:65" s="114" customFormat="1" ht="21.75" customHeight="1">
      <c r="B173" s="113"/>
      <c r="C173" s="197" t="s">
        <v>297</v>
      </c>
      <c r="D173" s="197" t="s">
        <v>113</v>
      </c>
      <c r="E173" s="198" t="s">
        <v>298</v>
      </c>
      <c r="F173" s="199" t="s">
        <v>299</v>
      </c>
      <c r="G173" s="200" t="s">
        <v>140</v>
      </c>
      <c r="H173" s="201">
        <v>20</v>
      </c>
      <c r="I173" s="67"/>
      <c r="J173" s="202">
        <f t="shared" si="10"/>
        <v>0</v>
      </c>
      <c r="K173" s="203"/>
      <c r="L173" s="113"/>
      <c r="M173" s="204" t="s">
        <v>1</v>
      </c>
      <c r="N173" s="205" t="s">
        <v>35</v>
      </c>
      <c r="O173" s="206">
        <v>0.44</v>
      </c>
      <c r="P173" s="206">
        <f t="shared" si="11"/>
        <v>8.8000000000000007</v>
      </c>
      <c r="Q173" s="206">
        <v>0</v>
      </c>
      <c r="R173" s="206">
        <f t="shared" si="12"/>
        <v>0</v>
      </c>
      <c r="S173" s="206">
        <v>0</v>
      </c>
      <c r="T173" s="207">
        <f t="shared" si="13"/>
        <v>0</v>
      </c>
      <c r="AR173" s="208" t="s">
        <v>155</v>
      </c>
      <c r="AT173" s="208" t="s">
        <v>113</v>
      </c>
      <c r="AU173" s="208" t="s">
        <v>77</v>
      </c>
      <c r="AY173" s="106" t="s">
        <v>110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06" t="s">
        <v>75</v>
      </c>
      <c r="BK173" s="209">
        <f t="shared" si="19"/>
        <v>0</v>
      </c>
      <c r="BL173" s="106" t="s">
        <v>155</v>
      </c>
      <c r="BM173" s="208" t="s">
        <v>300</v>
      </c>
    </row>
    <row r="174" spans="2:65" s="114" customFormat="1" ht="16.5" customHeight="1">
      <c r="B174" s="113"/>
      <c r="C174" s="210" t="s">
        <v>301</v>
      </c>
      <c r="D174" s="210" t="s">
        <v>147</v>
      </c>
      <c r="E174" s="211" t="s">
        <v>302</v>
      </c>
      <c r="F174" s="212" t="s">
        <v>303</v>
      </c>
      <c r="G174" s="213" t="s">
        <v>140</v>
      </c>
      <c r="H174" s="214">
        <v>10</v>
      </c>
      <c r="I174" s="68"/>
      <c r="J174" s="215">
        <f t="shared" si="10"/>
        <v>0</v>
      </c>
      <c r="K174" s="216"/>
      <c r="L174" s="217"/>
      <c r="M174" s="218" t="s">
        <v>1</v>
      </c>
      <c r="N174" s="219" t="s">
        <v>35</v>
      </c>
      <c r="O174" s="206">
        <v>0</v>
      </c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7">
        <f t="shared" si="13"/>
        <v>0</v>
      </c>
      <c r="AR174" s="208" t="s">
        <v>160</v>
      </c>
      <c r="AT174" s="208" t="s">
        <v>147</v>
      </c>
      <c r="AU174" s="208" t="s">
        <v>77</v>
      </c>
      <c r="AY174" s="106" t="s">
        <v>110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06" t="s">
        <v>75</v>
      </c>
      <c r="BK174" s="209">
        <f t="shared" si="19"/>
        <v>0</v>
      </c>
      <c r="BL174" s="106" t="s">
        <v>155</v>
      </c>
      <c r="BM174" s="208" t="s">
        <v>304</v>
      </c>
    </row>
    <row r="175" spans="2:65" s="114" customFormat="1" ht="24.15" customHeight="1">
      <c r="B175" s="113"/>
      <c r="C175" s="210" t="s">
        <v>305</v>
      </c>
      <c r="D175" s="210" t="s">
        <v>147</v>
      </c>
      <c r="E175" s="211" t="s">
        <v>306</v>
      </c>
      <c r="F175" s="212" t="s">
        <v>307</v>
      </c>
      <c r="G175" s="213" t="s">
        <v>308</v>
      </c>
      <c r="H175" s="214">
        <v>10</v>
      </c>
      <c r="I175" s="68"/>
      <c r="J175" s="215">
        <f t="shared" si="10"/>
        <v>0</v>
      </c>
      <c r="K175" s="216"/>
      <c r="L175" s="217"/>
      <c r="M175" s="218" t="s">
        <v>1</v>
      </c>
      <c r="N175" s="219" t="s">
        <v>35</v>
      </c>
      <c r="O175" s="206">
        <v>0</v>
      </c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7">
        <f t="shared" si="13"/>
        <v>0</v>
      </c>
      <c r="AR175" s="208" t="s">
        <v>160</v>
      </c>
      <c r="AT175" s="208" t="s">
        <v>147</v>
      </c>
      <c r="AU175" s="208" t="s">
        <v>77</v>
      </c>
      <c r="AY175" s="106" t="s">
        <v>110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06" t="s">
        <v>75</v>
      </c>
      <c r="BK175" s="209">
        <f t="shared" si="19"/>
        <v>0</v>
      </c>
      <c r="BL175" s="106" t="s">
        <v>155</v>
      </c>
      <c r="BM175" s="208" t="s">
        <v>309</v>
      </c>
    </row>
    <row r="176" spans="2:65" s="114" customFormat="1" ht="24.15" customHeight="1">
      <c r="B176" s="113"/>
      <c r="C176" s="197" t="s">
        <v>310</v>
      </c>
      <c r="D176" s="197" t="s">
        <v>113</v>
      </c>
      <c r="E176" s="198" t="s">
        <v>311</v>
      </c>
      <c r="F176" s="199" t="s">
        <v>312</v>
      </c>
      <c r="G176" s="200" t="s">
        <v>140</v>
      </c>
      <c r="H176" s="201">
        <v>2</v>
      </c>
      <c r="I176" s="67"/>
      <c r="J176" s="202">
        <f t="shared" si="10"/>
        <v>0</v>
      </c>
      <c r="K176" s="203"/>
      <c r="L176" s="113"/>
      <c r="M176" s="204" t="s">
        <v>1</v>
      </c>
      <c r="N176" s="205" t="s">
        <v>35</v>
      </c>
      <c r="O176" s="206">
        <v>0.19</v>
      </c>
      <c r="P176" s="206">
        <f t="shared" si="11"/>
        <v>0.38</v>
      </c>
      <c r="Q176" s="206">
        <v>0</v>
      </c>
      <c r="R176" s="206">
        <f t="shared" si="12"/>
        <v>0</v>
      </c>
      <c r="S176" s="206">
        <v>0</v>
      </c>
      <c r="T176" s="207">
        <f t="shared" si="13"/>
        <v>0</v>
      </c>
      <c r="AR176" s="208" t="s">
        <v>155</v>
      </c>
      <c r="AT176" s="208" t="s">
        <v>113</v>
      </c>
      <c r="AU176" s="208" t="s">
        <v>77</v>
      </c>
      <c r="AY176" s="106" t="s">
        <v>110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06" t="s">
        <v>75</v>
      </c>
      <c r="BK176" s="209">
        <f t="shared" si="19"/>
        <v>0</v>
      </c>
      <c r="BL176" s="106" t="s">
        <v>155</v>
      </c>
      <c r="BM176" s="208" t="s">
        <v>313</v>
      </c>
    </row>
    <row r="177" spans="2:65" s="114" customFormat="1" ht="16.5" customHeight="1">
      <c r="B177" s="113"/>
      <c r="C177" s="210" t="s">
        <v>314</v>
      </c>
      <c r="D177" s="210" t="s">
        <v>147</v>
      </c>
      <c r="E177" s="211" t="s">
        <v>315</v>
      </c>
      <c r="F177" s="212" t="s">
        <v>316</v>
      </c>
      <c r="G177" s="213" t="s">
        <v>140</v>
      </c>
      <c r="H177" s="214">
        <v>1</v>
      </c>
      <c r="I177" s="68"/>
      <c r="J177" s="215">
        <f t="shared" si="10"/>
        <v>0</v>
      </c>
      <c r="K177" s="216"/>
      <c r="L177" s="217"/>
      <c r="M177" s="218" t="s">
        <v>1</v>
      </c>
      <c r="N177" s="219" t="s">
        <v>35</v>
      </c>
      <c r="O177" s="206">
        <v>0</v>
      </c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7">
        <f t="shared" si="13"/>
        <v>0</v>
      </c>
      <c r="AR177" s="208" t="s">
        <v>160</v>
      </c>
      <c r="AT177" s="208" t="s">
        <v>147</v>
      </c>
      <c r="AU177" s="208" t="s">
        <v>77</v>
      </c>
      <c r="AY177" s="106" t="s">
        <v>110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06" t="s">
        <v>75</v>
      </c>
      <c r="BK177" s="209">
        <f t="shared" si="19"/>
        <v>0</v>
      </c>
      <c r="BL177" s="106" t="s">
        <v>155</v>
      </c>
      <c r="BM177" s="208" t="s">
        <v>317</v>
      </c>
    </row>
    <row r="178" spans="2:65" s="114" customFormat="1" ht="16.5" customHeight="1">
      <c r="B178" s="113"/>
      <c r="C178" s="210" t="s">
        <v>318</v>
      </c>
      <c r="D178" s="210" t="s">
        <v>147</v>
      </c>
      <c r="E178" s="211" t="s">
        <v>319</v>
      </c>
      <c r="F178" s="212" t="s">
        <v>320</v>
      </c>
      <c r="G178" s="213" t="s">
        <v>308</v>
      </c>
      <c r="H178" s="214">
        <v>1</v>
      </c>
      <c r="I178" s="68"/>
      <c r="J178" s="215">
        <f t="shared" si="10"/>
        <v>0</v>
      </c>
      <c r="K178" s="216"/>
      <c r="L178" s="217"/>
      <c r="M178" s="218" t="s">
        <v>1</v>
      </c>
      <c r="N178" s="219" t="s">
        <v>35</v>
      </c>
      <c r="O178" s="206">
        <v>0</v>
      </c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7">
        <f t="shared" si="13"/>
        <v>0</v>
      </c>
      <c r="AR178" s="208" t="s">
        <v>160</v>
      </c>
      <c r="AT178" s="208" t="s">
        <v>147</v>
      </c>
      <c r="AU178" s="208" t="s">
        <v>77</v>
      </c>
      <c r="AY178" s="106" t="s">
        <v>110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06" t="s">
        <v>75</v>
      </c>
      <c r="BK178" s="209">
        <f t="shared" si="19"/>
        <v>0</v>
      </c>
      <c r="BL178" s="106" t="s">
        <v>155</v>
      </c>
      <c r="BM178" s="208" t="s">
        <v>321</v>
      </c>
    </row>
    <row r="179" spans="2:65" s="186" customFormat="1" ht="22.8" customHeight="1">
      <c r="B179" s="185"/>
      <c r="D179" s="187" t="s">
        <v>69</v>
      </c>
      <c r="E179" s="195" t="s">
        <v>322</v>
      </c>
      <c r="F179" s="195" t="s">
        <v>323</v>
      </c>
      <c r="J179" s="196">
        <f>BK179</f>
        <v>0</v>
      </c>
      <c r="L179" s="185"/>
      <c r="M179" s="190"/>
      <c r="P179" s="191">
        <f>SUM(P180:P227)</f>
        <v>18322.487806000001</v>
      </c>
      <c r="R179" s="191">
        <f>SUM(R180:R227)</f>
        <v>1317.3019831999998</v>
      </c>
      <c r="T179" s="192">
        <f>SUM(T180:T227)</f>
        <v>56.650000000000006</v>
      </c>
      <c r="AR179" s="187" t="s">
        <v>149</v>
      </c>
      <c r="AT179" s="193" t="s">
        <v>69</v>
      </c>
      <c r="AU179" s="193" t="s">
        <v>75</v>
      </c>
      <c r="AY179" s="187" t="s">
        <v>110</v>
      </c>
      <c r="BK179" s="194">
        <f>SUM(BK180:BK227)</f>
        <v>0</v>
      </c>
    </row>
    <row r="180" spans="2:65" s="114" customFormat="1" ht="24.15" customHeight="1">
      <c r="B180" s="113"/>
      <c r="C180" s="197" t="s">
        <v>324</v>
      </c>
      <c r="D180" s="197" t="s">
        <v>113</v>
      </c>
      <c r="E180" s="198" t="s">
        <v>325</v>
      </c>
      <c r="F180" s="199" t="s">
        <v>326</v>
      </c>
      <c r="G180" s="200" t="s">
        <v>327</v>
      </c>
      <c r="H180" s="201">
        <v>14</v>
      </c>
      <c r="I180" s="67"/>
      <c r="J180" s="202">
        <f t="shared" ref="J180:J227" si="20">ROUND(I180*H180,2)</f>
        <v>0</v>
      </c>
      <c r="K180" s="203"/>
      <c r="L180" s="113"/>
      <c r="M180" s="204" t="s">
        <v>1</v>
      </c>
      <c r="N180" s="205" t="s">
        <v>35</v>
      </c>
      <c r="O180" s="206">
        <v>3.3</v>
      </c>
      <c r="P180" s="206">
        <f t="shared" ref="P180:P227" si="21">O180*H180</f>
        <v>46.199999999999996</v>
      </c>
      <c r="Q180" s="206">
        <v>0</v>
      </c>
      <c r="R180" s="206">
        <f t="shared" ref="R180:R227" si="22">Q180*H180</f>
        <v>0</v>
      </c>
      <c r="S180" s="206">
        <v>0</v>
      </c>
      <c r="T180" s="207">
        <f t="shared" ref="T180:T227" si="23">S180*H180</f>
        <v>0</v>
      </c>
      <c r="AR180" s="208" t="s">
        <v>155</v>
      </c>
      <c r="AT180" s="208" t="s">
        <v>113</v>
      </c>
      <c r="AU180" s="208" t="s">
        <v>77</v>
      </c>
      <c r="AY180" s="106" t="s">
        <v>110</v>
      </c>
      <c r="BE180" s="209">
        <f t="shared" ref="BE180:BE227" si="24">IF(N180="základní",J180,0)</f>
        <v>0</v>
      </c>
      <c r="BF180" s="209">
        <f t="shared" ref="BF180:BF227" si="25">IF(N180="snížená",J180,0)</f>
        <v>0</v>
      </c>
      <c r="BG180" s="209">
        <f t="shared" ref="BG180:BG227" si="26">IF(N180="zákl. přenesená",J180,0)</f>
        <v>0</v>
      </c>
      <c r="BH180" s="209">
        <f t="shared" ref="BH180:BH227" si="27">IF(N180="sníž. přenesená",J180,0)</f>
        <v>0</v>
      </c>
      <c r="BI180" s="209">
        <f t="shared" ref="BI180:BI227" si="28">IF(N180="nulová",J180,0)</f>
        <v>0</v>
      </c>
      <c r="BJ180" s="106" t="s">
        <v>75</v>
      </c>
      <c r="BK180" s="209">
        <f t="shared" ref="BK180:BK227" si="29">ROUND(I180*H180,2)</f>
        <v>0</v>
      </c>
      <c r="BL180" s="106" t="s">
        <v>155</v>
      </c>
      <c r="BM180" s="208" t="s">
        <v>328</v>
      </c>
    </row>
    <row r="181" spans="2:65" s="114" customFormat="1" ht="24.15" customHeight="1">
      <c r="B181" s="113"/>
      <c r="C181" s="197" t="s">
        <v>329</v>
      </c>
      <c r="D181" s="197" t="s">
        <v>113</v>
      </c>
      <c r="E181" s="198" t="s">
        <v>330</v>
      </c>
      <c r="F181" s="199" t="s">
        <v>331</v>
      </c>
      <c r="G181" s="200" t="s">
        <v>179</v>
      </c>
      <c r="H181" s="201">
        <v>321</v>
      </c>
      <c r="I181" s="67"/>
      <c r="J181" s="202">
        <f t="shared" si="20"/>
        <v>0</v>
      </c>
      <c r="K181" s="203"/>
      <c r="L181" s="113"/>
      <c r="M181" s="204" t="s">
        <v>1</v>
      </c>
      <c r="N181" s="205" t="s">
        <v>35</v>
      </c>
      <c r="O181" s="206">
        <v>1.69</v>
      </c>
      <c r="P181" s="206">
        <f t="shared" si="21"/>
        <v>542.49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AR181" s="208" t="s">
        <v>155</v>
      </c>
      <c r="AT181" s="208" t="s">
        <v>113</v>
      </c>
      <c r="AU181" s="208" t="s">
        <v>77</v>
      </c>
      <c r="AY181" s="106" t="s">
        <v>110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06" t="s">
        <v>75</v>
      </c>
      <c r="BK181" s="209">
        <f t="shared" si="29"/>
        <v>0</v>
      </c>
      <c r="BL181" s="106" t="s">
        <v>155</v>
      </c>
      <c r="BM181" s="208" t="s">
        <v>332</v>
      </c>
    </row>
    <row r="182" spans="2:65" s="114" customFormat="1" ht="24.15" customHeight="1">
      <c r="B182" s="113"/>
      <c r="C182" s="197" t="s">
        <v>333</v>
      </c>
      <c r="D182" s="197" t="s">
        <v>113</v>
      </c>
      <c r="E182" s="198" t="s">
        <v>334</v>
      </c>
      <c r="F182" s="199" t="s">
        <v>335</v>
      </c>
      <c r="G182" s="200" t="s">
        <v>179</v>
      </c>
      <c r="H182" s="201">
        <v>64</v>
      </c>
      <c r="I182" s="67"/>
      <c r="J182" s="202">
        <f t="shared" si="20"/>
        <v>0</v>
      </c>
      <c r="K182" s="203"/>
      <c r="L182" s="113"/>
      <c r="M182" s="204" t="s">
        <v>1</v>
      </c>
      <c r="N182" s="205" t="s">
        <v>35</v>
      </c>
      <c r="O182" s="206">
        <v>4.056</v>
      </c>
      <c r="P182" s="206">
        <f t="shared" si="21"/>
        <v>259.584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AR182" s="208" t="s">
        <v>155</v>
      </c>
      <c r="AT182" s="208" t="s">
        <v>113</v>
      </c>
      <c r="AU182" s="208" t="s">
        <v>77</v>
      </c>
      <c r="AY182" s="106" t="s">
        <v>110</v>
      </c>
      <c r="BE182" s="209">
        <f t="shared" si="24"/>
        <v>0</v>
      </c>
      <c r="BF182" s="209">
        <f t="shared" si="25"/>
        <v>0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06" t="s">
        <v>75</v>
      </c>
      <c r="BK182" s="209">
        <f t="shared" si="29"/>
        <v>0</v>
      </c>
      <c r="BL182" s="106" t="s">
        <v>155</v>
      </c>
      <c r="BM182" s="208" t="s">
        <v>336</v>
      </c>
    </row>
    <row r="183" spans="2:65" s="114" customFormat="1" ht="24.15" customHeight="1">
      <c r="B183" s="113"/>
      <c r="C183" s="197" t="s">
        <v>337</v>
      </c>
      <c r="D183" s="197" t="s">
        <v>113</v>
      </c>
      <c r="E183" s="198" t="s">
        <v>338</v>
      </c>
      <c r="F183" s="199" t="s">
        <v>339</v>
      </c>
      <c r="G183" s="200" t="s">
        <v>179</v>
      </c>
      <c r="H183" s="201">
        <v>20</v>
      </c>
      <c r="I183" s="67"/>
      <c r="J183" s="202">
        <f t="shared" si="20"/>
        <v>0</v>
      </c>
      <c r="K183" s="203"/>
      <c r="L183" s="113"/>
      <c r="M183" s="204" t="s">
        <v>1</v>
      </c>
      <c r="N183" s="205" t="s">
        <v>35</v>
      </c>
      <c r="O183" s="206">
        <v>5.07</v>
      </c>
      <c r="P183" s="206">
        <f t="shared" si="21"/>
        <v>101.4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AR183" s="208" t="s">
        <v>155</v>
      </c>
      <c r="AT183" s="208" t="s">
        <v>113</v>
      </c>
      <c r="AU183" s="208" t="s">
        <v>77</v>
      </c>
      <c r="AY183" s="106" t="s">
        <v>110</v>
      </c>
      <c r="BE183" s="209">
        <f t="shared" si="24"/>
        <v>0</v>
      </c>
      <c r="BF183" s="209">
        <f t="shared" si="25"/>
        <v>0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06" t="s">
        <v>75</v>
      </c>
      <c r="BK183" s="209">
        <f t="shared" si="29"/>
        <v>0</v>
      </c>
      <c r="BL183" s="106" t="s">
        <v>155</v>
      </c>
      <c r="BM183" s="208" t="s">
        <v>340</v>
      </c>
    </row>
    <row r="184" spans="2:65" s="114" customFormat="1" ht="24.15" customHeight="1">
      <c r="B184" s="113"/>
      <c r="C184" s="197" t="s">
        <v>341</v>
      </c>
      <c r="D184" s="197" t="s">
        <v>113</v>
      </c>
      <c r="E184" s="198" t="s">
        <v>342</v>
      </c>
      <c r="F184" s="199" t="s">
        <v>343</v>
      </c>
      <c r="G184" s="200" t="s">
        <v>179</v>
      </c>
      <c r="H184" s="201">
        <v>52</v>
      </c>
      <c r="I184" s="67"/>
      <c r="J184" s="202">
        <f t="shared" si="20"/>
        <v>0</v>
      </c>
      <c r="K184" s="203"/>
      <c r="L184" s="113"/>
      <c r="M184" s="204" t="s">
        <v>1</v>
      </c>
      <c r="N184" s="205" t="s">
        <v>35</v>
      </c>
      <c r="O184" s="206">
        <v>6.3380000000000001</v>
      </c>
      <c r="P184" s="206">
        <f t="shared" si="21"/>
        <v>329.57600000000002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AR184" s="208" t="s">
        <v>155</v>
      </c>
      <c r="AT184" s="208" t="s">
        <v>113</v>
      </c>
      <c r="AU184" s="208" t="s">
        <v>77</v>
      </c>
      <c r="AY184" s="106" t="s">
        <v>110</v>
      </c>
      <c r="BE184" s="209">
        <f t="shared" si="24"/>
        <v>0</v>
      </c>
      <c r="BF184" s="209">
        <f t="shared" si="25"/>
        <v>0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06" t="s">
        <v>75</v>
      </c>
      <c r="BK184" s="209">
        <f t="shared" si="29"/>
        <v>0</v>
      </c>
      <c r="BL184" s="106" t="s">
        <v>155</v>
      </c>
      <c r="BM184" s="208" t="s">
        <v>344</v>
      </c>
    </row>
    <row r="185" spans="2:65" s="114" customFormat="1" ht="24.15" customHeight="1">
      <c r="B185" s="113"/>
      <c r="C185" s="197" t="s">
        <v>345</v>
      </c>
      <c r="D185" s="197" t="s">
        <v>113</v>
      </c>
      <c r="E185" s="198" t="s">
        <v>346</v>
      </c>
      <c r="F185" s="199" t="s">
        <v>347</v>
      </c>
      <c r="G185" s="200" t="s">
        <v>327</v>
      </c>
      <c r="H185" s="201">
        <v>3026.36</v>
      </c>
      <c r="I185" s="67"/>
      <c r="J185" s="202">
        <f t="shared" si="20"/>
        <v>0</v>
      </c>
      <c r="K185" s="203"/>
      <c r="L185" s="113"/>
      <c r="M185" s="204" t="s">
        <v>1</v>
      </c>
      <c r="N185" s="205" t="s">
        <v>35</v>
      </c>
      <c r="O185" s="206">
        <v>4.2249999999999996</v>
      </c>
      <c r="P185" s="206">
        <f t="shared" si="21"/>
        <v>12786.370999999999</v>
      </c>
      <c r="Q185" s="206">
        <v>0</v>
      </c>
      <c r="R185" s="206">
        <f t="shared" si="22"/>
        <v>0</v>
      </c>
      <c r="S185" s="206">
        <v>0</v>
      </c>
      <c r="T185" s="207">
        <f t="shared" si="23"/>
        <v>0</v>
      </c>
      <c r="AR185" s="208" t="s">
        <v>155</v>
      </c>
      <c r="AT185" s="208" t="s">
        <v>113</v>
      </c>
      <c r="AU185" s="208" t="s">
        <v>77</v>
      </c>
      <c r="AY185" s="106" t="s">
        <v>110</v>
      </c>
      <c r="BE185" s="209">
        <f t="shared" si="24"/>
        <v>0</v>
      </c>
      <c r="BF185" s="209">
        <f t="shared" si="25"/>
        <v>0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06" t="s">
        <v>75</v>
      </c>
      <c r="BK185" s="209">
        <f t="shared" si="29"/>
        <v>0</v>
      </c>
      <c r="BL185" s="106" t="s">
        <v>155</v>
      </c>
      <c r="BM185" s="208" t="s">
        <v>348</v>
      </c>
    </row>
    <row r="186" spans="2:65" s="114" customFormat="1" ht="24.15" customHeight="1">
      <c r="B186" s="113"/>
      <c r="C186" s="197" t="s">
        <v>349</v>
      </c>
      <c r="D186" s="197" t="s">
        <v>113</v>
      </c>
      <c r="E186" s="198" t="s">
        <v>350</v>
      </c>
      <c r="F186" s="199" t="s">
        <v>351</v>
      </c>
      <c r="G186" s="200" t="s">
        <v>327</v>
      </c>
      <c r="H186" s="201">
        <v>232.51</v>
      </c>
      <c r="I186" s="67"/>
      <c r="J186" s="202">
        <f t="shared" si="20"/>
        <v>0</v>
      </c>
      <c r="K186" s="203"/>
      <c r="L186" s="113"/>
      <c r="M186" s="204" t="s">
        <v>1</v>
      </c>
      <c r="N186" s="205" t="s">
        <v>35</v>
      </c>
      <c r="O186" s="206">
        <v>0.47699999999999998</v>
      </c>
      <c r="P186" s="206">
        <f t="shared" si="21"/>
        <v>110.90727</v>
      </c>
      <c r="Q186" s="206">
        <v>0</v>
      </c>
      <c r="R186" s="206">
        <f t="shared" si="22"/>
        <v>0</v>
      </c>
      <c r="S186" s="206">
        <v>0</v>
      </c>
      <c r="T186" s="207">
        <f t="shared" si="23"/>
        <v>0</v>
      </c>
      <c r="AR186" s="208" t="s">
        <v>155</v>
      </c>
      <c r="AT186" s="208" t="s">
        <v>113</v>
      </c>
      <c r="AU186" s="208" t="s">
        <v>77</v>
      </c>
      <c r="AY186" s="106" t="s">
        <v>110</v>
      </c>
      <c r="BE186" s="209">
        <f t="shared" si="24"/>
        <v>0</v>
      </c>
      <c r="BF186" s="209">
        <f t="shared" si="25"/>
        <v>0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06" t="s">
        <v>75</v>
      </c>
      <c r="BK186" s="209">
        <f t="shared" si="29"/>
        <v>0</v>
      </c>
      <c r="BL186" s="106" t="s">
        <v>155</v>
      </c>
      <c r="BM186" s="208" t="s">
        <v>352</v>
      </c>
    </row>
    <row r="187" spans="2:65" s="114" customFormat="1" ht="24.15" customHeight="1">
      <c r="B187" s="113"/>
      <c r="C187" s="197" t="s">
        <v>353</v>
      </c>
      <c r="D187" s="197" t="s">
        <v>113</v>
      </c>
      <c r="E187" s="198" t="s">
        <v>354</v>
      </c>
      <c r="F187" s="199" t="s">
        <v>355</v>
      </c>
      <c r="G187" s="200" t="s">
        <v>327</v>
      </c>
      <c r="H187" s="201">
        <v>25.75</v>
      </c>
      <c r="I187" s="67"/>
      <c r="J187" s="202">
        <f t="shared" si="20"/>
        <v>0</v>
      </c>
      <c r="K187" s="203"/>
      <c r="L187" s="113"/>
      <c r="M187" s="204" t="s">
        <v>1</v>
      </c>
      <c r="N187" s="205" t="s">
        <v>35</v>
      </c>
      <c r="O187" s="206">
        <v>6.4359999999999999</v>
      </c>
      <c r="P187" s="206">
        <f t="shared" si="21"/>
        <v>165.727</v>
      </c>
      <c r="Q187" s="206">
        <v>0</v>
      </c>
      <c r="R187" s="206">
        <f t="shared" si="22"/>
        <v>0</v>
      </c>
      <c r="S187" s="206">
        <v>2.2000000000000002</v>
      </c>
      <c r="T187" s="207">
        <f t="shared" si="23"/>
        <v>56.650000000000006</v>
      </c>
      <c r="AR187" s="208" t="s">
        <v>155</v>
      </c>
      <c r="AT187" s="208" t="s">
        <v>113</v>
      </c>
      <c r="AU187" s="208" t="s">
        <v>77</v>
      </c>
      <c r="AY187" s="106" t="s">
        <v>110</v>
      </c>
      <c r="BE187" s="209">
        <f t="shared" si="24"/>
        <v>0</v>
      </c>
      <c r="BF187" s="209">
        <f t="shared" si="25"/>
        <v>0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06" t="s">
        <v>75</v>
      </c>
      <c r="BK187" s="209">
        <f t="shared" si="29"/>
        <v>0</v>
      </c>
      <c r="BL187" s="106" t="s">
        <v>155</v>
      </c>
      <c r="BM187" s="208" t="s">
        <v>356</v>
      </c>
    </row>
    <row r="188" spans="2:65" s="114" customFormat="1" ht="24.15" customHeight="1">
      <c r="B188" s="113"/>
      <c r="C188" s="197" t="s">
        <v>357</v>
      </c>
      <c r="D188" s="197" t="s">
        <v>113</v>
      </c>
      <c r="E188" s="198" t="s">
        <v>358</v>
      </c>
      <c r="F188" s="199" t="s">
        <v>359</v>
      </c>
      <c r="G188" s="200" t="s">
        <v>360</v>
      </c>
      <c r="H188" s="201">
        <v>265.2</v>
      </c>
      <c r="I188" s="67"/>
      <c r="J188" s="202">
        <f t="shared" si="20"/>
        <v>0</v>
      </c>
      <c r="K188" s="203"/>
      <c r="L188" s="113"/>
      <c r="M188" s="204" t="s">
        <v>1</v>
      </c>
      <c r="N188" s="205" t="s">
        <v>35</v>
      </c>
      <c r="O188" s="206">
        <v>0.23599999999999999</v>
      </c>
      <c r="P188" s="206">
        <f t="shared" si="21"/>
        <v>62.587199999999996</v>
      </c>
      <c r="Q188" s="206">
        <v>8.4000000000000003E-4</v>
      </c>
      <c r="R188" s="206">
        <f t="shared" si="22"/>
        <v>0.22276799999999999</v>
      </c>
      <c r="S188" s="206">
        <v>0</v>
      </c>
      <c r="T188" s="207">
        <f t="shared" si="23"/>
        <v>0</v>
      </c>
      <c r="AR188" s="208" t="s">
        <v>155</v>
      </c>
      <c r="AT188" s="208" t="s">
        <v>113</v>
      </c>
      <c r="AU188" s="208" t="s">
        <v>77</v>
      </c>
      <c r="AY188" s="106" t="s">
        <v>110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06" t="s">
        <v>75</v>
      </c>
      <c r="BK188" s="209">
        <f t="shared" si="29"/>
        <v>0</v>
      </c>
      <c r="BL188" s="106" t="s">
        <v>155</v>
      </c>
      <c r="BM188" s="208" t="s">
        <v>361</v>
      </c>
    </row>
    <row r="189" spans="2:65" s="114" customFormat="1" ht="21.75" customHeight="1">
      <c r="B189" s="113"/>
      <c r="C189" s="197" t="s">
        <v>362</v>
      </c>
      <c r="D189" s="197" t="s">
        <v>113</v>
      </c>
      <c r="E189" s="198" t="s">
        <v>363</v>
      </c>
      <c r="F189" s="199" t="s">
        <v>364</v>
      </c>
      <c r="G189" s="200" t="s">
        <v>360</v>
      </c>
      <c r="H189" s="201">
        <v>39.936</v>
      </c>
      <c r="I189" s="67"/>
      <c r="J189" s="202">
        <f t="shared" si="20"/>
        <v>0</v>
      </c>
      <c r="K189" s="203"/>
      <c r="L189" s="113"/>
      <c r="M189" s="204" t="s">
        <v>1</v>
      </c>
      <c r="N189" s="205" t="s">
        <v>35</v>
      </c>
      <c r="O189" s="206">
        <v>0.156</v>
      </c>
      <c r="P189" s="206">
        <f t="shared" si="21"/>
        <v>6.230016</v>
      </c>
      <c r="Q189" s="206">
        <v>6.9999999999999999E-4</v>
      </c>
      <c r="R189" s="206">
        <f t="shared" si="22"/>
        <v>2.7955199999999999E-2</v>
      </c>
      <c r="S189" s="206">
        <v>0</v>
      </c>
      <c r="T189" s="207">
        <f t="shared" si="23"/>
        <v>0</v>
      </c>
      <c r="AR189" s="208" t="s">
        <v>155</v>
      </c>
      <c r="AT189" s="208" t="s">
        <v>113</v>
      </c>
      <c r="AU189" s="208" t="s">
        <v>77</v>
      </c>
      <c r="AY189" s="106" t="s">
        <v>110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06" t="s">
        <v>75</v>
      </c>
      <c r="BK189" s="209">
        <f t="shared" si="29"/>
        <v>0</v>
      </c>
      <c r="BL189" s="106" t="s">
        <v>155</v>
      </c>
      <c r="BM189" s="208" t="s">
        <v>365</v>
      </c>
    </row>
    <row r="190" spans="2:65" s="114" customFormat="1" ht="24.15" customHeight="1">
      <c r="B190" s="113"/>
      <c r="C190" s="197" t="s">
        <v>366</v>
      </c>
      <c r="D190" s="197" t="s">
        <v>113</v>
      </c>
      <c r="E190" s="198" t="s">
        <v>367</v>
      </c>
      <c r="F190" s="199" t="s">
        <v>368</v>
      </c>
      <c r="G190" s="200" t="s">
        <v>360</v>
      </c>
      <c r="H190" s="201">
        <v>265.2</v>
      </c>
      <c r="I190" s="67"/>
      <c r="J190" s="202">
        <f t="shared" si="20"/>
        <v>0</v>
      </c>
      <c r="K190" s="203"/>
      <c r="L190" s="113"/>
      <c r="M190" s="204" t="s">
        <v>1</v>
      </c>
      <c r="N190" s="205" t="s">
        <v>35</v>
      </c>
      <c r="O190" s="206">
        <v>0.191</v>
      </c>
      <c r="P190" s="206">
        <f t="shared" si="21"/>
        <v>50.653199999999998</v>
      </c>
      <c r="Q190" s="206">
        <v>0</v>
      </c>
      <c r="R190" s="206">
        <f t="shared" si="22"/>
        <v>0</v>
      </c>
      <c r="S190" s="206">
        <v>0</v>
      </c>
      <c r="T190" s="207">
        <f t="shared" si="23"/>
        <v>0</v>
      </c>
      <c r="AR190" s="208" t="s">
        <v>155</v>
      </c>
      <c r="AT190" s="208" t="s">
        <v>113</v>
      </c>
      <c r="AU190" s="208" t="s">
        <v>77</v>
      </c>
      <c r="AY190" s="106" t="s">
        <v>110</v>
      </c>
      <c r="BE190" s="209">
        <f t="shared" si="24"/>
        <v>0</v>
      </c>
      <c r="BF190" s="209">
        <f t="shared" si="25"/>
        <v>0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06" t="s">
        <v>75</v>
      </c>
      <c r="BK190" s="209">
        <f t="shared" si="29"/>
        <v>0</v>
      </c>
      <c r="BL190" s="106" t="s">
        <v>155</v>
      </c>
      <c r="BM190" s="208" t="s">
        <v>369</v>
      </c>
    </row>
    <row r="191" spans="2:65" s="114" customFormat="1" ht="24.15" customHeight="1">
      <c r="B191" s="113"/>
      <c r="C191" s="197" t="s">
        <v>370</v>
      </c>
      <c r="D191" s="197" t="s">
        <v>113</v>
      </c>
      <c r="E191" s="198" t="s">
        <v>371</v>
      </c>
      <c r="F191" s="199" t="s">
        <v>372</v>
      </c>
      <c r="G191" s="200" t="s">
        <v>360</v>
      </c>
      <c r="H191" s="201">
        <v>39.936</v>
      </c>
      <c r="I191" s="67"/>
      <c r="J191" s="202">
        <f t="shared" si="20"/>
        <v>0</v>
      </c>
      <c r="K191" s="203"/>
      <c r="L191" s="113"/>
      <c r="M191" s="204" t="s">
        <v>1</v>
      </c>
      <c r="N191" s="205" t="s">
        <v>35</v>
      </c>
      <c r="O191" s="206">
        <v>9.5000000000000001E-2</v>
      </c>
      <c r="P191" s="206">
        <f t="shared" si="21"/>
        <v>3.79392</v>
      </c>
      <c r="Q191" s="206">
        <v>0</v>
      </c>
      <c r="R191" s="206">
        <f t="shared" si="22"/>
        <v>0</v>
      </c>
      <c r="S191" s="206">
        <v>0</v>
      </c>
      <c r="T191" s="207">
        <f t="shared" si="23"/>
        <v>0</v>
      </c>
      <c r="AR191" s="208" t="s">
        <v>155</v>
      </c>
      <c r="AT191" s="208" t="s">
        <v>113</v>
      </c>
      <c r="AU191" s="208" t="s">
        <v>77</v>
      </c>
      <c r="AY191" s="106" t="s">
        <v>110</v>
      </c>
      <c r="BE191" s="209">
        <f t="shared" si="24"/>
        <v>0</v>
      </c>
      <c r="BF191" s="209">
        <f t="shared" si="25"/>
        <v>0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06" t="s">
        <v>75</v>
      </c>
      <c r="BK191" s="209">
        <f t="shared" si="29"/>
        <v>0</v>
      </c>
      <c r="BL191" s="106" t="s">
        <v>155</v>
      </c>
      <c r="BM191" s="208" t="s">
        <v>373</v>
      </c>
    </row>
    <row r="192" spans="2:65" s="114" customFormat="1" ht="24.15" customHeight="1">
      <c r="B192" s="113"/>
      <c r="C192" s="197" t="s">
        <v>374</v>
      </c>
      <c r="D192" s="197" t="s">
        <v>113</v>
      </c>
      <c r="E192" s="198" t="s">
        <v>375</v>
      </c>
      <c r="F192" s="199" t="s">
        <v>376</v>
      </c>
      <c r="G192" s="200" t="s">
        <v>327</v>
      </c>
      <c r="H192" s="201">
        <v>14</v>
      </c>
      <c r="I192" s="67"/>
      <c r="J192" s="202">
        <f t="shared" si="20"/>
        <v>0</v>
      </c>
      <c r="K192" s="203"/>
      <c r="L192" s="113"/>
      <c r="M192" s="204" t="s">
        <v>1</v>
      </c>
      <c r="N192" s="205" t="s">
        <v>35</v>
      </c>
      <c r="O192" s="206">
        <v>0.70899999999999996</v>
      </c>
      <c r="P192" s="206">
        <f t="shared" si="21"/>
        <v>9.9260000000000002</v>
      </c>
      <c r="Q192" s="206">
        <v>0</v>
      </c>
      <c r="R192" s="206">
        <f t="shared" si="22"/>
        <v>0</v>
      </c>
      <c r="S192" s="206">
        <v>0</v>
      </c>
      <c r="T192" s="207">
        <f t="shared" si="23"/>
        <v>0</v>
      </c>
      <c r="AR192" s="208" t="s">
        <v>155</v>
      </c>
      <c r="AT192" s="208" t="s">
        <v>113</v>
      </c>
      <c r="AU192" s="208" t="s">
        <v>77</v>
      </c>
      <c r="AY192" s="106" t="s">
        <v>110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06" t="s">
        <v>75</v>
      </c>
      <c r="BK192" s="209">
        <f t="shared" si="29"/>
        <v>0</v>
      </c>
      <c r="BL192" s="106" t="s">
        <v>155</v>
      </c>
      <c r="BM192" s="208" t="s">
        <v>377</v>
      </c>
    </row>
    <row r="193" spans="2:65" s="114" customFormat="1" ht="24.15" customHeight="1">
      <c r="B193" s="113"/>
      <c r="C193" s="197" t="s">
        <v>378</v>
      </c>
      <c r="D193" s="197" t="s">
        <v>113</v>
      </c>
      <c r="E193" s="198" t="s">
        <v>379</v>
      </c>
      <c r="F193" s="199" t="s">
        <v>380</v>
      </c>
      <c r="G193" s="200" t="s">
        <v>179</v>
      </c>
      <c r="H193" s="201">
        <v>321</v>
      </c>
      <c r="I193" s="67"/>
      <c r="J193" s="202">
        <f t="shared" si="20"/>
        <v>0</v>
      </c>
      <c r="K193" s="203"/>
      <c r="L193" s="113"/>
      <c r="M193" s="204" t="s">
        <v>1</v>
      </c>
      <c r="N193" s="205" t="s">
        <v>35</v>
      </c>
      <c r="O193" s="206">
        <v>0.312</v>
      </c>
      <c r="P193" s="206">
        <f t="shared" si="21"/>
        <v>100.152</v>
      </c>
      <c r="Q193" s="206">
        <v>0</v>
      </c>
      <c r="R193" s="206">
        <f t="shared" si="22"/>
        <v>0</v>
      </c>
      <c r="S193" s="206">
        <v>0</v>
      </c>
      <c r="T193" s="207">
        <f t="shared" si="23"/>
        <v>0</v>
      </c>
      <c r="AR193" s="208" t="s">
        <v>155</v>
      </c>
      <c r="AT193" s="208" t="s">
        <v>113</v>
      </c>
      <c r="AU193" s="208" t="s">
        <v>77</v>
      </c>
      <c r="AY193" s="106" t="s">
        <v>110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06" t="s">
        <v>75</v>
      </c>
      <c r="BK193" s="209">
        <f t="shared" si="29"/>
        <v>0</v>
      </c>
      <c r="BL193" s="106" t="s">
        <v>155</v>
      </c>
      <c r="BM193" s="208" t="s">
        <v>381</v>
      </c>
    </row>
    <row r="194" spans="2:65" s="114" customFormat="1" ht="24.15" customHeight="1">
      <c r="B194" s="113"/>
      <c r="C194" s="197" t="s">
        <v>382</v>
      </c>
      <c r="D194" s="197" t="s">
        <v>113</v>
      </c>
      <c r="E194" s="198" t="s">
        <v>383</v>
      </c>
      <c r="F194" s="199" t="s">
        <v>384</v>
      </c>
      <c r="G194" s="200" t="s">
        <v>179</v>
      </c>
      <c r="H194" s="201">
        <v>64</v>
      </c>
      <c r="I194" s="67"/>
      <c r="J194" s="202">
        <f t="shared" si="20"/>
        <v>0</v>
      </c>
      <c r="K194" s="203"/>
      <c r="L194" s="113"/>
      <c r="M194" s="204" t="s">
        <v>1</v>
      </c>
      <c r="N194" s="205" t="s">
        <v>35</v>
      </c>
      <c r="O194" s="206">
        <v>0.34699999999999998</v>
      </c>
      <c r="P194" s="206">
        <f t="shared" si="21"/>
        <v>22.207999999999998</v>
      </c>
      <c r="Q194" s="206">
        <v>0</v>
      </c>
      <c r="R194" s="206">
        <f t="shared" si="22"/>
        <v>0</v>
      </c>
      <c r="S194" s="206">
        <v>0</v>
      </c>
      <c r="T194" s="207">
        <f t="shared" si="23"/>
        <v>0</v>
      </c>
      <c r="AR194" s="208" t="s">
        <v>155</v>
      </c>
      <c r="AT194" s="208" t="s">
        <v>113</v>
      </c>
      <c r="AU194" s="208" t="s">
        <v>77</v>
      </c>
      <c r="AY194" s="106" t="s">
        <v>110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06" t="s">
        <v>75</v>
      </c>
      <c r="BK194" s="209">
        <f t="shared" si="29"/>
        <v>0</v>
      </c>
      <c r="BL194" s="106" t="s">
        <v>155</v>
      </c>
      <c r="BM194" s="208" t="s">
        <v>385</v>
      </c>
    </row>
    <row r="195" spans="2:65" s="114" customFormat="1" ht="24.15" customHeight="1">
      <c r="B195" s="113"/>
      <c r="C195" s="197" t="s">
        <v>386</v>
      </c>
      <c r="D195" s="197" t="s">
        <v>113</v>
      </c>
      <c r="E195" s="198" t="s">
        <v>387</v>
      </c>
      <c r="F195" s="199" t="s">
        <v>388</v>
      </c>
      <c r="G195" s="200" t="s">
        <v>179</v>
      </c>
      <c r="H195" s="201">
        <v>20</v>
      </c>
      <c r="I195" s="67"/>
      <c r="J195" s="202">
        <f t="shared" si="20"/>
        <v>0</v>
      </c>
      <c r="K195" s="203"/>
      <c r="L195" s="113"/>
      <c r="M195" s="204" t="s">
        <v>1</v>
      </c>
      <c r="N195" s="205" t="s">
        <v>35</v>
      </c>
      <c r="O195" s="206">
        <v>0.433</v>
      </c>
      <c r="P195" s="206">
        <f t="shared" si="21"/>
        <v>8.66</v>
      </c>
      <c r="Q195" s="206">
        <v>0</v>
      </c>
      <c r="R195" s="206">
        <f t="shared" si="22"/>
        <v>0</v>
      </c>
      <c r="S195" s="206">
        <v>0</v>
      </c>
      <c r="T195" s="207">
        <f t="shared" si="23"/>
        <v>0</v>
      </c>
      <c r="AR195" s="208" t="s">
        <v>155</v>
      </c>
      <c r="AT195" s="208" t="s">
        <v>113</v>
      </c>
      <c r="AU195" s="208" t="s">
        <v>77</v>
      </c>
      <c r="AY195" s="106" t="s">
        <v>110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06" t="s">
        <v>75</v>
      </c>
      <c r="BK195" s="209">
        <f t="shared" si="29"/>
        <v>0</v>
      </c>
      <c r="BL195" s="106" t="s">
        <v>155</v>
      </c>
      <c r="BM195" s="208" t="s">
        <v>389</v>
      </c>
    </row>
    <row r="196" spans="2:65" s="114" customFormat="1" ht="24.15" customHeight="1">
      <c r="B196" s="113"/>
      <c r="C196" s="197" t="s">
        <v>390</v>
      </c>
      <c r="D196" s="197" t="s">
        <v>113</v>
      </c>
      <c r="E196" s="198" t="s">
        <v>391</v>
      </c>
      <c r="F196" s="199" t="s">
        <v>392</v>
      </c>
      <c r="G196" s="200" t="s">
        <v>179</v>
      </c>
      <c r="H196" s="201">
        <v>52</v>
      </c>
      <c r="I196" s="67"/>
      <c r="J196" s="202">
        <f t="shared" si="20"/>
        <v>0</v>
      </c>
      <c r="K196" s="203"/>
      <c r="L196" s="113"/>
      <c r="M196" s="204" t="s">
        <v>1</v>
      </c>
      <c r="N196" s="205" t="s">
        <v>35</v>
      </c>
      <c r="O196" s="206">
        <v>0.54100000000000004</v>
      </c>
      <c r="P196" s="206">
        <f t="shared" si="21"/>
        <v>28.132000000000001</v>
      </c>
      <c r="Q196" s="206">
        <v>0</v>
      </c>
      <c r="R196" s="206">
        <f t="shared" si="22"/>
        <v>0</v>
      </c>
      <c r="S196" s="206">
        <v>0</v>
      </c>
      <c r="T196" s="207">
        <f t="shared" si="23"/>
        <v>0</v>
      </c>
      <c r="AR196" s="208" t="s">
        <v>155</v>
      </c>
      <c r="AT196" s="208" t="s">
        <v>113</v>
      </c>
      <c r="AU196" s="208" t="s">
        <v>77</v>
      </c>
      <c r="AY196" s="106" t="s">
        <v>110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06" t="s">
        <v>75</v>
      </c>
      <c r="BK196" s="209">
        <f t="shared" si="29"/>
        <v>0</v>
      </c>
      <c r="BL196" s="106" t="s">
        <v>155</v>
      </c>
      <c r="BM196" s="208" t="s">
        <v>393</v>
      </c>
    </row>
    <row r="197" spans="2:65" s="114" customFormat="1" ht="24.15" customHeight="1">
      <c r="B197" s="113"/>
      <c r="C197" s="197" t="s">
        <v>394</v>
      </c>
      <c r="D197" s="197" t="s">
        <v>113</v>
      </c>
      <c r="E197" s="198" t="s">
        <v>395</v>
      </c>
      <c r="F197" s="199" t="s">
        <v>396</v>
      </c>
      <c r="G197" s="200" t="s">
        <v>327</v>
      </c>
      <c r="H197" s="201">
        <v>3026.36</v>
      </c>
      <c r="I197" s="67"/>
      <c r="J197" s="202">
        <f t="shared" si="20"/>
        <v>0</v>
      </c>
      <c r="K197" s="203"/>
      <c r="L197" s="113"/>
      <c r="M197" s="204" t="s">
        <v>1</v>
      </c>
      <c r="N197" s="205" t="s">
        <v>35</v>
      </c>
      <c r="O197" s="206">
        <v>0.78</v>
      </c>
      <c r="P197" s="206">
        <f t="shared" si="21"/>
        <v>2360.5608000000002</v>
      </c>
      <c r="Q197" s="206">
        <v>0</v>
      </c>
      <c r="R197" s="206">
        <f t="shared" si="22"/>
        <v>0</v>
      </c>
      <c r="S197" s="206">
        <v>0</v>
      </c>
      <c r="T197" s="207">
        <f t="shared" si="23"/>
        <v>0</v>
      </c>
      <c r="AR197" s="208" t="s">
        <v>155</v>
      </c>
      <c r="AT197" s="208" t="s">
        <v>113</v>
      </c>
      <c r="AU197" s="208" t="s">
        <v>77</v>
      </c>
      <c r="AY197" s="106" t="s">
        <v>110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06" t="s">
        <v>75</v>
      </c>
      <c r="BK197" s="209">
        <f t="shared" si="29"/>
        <v>0</v>
      </c>
      <c r="BL197" s="106" t="s">
        <v>155</v>
      </c>
      <c r="BM197" s="208" t="s">
        <v>397</v>
      </c>
    </row>
    <row r="198" spans="2:65" s="114" customFormat="1" ht="16.5" customHeight="1">
      <c r="B198" s="113"/>
      <c r="C198" s="210" t="s">
        <v>398</v>
      </c>
      <c r="D198" s="210" t="s">
        <v>147</v>
      </c>
      <c r="E198" s="211" t="s">
        <v>399</v>
      </c>
      <c r="F198" s="212" t="s">
        <v>400</v>
      </c>
      <c r="G198" s="213" t="s">
        <v>116</v>
      </c>
      <c r="H198" s="214">
        <v>704.8</v>
      </c>
      <c r="I198" s="68"/>
      <c r="J198" s="215">
        <f t="shared" si="20"/>
        <v>0</v>
      </c>
      <c r="K198" s="216"/>
      <c r="L198" s="217"/>
      <c r="M198" s="218" t="s">
        <v>1</v>
      </c>
      <c r="N198" s="219" t="s">
        <v>35</v>
      </c>
      <c r="O198" s="206">
        <v>0</v>
      </c>
      <c r="P198" s="206">
        <f t="shared" si="21"/>
        <v>0</v>
      </c>
      <c r="Q198" s="206">
        <v>1</v>
      </c>
      <c r="R198" s="206">
        <f t="shared" si="22"/>
        <v>704.8</v>
      </c>
      <c r="S198" s="206">
        <v>0</v>
      </c>
      <c r="T198" s="207">
        <f t="shared" si="23"/>
        <v>0</v>
      </c>
      <c r="AR198" s="208" t="s">
        <v>160</v>
      </c>
      <c r="AT198" s="208" t="s">
        <v>147</v>
      </c>
      <c r="AU198" s="208" t="s">
        <v>77</v>
      </c>
      <c r="AY198" s="106" t="s">
        <v>110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06" t="s">
        <v>75</v>
      </c>
      <c r="BK198" s="209">
        <f t="shared" si="29"/>
        <v>0</v>
      </c>
      <c r="BL198" s="106" t="s">
        <v>155</v>
      </c>
      <c r="BM198" s="208" t="s">
        <v>401</v>
      </c>
    </row>
    <row r="199" spans="2:65" s="114" customFormat="1" ht="16.5" customHeight="1">
      <c r="B199" s="113"/>
      <c r="C199" s="197" t="s">
        <v>402</v>
      </c>
      <c r="D199" s="197" t="s">
        <v>113</v>
      </c>
      <c r="E199" s="198" t="s">
        <v>403</v>
      </c>
      <c r="F199" s="199" t="s">
        <v>404</v>
      </c>
      <c r="G199" s="200" t="s">
        <v>179</v>
      </c>
      <c r="H199" s="201">
        <v>4098</v>
      </c>
      <c r="I199" s="67"/>
      <c r="J199" s="202">
        <f t="shared" si="20"/>
        <v>0</v>
      </c>
      <c r="K199" s="203"/>
      <c r="L199" s="113"/>
      <c r="M199" s="204" t="s">
        <v>1</v>
      </c>
      <c r="N199" s="205" t="s">
        <v>35</v>
      </c>
      <c r="O199" s="206">
        <v>2.5000000000000001E-2</v>
      </c>
      <c r="P199" s="206">
        <f t="shared" si="21"/>
        <v>102.45</v>
      </c>
      <c r="Q199" s="206">
        <v>9.0000000000000006E-5</v>
      </c>
      <c r="R199" s="206">
        <f t="shared" si="22"/>
        <v>0.36882000000000004</v>
      </c>
      <c r="S199" s="206">
        <v>0</v>
      </c>
      <c r="T199" s="207">
        <f t="shared" si="23"/>
        <v>0</v>
      </c>
      <c r="AR199" s="208" t="s">
        <v>155</v>
      </c>
      <c r="AT199" s="208" t="s">
        <v>113</v>
      </c>
      <c r="AU199" s="208" t="s">
        <v>77</v>
      </c>
      <c r="AY199" s="106" t="s">
        <v>110</v>
      </c>
      <c r="BE199" s="209">
        <f t="shared" si="24"/>
        <v>0</v>
      </c>
      <c r="BF199" s="209">
        <f t="shared" si="25"/>
        <v>0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06" t="s">
        <v>75</v>
      </c>
      <c r="BK199" s="209">
        <f t="shared" si="29"/>
        <v>0</v>
      </c>
      <c r="BL199" s="106" t="s">
        <v>155</v>
      </c>
      <c r="BM199" s="208" t="s">
        <v>405</v>
      </c>
    </row>
    <row r="200" spans="2:65" s="114" customFormat="1" ht="24.15" customHeight="1">
      <c r="B200" s="113"/>
      <c r="C200" s="197" t="s">
        <v>406</v>
      </c>
      <c r="D200" s="197" t="s">
        <v>113</v>
      </c>
      <c r="E200" s="198" t="s">
        <v>407</v>
      </c>
      <c r="F200" s="199" t="s">
        <v>408</v>
      </c>
      <c r="G200" s="200" t="s">
        <v>179</v>
      </c>
      <c r="H200" s="201">
        <v>321</v>
      </c>
      <c r="I200" s="67"/>
      <c r="J200" s="202">
        <f t="shared" si="20"/>
        <v>0</v>
      </c>
      <c r="K200" s="203"/>
      <c r="L200" s="113"/>
      <c r="M200" s="204" t="s">
        <v>1</v>
      </c>
      <c r="N200" s="205" t="s">
        <v>35</v>
      </c>
      <c r="O200" s="206">
        <v>6.5000000000000002E-2</v>
      </c>
      <c r="P200" s="206">
        <f t="shared" si="21"/>
        <v>20.865000000000002</v>
      </c>
      <c r="Q200" s="206">
        <v>0</v>
      </c>
      <c r="R200" s="206">
        <f t="shared" si="22"/>
        <v>0</v>
      </c>
      <c r="S200" s="206">
        <v>0</v>
      </c>
      <c r="T200" s="207">
        <f t="shared" si="23"/>
        <v>0</v>
      </c>
      <c r="AR200" s="208" t="s">
        <v>155</v>
      </c>
      <c r="AT200" s="208" t="s">
        <v>113</v>
      </c>
      <c r="AU200" s="208" t="s">
        <v>77</v>
      </c>
      <c r="AY200" s="106" t="s">
        <v>110</v>
      </c>
      <c r="BE200" s="209">
        <f t="shared" si="24"/>
        <v>0</v>
      </c>
      <c r="BF200" s="209">
        <f t="shared" si="25"/>
        <v>0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06" t="s">
        <v>75</v>
      </c>
      <c r="BK200" s="209">
        <f t="shared" si="29"/>
        <v>0</v>
      </c>
      <c r="BL200" s="106" t="s">
        <v>155</v>
      </c>
      <c r="BM200" s="208" t="s">
        <v>409</v>
      </c>
    </row>
    <row r="201" spans="2:65" s="114" customFormat="1" ht="24.15" customHeight="1">
      <c r="B201" s="113"/>
      <c r="C201" s="197" t="s">
        <v>410</v>
      </c>
      <c r="D201" s="197" t="s">
        <v>113</v>
      </c>
      <c r="E201" s="198" t="s">
        <v>411</v>
      </c>
      <c r="F201" s="199" t="s">
        <v>412</v>
      </c>
      <c r="G201" s="200" t="s">
        <v>179</v>
      </c>
      <c r="H201" s="201">
        <v>64</v>
      </c>
      <c r="I201" s="67"/>
      <c r="J201" s="202">
        <f t="shared" si="20"/>
        <v>0</v>
      </c>
      <c r="K201" s="203"/>
      <c r="L201" s="113"/>
      <c r="M201" s="204" t="s">
        <v>1</v>
      </c>
      <c r="N201" s="205" t="s">
        <v>35</v>
      </c>
      <c r="O201" s="206">
        <v>8.7999999999999995E-2</v>
      </c>
      <c r="P201" s="206">
        <f t="shared" si="21"/>
        <v>5.6319999999999997</v>
      </c>
      <c r="Q201" s="206">
        <v>0</v>
      </c>
      <c r="R201" s="206">
        <f t="shared" si="22"/>
        <v>0</v>
      </c>
      <c r="S201" s="206">
        <v>0</v>
      </c>
      <c r="T201" s="207">
        <f t="shared" si="23"/>
        <v>0</v>
      </c>
      <c r="AR201" s="208" t="s">
        <v>155</v>
      </c>
      <c r="AT201" s="208" t="s">
        <v>113</v>
      </c>
      <c r="AU201" s="208" t="s">
        <v>77</v>
      </c>
      <c r="AY201" s="106" t="s">
        <v>110</v>
      </c>
      <c r="BE201" s="209">
        <f t="shared" si="24"/>
        <v>0</v>
      </c>
      <c r="BF201" s="209">
        <f t="shared" si="25"/>
        <v>0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06" t="s">
        <v>75</v>
      </c>
      <c r="BK201" s="209">
        <f t="shared" si="29"/>
        <v>0</v>
      </c>
      <c r="BL201" s="106" t="s">
        <v>155</v>
      </c>
      <c r="BM201" s="208" t="s">
        <v>413</v>
      </c>
    </row>
    <row r="202" spans="2:65" s="114" customFormat="1" ht="24.15" customHeight="1">
      <c r="B202" s="113"/>
      <c r="C202" s="197" t="s">
        <v>414</v>
      </c>
      <c r="D202" s="197" t="s">
        <v>113</v>
      </c>
      <c r="E202" s="198" t="s">
        <v>415</v>
      </c>
      <c r="F202" s="199" t="s">
        <v>416</v>
      </c>
      <c r="G202" s="200" t="s">
        <v>179</v>
      </c>
      <c r="H202" s="201">
        <v>986.8</v>
      </c>
      <c r="I202" s="67"/>
      <c r="J202" s="202">
        <f t="shared" si="20"/>
        <v>0</v>
      </c>
      <c r="K202" s="203"/>
      <c r="L202" s="113"/>
      <c r="M202" s="204" t="s">
        <v>1</v>
      </c>
      <c r="N202" s="205" t="s">
        <v>35</v>
      </c>
      <c r="O202" s="206">
        <v>0.1</v>
      </c>
      <c r="P202" s="206">
        <f t="shared" si="21"/>
        <v>98.68</v>
      </c>
      <c r="Q202" s="206">
        <v>0</v>
      </c>
      <c r="R202" s="206">
        <f t="shared" si="22"/>
        <v>0</v>
      </c>
      <c r="S202" s="206">
        <v>0</v>
      </c>
      <c r="T202" s="207">
        <f t="shared" si="23"/>
        <v>0</v>
      </c>
      <c r="AR202" s="208" t="s">
        <v>155</v>
      </c>
      <c r="AT202" s="208" t="s">
        <v>113</v>
      </c>
      <c r="AU202" s="208" t="s">
        <v>77</v>
      </c>
      <c r="AY202" s="106" t="s">
        <v>110</v>
      </c>
      <c r="BE202" s="209">
        <f t="shared" si="24"/>
        <v>0</v>
      </c>
      <c r="BF202" s="209">
        <f t="shared" si="25"/>
        <v>0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06" t="s">
        <v>75</v>
      </c>
      <c r="BK202" s="209">
        <f t="shared" si="29"/>
        <v>0</v>
      </c>
      <c r="BL202" s="106" t="s">
        <v>155</v>
      </c>
      <c r="BM202" s="208" t="s">
        <v>417</v>
      </c>
    </row>
    <row r="203" spans="2:65" s="114" customFormat="1" ht="24.15" customHeight="1">
      <c r="B203" s="113"/>
      <c r="C203" s="197" t="s">
        <v>418</v>
      </c>
      <c r="D203" s="197" t="s">
        <v>113</v>
      </c>
      <c r="E203" s="198" t="s">
        <v>419</v>
      </c>
      <c r="F203" s="199" t="s">
        <v>420</v>
      </c>
      <c r="G203" s="200" t="s">
        <v>179</v>
      </c>
      <c r="H203" s="201">
        <v>1651</v>
      </c>
      <c r="I203" s="67"/>
      <c r="J203" s="202">
        <f t="shared" si="20"/>
        <v>0</v>
      </c>
      <c r="K203" s="203"/>
      <c r="L203" s="113"/>
      <c r="M203" s="204" t="s">
        <v>1</v>
      </c>
      <c r="N203" s="205" t="s">
        <v>35</v>
      </c>
      <c r="O203" s="206">
        <v>0.115</v>
      </c>
      <c r="P203" s="206">
        <f t="shared" si="21"/>
        <v>189.86500000000001</v>
      </c>
      <c r="Q203" s="206">
        <v>0</v>
      </c>
      <c r="R203" s="206">
        <f t="shared" si="22"/>
        <v>0</v>
      </c>
      <c r="S203" s="206">
        <v>0</v>
      </c>
      <c r="T203" s="207">
        <f t="shared" si="23"/>
        <v>0</v>
      </c>
      <c r="AR203" s="208" t="s">
        <v>155</v>
      </c>
      <c r="AT203" s="208" t="s">
        <v>113</v>
      </c>
      <c r="AU203" s="208" t="s">
        <v>77</v>
      </c>
      <c r="AY203" s="106" t="s">
        <v>110</v>
      </c>
      <c r="BE203" s="209">
        <f t="shared" si="24"/>
        <v>0</v>
      </c>
      <c r="BF203" s="209">
        <f t="shared" si="25"/>
        <v>0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06" t="s">
        <v>75</v>
      </c>
      <c r="BK203" s="209">
        <f t="shared" si="29"/>
        <v>0</v>
      </c>
      <c r="BL203" s="106" t="s">
        <v>155</v>
      </c>
      <c r="BM203" s="208" t="s">
        <v>421</v>
      </c>
    </row>
    <row r="204" spans="2:65" s="114" customFormat="1" ht="33" customHeight="1">
      <c r="B204" s="113"/>
      <c r="C204" s="197" t="s">
        <v>422</v>
      </c>
      <c r="D204" s="197" t="s">
        <v>113</v>
      </c>
      <c r="E204" s="198" t="s">
        <v>423</v>
      </c>
      <c r="F204" s="199" t="s">
        <v>424</v>
      </c>
      <c r="G204" s="200" t="s">
        <v>179</v>
      </c>
      <c r="H204" s="201">
        <v>2788</v>
      </c>
      <c r="I204" s="67"/>
      <c r="J204" s="202">
        <f t="shared" si="20"/>
        <v>0</v>
      </c>
      <c r="K204" s="203"/>
      <c r="L204" s="113"/>
      <c r="M204" s="204" t="s">
        <v>1</v>
      </c>
      <c r="N204" s="205" t="s">
        <v>35</v>
      </c>
      <c r="O204" s="206">
        <v>0.30399999999999999</v>
      </c>
      <c r="P204" s="206">
        <f t="shared" si="21"/>
        <v>847.55200000000002</v>
      </c>
      <c r="Q204" s="206">
        <v>0.216</v>
      </c>
      <c r="R204" s="206">
        <f t="shared" si="22"/>
        <v>602.20799999999997</v>
      </c>
      <c r="S204" s="206">
        <v>0</v>
      </c>
      <c r="T204" s="207">
        <f t="shared" si="23"/>
        <v>0</v>
      </c>
      <c r="AR204" s="208" t="s">
        <v>155</v>
      </c>
      <c r="AT204" s="208" t="s">
        <v>113</v>
      </c>
      <c r="AU204" s="208" t="s">
        <v>77</v>
      </c>
      <c r="AY204" s="106" t="s">
        <v>110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06" t="s">
        <v>75</v>
      </c>
      <c r="BK204" s="209">
        <f t="shared" si="29"/>
        <v>0</v>
      </c>
      <c r="BL204" s="106" t="s">
        <v>155</v>
      </c>
      <c r="BM204" s="208" t="s">
        <v>425</v>
      </c>
    </row>
    <row r="205" spans="2:65" s="114" customFormat="1" ht="24.15" customHeight="1">
      <c r="B205" s="113"/>
      <c r="C205" s="210" t="s">
        <v>426</v>
      </c>
      <c r="D205" s="210" t="s">
        <v>147</v>
      </c>
      <c r="E205" s="211" t="s">
        <v>427</v>
      </c>
      <c r="F205" s="212" t="s">
        <v>428</v>
      </c>
      <c r="G205" s="213" t="s">
        <v>179</v>
      </c>
      <c r="H205" s="214">
        <v>2788</v>
      </c>
      <c r="I205" s="68"/>
      <c r="J205" s="215">
        <f t="shared" si="20"/>
        <v>0</v>
      </c>
      <c r="K205" s="216"/>
      <c r="L205" s="217"/>
      <c r="M205" s="218" t="s">
        <v>1</v>
      </c>
      <c r="N205" s="219" t="s">
        <v>35</v>
      </c>
      <c r="O205" s="206">
        <v>0</v>
      </c>
      <c r="P205" s="206">
        <f t="shared" si="21"/>
        <v>0</v>
      </c>
      <c r="Q205" s="206">
        <v>9.2000000000000003E-4</v>
      </c>
      <c r="R205" s="206">
        <f t="shared" si="22"/>
        <v>2.5649600000000001</v>
      </c>
      <c r="S205" s="206">
        <v>0</v>
      </c>
      <c r="T205" s="207">
        <f t="shared" si="23"/>
        <v>0</v>
      </c>
      <c r="AR205" s="208" t="s">
        <v>248</v>
      </c>
      <c r="AT205" s="208" t="s">
        <v>147</v>
      </c>
      <c r="AU205" s="208" t="s">
        <v>77</v>
      </c>
      <c r="AY205" s="106" t="s">
        <v>110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06" t="s">
        <v>75</v>
      </c>
      <c r="BK205" s="209">
        <f t="shared" si="29"/>
        <v>0</v>
      </c>
      <c r="BL205" s="106" t="s">
        <v>248</v>
      </c>
      <c r="BM205" s="208" t="s">
        <v>429</v>
      </c>
    </row>
    <row r="206" spans="2:65" s="114" customFormat="1" ht="16.5" customHeight="1">
      <c r="B206" s="113"/>
      <c r="C206" s="210" t="s">
        <v>430</v>
      </c>
      <c r="D206" s="210" t="s">
        <v>147</v>
      </c>
      <c r="E206" s="211" t="s">
        <v>431</v>
      </c>
      <c r="F206" s="212" t="s">
        <v>432</v>
      </c>
      <c r="G206" s="213" t="s">
        <v>140</v>
      </c>
      <c r="H206" s="214">
        <v>84</v>
      </c>
      <c r="I206" s="68"/>
      <c r="J206" s="215">
        <f t="shared" si="20"/>
        <v>0</v>
      </c>
      <c r="K206" s="216"/>
      <c r="L206" s="217"/>
      <c r="M206" s="218" t="s">
        <v>1</v>
      </c>
      <c r="N206" s="219" t="s">
        <v>35</v>
      </c>
      <c r="O206" s="206">
        <v>0</v>
      </c>
      <c r="P206" s="206">
        <f t="shared" si="21"/>
        <v>0</v>
      </c>
      <c r="Q206" s="206">
        <v>0</v>
      </c>
      <c r="R206" s="206">
        <f t="shared" si="22"/>
        <v>0</v>
      </c>
      <c r="S206" s="206">
        <v>0</v>
      </c>
      <c r="T206" s="207">
        <f t="shared" si="23"/>
        <v>0</v>
      </c>
      <c r="AR206" s="208" t="s">
        <v>248</v>
      </c>
      <c r="AT206" s="208" t="s">
        <v>147</v>
      </c>
      <c r="AU206" s="208" t="s">
        <v>77</v>
      </c>
      <c r="AY206" s="106" t="s">
        <v>110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06" t="s">
        <v>75</v>
      </c>
      <c r="BK206" s="209">
        <f t="shared" si="29"/>
        <v>0</v>
      </c>
      <c r="BL206" s="106" t="s">
        <v>248</v>
      </c>
      <c r="BM206" s="208" t="s">
        <v>433</v>
      </c>
    </row>
    <row r="207" spans="2:65" s="114" customFormat="1" ht="16.5" customHeight="1">
      <c r="B207" s="113"/>
      <c r="C207" s="210" t="s">
        <v>434</v>
      </c>
      <c r="D207" s="210" t="s">
        <v>147</v>
      </c>
      <c r="E207" s="211" t="s">
        <v>435</v>
      </c>
      <c r="F207" s="212" t="s">
        <v>436</v>
      </c>
      <c r="G207" s="213" t="s">
        <v>140</v>
      </c>
      <c r="H207" s="214">
        <v>60</v>
      </c>
      <c r="I207" s="68"/>
      <c r="J207" s="215">
        <f t="shared" si="20"/>
        <v>0</v>
      </c>
      <c r="K207" s="216"/>
      <c r="L207" s="217"/>
      <c r="M207" s="218" t="s">
        <v>1</v>
      </c>
      <c r="N207" s="219" t="s">
        <v>35</v>
      </c>
      <c r="O207" s="206">
        <v>0</v>
      </c>
      <c r="P207" s="206">
        <f t="shared" si="21"/>
        <v>0</v>
      </c>
      <c r="Q207" s="206">
        <v>3.1E-2</v>
      </c>
      <c r="R207" s="206">
        <f t="shared" si="22"/>
        <v>1.8599999999999999</v>
      </c>
      <c r="S207" s="206">
        <v>0</v>
      </c>
      <c r="T207" s="207">
        <f t="shared" si="23"/>
        <v>0</v>
      </c>
      <c r="AR207" s="208" t="s">
        <v>248</v>
      </c>
      <c r="AT207" s="208" t="s">
        <v>147</v>
      </c>
      <c r="AU207" s="208" t="s">
        <v>77</v>
      </c>
      <c r="AY207" s="106" t="s">
        <v>110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06" t="s">
        <v>75</v>
      </c>
      <c r="BK207" s="209">
        <f t="shared" si="29"/>
        <v>0</v>
      </c>
      <c r="BL207" s="106" t="s">
        <v>248</v>
      </c>
      <c r="BM207" s="208" t="s">
        <v>437</v>
      </c>
    </row>
    <row r="208" spans="2:65" s="114" customFormat="1" ht="24.15" customHeight="1">
      <c r="B208" s="113"/>
      <c r="C208" s="197" t="s">
        <v>438</v>
      </c>
      <c r="D208" s="197" t="s">
        <v>113</v>
      </c>
      <c r="E208" s="198" t="s">
        <v>439</v>
      </c>
      <c r="F208" s="199" t="s">
        <v>440</v>
      </c>
      <c r="G208" s="200" t="s">
        <v>179</v>
      </c>
      <c r="H208" s="201">
        <v>52</v>
      </c>
      <c r="I208" s="67"/>
      <c r="J208" s="202">
        <f t="shared" si="20"/>
        <v>0</v>
      </c>
      <c r="K208" s="203"/>
      <c r="L208" s="113"/>
      <c r="M208" s="204" t="s">
        <v>1</v>
      </c>
      <c r="N208" s="205" t="s">
        <v>35</v>
      </c>
      <c r="O208" s="206">
        <v>0.64</v>
      </c>
      <c r="P208" s="206">
        <f t="shared" si="21"/>
        <v>33.28</v>
      </c>
      <c r="Q208" s="206">
        <v>4.0000000000000003E-5</v>
      </c>
      <c r="R208" s="206">
        <f t="shared" si="22"/>
        <v>2.0800000000000003E-3</v>
      </c>
      <c r="S208" s="206">
        <v>0</v>
      </c>
      <c r="T208" s="207">
        <f t="shared" si="23"/>
        <v>0</v>
      </c>
      <c r="AR208" s="208" t="s">
        <v>155</v>
      </c>
      <c r="AT208" s="208" t="s">
        <v>113</v>
      </c>
      <c r="AU208" s="208" t="s">
        <v>77</v>
      </c>
      <c r="AY208" s="106" t="s">
        <v>110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06" t="s">
        <v>75</v>
      </c>
      <c r="BK208" s="209">
        <f t="shared" si="29"/>
        <v>0</v>
      </c>
      <c r="BL208" s="106" t="s">
        <v>155</v>
      </c>
      <c r="BM208" s="208" t="s">
        <v>441</v>
      </c>
    </row>
    <row r="209" spans="2:65" s="114" customFormat="1" ht="21.75" customHeight="1">
      <c r="B209" s="113"/>
      <c r="C209" s="210" t="s">
        <v>442</v>
      </c>
      <c r="D209" s="210" t="s">
        <v>147</v>
      </c>
      <c r="E209" s="211" t="s">
        <v>443</v>
      </c>
      <c r="F209" s="212" t="s">
        <v>444</v>
      </c>
      <c r="G209" s="213" t="s">
        <v>179</v>
      </c>
      <c r="H209" s="214">
        <v>32</v>
      </c>
      <c r="I209" s="68"/>
      <c r="J209" s="215">
        <f t="shared" si="20"/>
        <v>0</v>
      </c>
      <c r="K209" s="216"/>
      <c r="L209" s="217"/>
      <c r="M209" s="218" t="s">
        <v>1</v>
      </c>
      <c r="N209" s="219" t="s">
        <v>35</v>
      </c>
      <c r="O209" s="206">
        <v>0</v>
      </c>
      <c r="P209" s="206">
        <f t="shared" si="21"/>
        <v>0</v>
      </c>
      <c r="Q209" s="206">
        <v>1.788E-2</v>
      </c>
      <c r="R209" s="206">
        <f t="shared" si="22"/>
        <v>0.57216</v>
      </c>
      <c r="S209" s="206">
        <v>0</v>
      </c>
      <c r="T209" s="207">
        <f t="shared" si="23"/>
        <v>0</v>
      </c>
      <c r="AR209" s="208" t="s">
        <v>248</v>
      </c>
      <c r="AT209" s="208" t="s">
        <v>147</v>
      </c>
      <c r="AU209" s="208" t="s">
        <v>77</v>
      </c>
      <c r="AY209" s="106" t="s">
        <v>110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06" t="s">
        <v>75</v>
      </c>
      <c r="BK209" s="209">
        <f t="shared" si="29"/>
        <v>0</v>
      </c>
      <c r="BL209" s="106" t="s">
        <v>248</v>
      </c>
      <c r="BM209" s="208" t="s">
        <v>445</v>
      </c>
    </row>
    <row r="210" spans="2:65" s="114" customFormat="1" ht="24.15" customHeight="1">
      <c r="B210" s="113"/>
      <c r="C210" s="210" t="s">
        <v>446</v>
      </c>
      <c r="D210" s="210" t="s">
        <v>147</v>
      </c>
      <c r="E210" s="211" t="s">
        <v>447</v>
      </c>
      <c r="F210" s="212" t="s">
        <v>448</v>
      </c>
      <c r="G210" s="213" t="s">
        <v>140</v>
      </c>
      <c r="H210" s="214">
        <v>48</v>
      </c>
      <c r="I210" s="68"/>
      <c r="J210" s="215">
        <f t="shared" si="20"/>
        <v>0</v>
      </c>
      <c r="K210" s="216"/>
      <c r="L210" s="217"/>
      <c r="M210" s="218" t="s">
        <v>1</v>
      </c>
      <c r="N210" s="219" t="s">
        <v>35</v>
      </c>
      <c r="O210" s="206">
        <v>0</v>
      </c>
      <c r="P210" s="206">
        <f t="shared" si="21"/>
        <v>0</v>
      </c>
      <c r="Q210" s="206">
        <v>7.0000000000000001E-3</v>
      </c>
      <c r="R210" s="206">
        <f t="shared" si="22"/>
        <v>0.33600000000000002</v>
      </c>
      <c r="S210" s="206">
        <v>0</v>
      </c>
      <c r="T210" s="207">
        <f t="shared" si="23"/>
        <v>0</v>
      </c>
      <c r="AR210" s="208" t="s">
        <v>248</v>
      </c>
      <c r="AT210" s="208" t="s">
        <v>147</v>
      </c>
      <c r="AU210" s="208" t="s">
        <v>77</v>
      </c>
      <c r="AY210" s="106" t="s">
        <v>110</v>
      </c>
      <c r="BE210" s="209">
        <f t="shared" si="24"/>
        <v>0</v>
      </c>
      <c r="BF210" s="209">
        <f t="shared" si="25"/>
        <v>0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06" t="s">
        <v>75</v>
      </c>
      <c r="BK210" s="209">
        <f t="shared" si="29"/>
        <v>0</v>
      </c>
      <c r="BL210" s="106" t="s">
        <v>248</v>
      </c>
      <c r="BM210" s="208" t="s">
        <v>449</v>
      </c>
    </row>
    <row r="211" spans="2:65" s="114" customFormat="1" ht="16.5" customHeight="1">
      <c r="B211" s="113"/>
      <c r="C211" s="210" t="s">
        <v>450</v>
      </c>
      <c r="D211" s="210" t="s">
        <v>147</v>
      </c>
      <c r="E211" s="211" t="s">
        <v>451</v>
      </c>
      <c r="F211" s="212" t="s">
        <v>452</v>
      </c>
      <c r="G211" s="213" t="s">
        <v>140</v>
      </c>
      <c r="H211" s="214">
        <v>80</v>
      </c>
      <c r="I211" s="68"/>
      <c r="J211" s="215">
        <f t="shared" si="20"/>
        <v>0</v>
      </c>
      <c r="K211" s="216"/>
      <c r="L211" s="217"/>
      <c r="M211" s="218" t="s">
        <v>1</v>
      </c>
      <c r="N211" s="219" t="s">
        <v>35</v>
      </c>
      <c r="O211" s="206">
        <v>0</v>
      </c>
      <c r="P211" s="206">
        <f t="shared" si="21"/>
        <v>0</v>
      </c>
      <c r="Q211" s="206">
        <v>5.0000000000000001E-4</v>
      </c>
      <c r="R211" s="206">
        <f t="shared" si="22"/>
        <v>0.04</v>
      </c>
      <c r="S211" s="206">
        <v>0</v>
      </c>
      <c r="T211" s="207">
        <f t="shared" si="23"/>
        <v>0</v>
      </c>
      <c r="AR211" s="208" t="s">
        <v>248</v>
      </c>
      <c r="AT211" s="208" t="s">
        <v>147</v>
      </c>
      <c r="AU211" s="208" t="s">
        <v>77</v>
      </c>
      <c r="AY211" s="106" t="s">
        <v>110</v>
      </c>
      <c r="BE211" s="209">
        <f t="shared" si="24"/>
        <v>0</v>
      </c>
      <c r="BF211" s="209">
        <f t="shared" si="25"/>
        <v>0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06" t="s">
        <v>75</v>
      </c>
      <c r="BK211" s="209">
        <f t="shared" si="29"/>
        <v>0</v>
      </c>
      <c r="BL211" s="106" t="s">
        <v>248</v>
      </c>
      <c r="BM211" s="208" t="s">
        <v>453</v>
      </c>
    </row>
    <row r="212" spans="2:65" s="114" customFormat="1" ht="21.75" customHeight="1">
      <c r="B212" s="113"/>
      <c r="C212" s="210" t="s">
        <v>454</v>
      </c>
      <c r="D212" s="210" t="s">
        <v>147</v>
      </c>
      <c r="E212" s="211" t="s">
        <v>455</v>
      </c>
      <c r="F212" s="212" t="s">
        <v>456</v>
      </c>
      <c r="G212" s="213" t="s">
        <v>140</v>
      </c>
      <c r="H212" s="214">
        <v>640</v>
      </c>
      <c r="I212" s="68"/>
      <c r="J212" s="215">
        <f t="shared" si="20"/>
        <v>0</v>
      </c>
      <c r="K212" s="216"/>
      <c r="L212" s="217"/>
      <c r="M212" s="218" t="s">
        <v>1</v>
      </c>
      <c r="N212" s="219" t="s">
        <v>35</v>
      </c>
      <c r="O212" s="206">
        <v>0</v>
      </c>
      <c r="P212" s="206">
        <f t="shared" si="21"/>
        <v>0</v>
      </c>
      <c r="Q212" s="206">
        <v>2.0000000000000001E-4</v>
      </c>
      <c r="R212" s="206">
        <f t="shared" si="22"/>
        <v>0.128</v>
      </c>
      <c r="S212" s="206">
        <v>0</v>
      </c>
      <c r="T212" s="207">
        <f t="shared" si="23"/>
        <v>0</v>
      </c>
      <c r="AR212" s="208" t="s">
        <v>248</v>
      </c>
      <c r="AT212" s="208" t="s">
        <v>147</v>
      </c>
      <c r="AU212" s="208" t="s">
        <v>77</v>
      </c>
      <c r="AY212" s="106" t="s">
        <v>110</v>
      </c>
      <c r="BE212" s="209">
        <f t="shared" si="24"/>
        <v>0</v>
      </c>
      <c r="BF212" s="209">
        <f t="shared" si="25"/>
        <v>0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06" t="s">
        <v>75</v>
      </c>
      <c r="BK212" s="209">
        <f t="shared" si="29"/>
        <v>0</v>
      </c>
      <c r="BL212" s="106" t="s">
        <v>248</v>
      </c>
      <c r="BM212" s="208" t="s">
        <v>457</v>
      </c>
    </row>
    <row r="213" spans="2:65" s="114" customFormat="1" ht="33" customHeight="1">
      <c r="B213" s="113"/>
      <c r="C213" s="197" t="s">
        <v>458</v>
      </c>
      <c r="D213" s="197" t="s">
        <v>113</v>
      </c>
      <c r="E213" s="198" t="s">
        <v>459</v>
      </c>
      <c r="F213" s="199" t="s">
        <v>460</v>
      </c>
      <c r="G213" s="200" t="s">
        <v>140</v>
      </c>
      <c r="H213" s="201">
        <v>4</v>
      </c>
      <c r="I213" s="67"/>
      <c r="J213" s="202">
        <f t="shared" si="20"/>
        <v>0</v>
      </c>
      <c r="K213" s="203"/>
      <c r="L213" s="113"/>
      <c r="M213" s="204" t="s">
        <v>1</v>
      </c>
      <c r="N213" s="205" t="s">
        <v>35</v>
      </c>
      <c r="O213" s="206">
        <v>2.0859999999999999</v>
      </c>
      <c r="P213" s="206">
        <f t="shared" si="21"/>
        <v>8.3439999999999994</v>
      </c>
      <c r="Q213" s="206">
        <v>0.84145999999999999</v>
      </c>
      <c r="R213" s="206">
        <f t="shared" si="22"/>
        <v>3.3658399999999999</v>
      </c>
      <c r="S213" s="206">
        <v>0</v>
      </c>
      <c r="T213" s="207">
        <f t="shared" si="23"/>
        <v>0</v>
      </c>
      <c r="AR213" s="208" t="s">
        <v>155</v>
      </c>
      <c r="AT213" s="208" t="s">
        <v>113</v>
      </c>
      <c r="AU213" s="208" t="s">
        <v>77</v>
      </c>
      <c r="AY213" s="106" t="s">
        <v>110</v>
      </c>
      <c r="BE213" s="209">
        <f t="shared" si="24"/>
        <v>0</v>
      </c>
      <c r="BF213" s="209">
        <f t="shared" si="25"/>
        <v>0</v>
      </c>
      <c r="BG213" s="209">
        <f t="shared" si="26"/>
        <v>0</v>
      </c>
      <c r="BH213" s="209">
        <f t="shared" si="27"/>
        <v>0</v>
      </c>
      <c r="BI213" s="209">
        <f t="shared" si="28"/>
        <v>0</v>
      </c>
      <c r="BJ213" s="106" t="s">
        <v>75</v>
      </c>
      <c r="BK213" s="209">
        <f t="shared" si="29"/>
        <v>0</v>
      </c>
      <c r="BL213" s="106" t="s">
        <v>155</v>
      </c>
      <c r="BM213" s="208" t="s">
        <v>461</v>
      </c>
    </row>
    <row r="214" spans="2:65" s="114" customFormat="1" ht="16.5" customHeight="1">
      <c r="B214" s="113"/>
      <c r="C214" s="210" t="s">
        <v>462</v>
      </c>
      <c r="D214" s="210" t="s">
        <v>147</v>
      </c>
      <c r="E214" s="211" t="s">
        <v>463</v>
      </c>
      <c r="F214" s="212" t="s">
        <v>464</v>
      </c>
      <c r="G214" s="213" t="s">
        <v>140</v>
      </c>
      <c r="H214" s="214">
        <v>4</v>
      </c>
      <c r="I214" s="68"/>
      <c r="J214" s="215">
        <f t="shared" si="20"/>
        <v>0</v>
      </c>
      <c r="K214" s="216"/>
      <c r="L214" s="217"/>
      <c r="M214" s="218" t="s">
        <v>1</v>
      </c>
      <c r="N214" s="219" t="s">
        <v>35</v>
      </c>
      <c r="O214" s="206">
        <v>0</v>
      </c>
      <c r="P214" s="206">
        <f t="shared" si="21"/>
        <v>0</v>
      </c>
      <c r="Q214" s="206">
        <v>0.11</v>
      </c>
      <c r="R214" s="206">
        <f t="shared" si="22"/>
        <v>0.44</v>
      </c>
      <c r="S214" s="206">
        <v>0</v>
      </c>
      <c r="T214" s="207">
        <f t="shared" si="23"/>
        <v>0</v>
      </c>
      <c r="AR214" s="208" t="s">
        <v>143</v>
      </c>
      <c r="AT214" s="208" t="s">
        <v>147</v>
      </c>
      <c r="AU214" s="208" t="s">
        <v>77</v>
      </c>
      <c r="AY214" s="106" t="s">
        <v>110</v>
      </c>
      <c r="BE214" s="209">
        <f t="shared" si="24"/>
        <v>0</v>
      </c>
      <c r="BF214" s="209">
        <f t="shared" si="25"/>
        <v>0</v>
      </c>
      <c r="BG214" s="209">
        <f t="shared" si="26"/>
        <v>0</v>
      </c>
      <c r="BH214" s="209">
        <f t="shared" si="27"/>
        <v>0</v>
      </c>
      <c r="BI214" s="209">
        <f t="shared" si="28"/>
        <v>0</v>
      </c>
      <c r="BJ214" s="106" t="s">
        <v>75</v>
      </c>
      <c r="BK214" s="209">
        <f t="shared" si="29"/>
        <v>0</v>
      </c>
      <c r="BL214" s="106" t="s">
        <v>117</v>
      </c>
      <c r="BM214" s="208" t="s">
        <v>465</v>
      </c>
    </row>
    <row r="215" spans="2:65" s="114" customFormat="1" ht="33" customHeight="1">
      <c r="B215" s="113"/>
      <c r="C215" s="197" t="s">
        <v>466</v>
      </c>
      <c r="D215" s="197" t="s">
        <v>113</v>
      </c>
      <c r="E215" s="198" t="s">
        <v>467</v>
      </c>
      <c r="F215" s="199" t="s">
        <v>468</v>
      </c>
      <c r="G215" s="200" t="s">
        <v>140</v>
      </c>
      <c r="H215" s="201">
        <v>4</v>
      </c>
      <c r="I215" s="67"/>
      <c r="J215" s="202">
        <f t="shared" si="20"/>
        <v>0</v>
      </c>
      <c r="K215" s="203"/>
      <c r="L215" s="113"/>
      <c r="M215" s="204" t="s">
        <v>1</v>
      </c>
      <c r="N215" s="205" t="s">
        <v>35</v>
      </c>
      <c r="O215" s="206">
        <v>0.5</v>
      </c>
      <c r="P215" s="206">
        <f t="shared" si="21"/>
        <v>2</v>
      </c>
      <c r="Q215" s="206">
        <v>0</v>
      </c>
      <c r="R215" s="206">
        <f t="shared" si="22"/>
        <v>0</v>
      </c>
      <c r="S215" s="206">
        <v>0</v>
      </c>
      <c r="T215" s="207">
        <f t="shared" si="23"/>
        <v>0</v>
      </c>
      <c r="AR215" s="208" t="s">
        <v>155</v>
      </c>
      <c r="AT215" s="208" t="s">
        <v>113</v>
      </c>
      <c r="AU215" s="208" t="s">
        <v>77</v>
      </c>
      <c r="AY215" s="106" t="s">
        <v>110</v>
      </c>
      <c r="BE215" s="209">
        <f t="shared" si="24"/>
        <v>0</v>
      </c>
      <c r="BF215" s="209">
        <f t="shared" si="25"/>
        <v>0</v>
      </c>
      <c r="BG215" s="209">
        <f t="shared" si="26"/>
        <v>0</v>
      </c>
      <c r="BH215" s="209">
        <f t="shared" si="27"/>
        <v>0</v>
      </c>
      <c r="BI215" s="209">
        <f t="shared" si="28"/>
        <v>0</v>
      </c>
      <c r="BJ215" s="106" t="s">
        <v>75</v>
      </c>
      <c r="BK215" s="209">
        <f t="shared" si="29"/>
        <v>0</v>
      </c>
      <c r="BL215" s="106" t="s">
        <v>155</v>
      </c>
      <c r="BM215" s="208" t="s">
        <v>469</v>
      </c>
    </row>
    <row r="216" spans="2:65" s="114" customFormat="1" ht="16.5" customHeight="1">
      <c r="B216" s="113"/>
      <c r="C216" s="210" t="s">
        <v>470</v>
      </c>
      <c r="D216" s="210" t="s">
        <v>147</v>
      </c>
      <c r="E216" s="211" t="s">
        <v>471</v>
      </c>
      <c r="F216" s="212" t="s">
        <v>472</v>
      </c>
      <c r="G216" s="213" t="s">
        <v>140</v>
      </c>
      <c r="H216" s="214">
        <v>4</v>
      </c>
      <c r="I216" s="68"/>
      <c r="J216" s="215">
        <f t="shared" si="20"/>
        <v>0</v>
      </c>
      <c r="K216" s="216"/>
      <c r="L216" s="217"/>
      <c r="M216" s="218" t="s">
        <v>1</v>
      </c>
      <c r="N216" s="219" t="s">
        <v>35</v>
      </c>
      <c r="O216" s="206">
        <v>0</v>
      </c>
      <c r="P216" s="206">
        <f t="shared" si="21"/>
        <v>0</v>
      </c>
      <c r="Q216" s="206">
        <v>0.06</v>
      </c>
      <c r="R216" s="206">
        <f t="shared" si="22"/>
        <v>0.24</v>
      </c>
      <c r="S216" s="206">
        <v>0</v>
      </c>
      <c r="T216" s="207">
        <f t="shared" si="23"/>
        <v>0</v>
      </c>
      <c r="AR216" s="208" t="s">
        <v>248</v>
      </c>
      <c r="AT216" s="208" t="s">
        <v>147</v>
      </c>
      <c r="AU216" s="208" t="s">
        <v>77</v>
      </c>
      <c r="AY216" s="106" t="s">
        <v>110</v>
      </c>
      <c r="BE216" s="209">
        <f t="shared" si="24"/>
        <v>0</v>
      </c>
      <c r="BF216" s="209">
        <f t="shared" si="25"/>
        <v>0</v>
      </c>
      <c r="BG216" s="209">
        <f t="shared" si="26"/>
        <v>0</v>
      </c>
      <c r="BH216" s="209">
        <f t="shared" si="27"/>
        <v>0</v>
      </c>
      <c r="BI216" s="209">
        <f t="shared" si="28"/>
        <v>0</v>
      </c>
      <c r="BJ216" s="106" t="s">
        <v>75</v>
      </c>
      <c r="BK216" s="209">
        <f t="shared" si="29"/>
        <v>0</v>
      </c>
      <c r="BL216" s="106" t="s">
        <v>248</v>
      </c>
      <c r="BM216" s="208" t="s">
        <v>473</v>
      </c>
    </row>
    <row r="217" spans="2:65" s="114" customFormat="1" ht="24.15" customHeight="1">
      <c r="B217" s="113"/>
      <c r="C217" s="197" t="s">
        <v>474</v>
      </c>
      <c r="D217" s="197" t="s">
        <v>113</v>
      </c>
      <c r="E217" s="198" t="s">
        <v>475</v>
      </c>
      <c r="F217" s="199" t="s">
        <v>476</v>
      </c>
      <c r="G217" s="200" t="s">
        <v>140</v>
      </c>
      <c r="H217" s="201">
        <v>36</v>
      </c>
      <c r="I217" s="67"/>
      <c r="J217" s="202">
        <f t="shared" si="20"/>
        <v>0</v>
      </c>
      <c r="K217" s="203"/>
      <c r="L217" s="113"/>
      <c r="M217" s="204" t="s">
        <v>1</v>
      </c>
      <c r="N217" s="205" t="s">
        <v>35</v>
      </c>
      <c r="O217" s="206">
        <v>0.5</v>
      </c>
      <c r="P217" s="206">
        <f t="shared" si="21"/>
        <v>18</v>
      </c>
      <c r="Q217" s="206">
        <v>0</v>
      </c>
      <c r="R217" s="206">
        <f t="shared" si="22"/>
        <v>0</v>
      </c>
      <c r="S217" s="206">
        <v>0</v>
      </c>
      <c r="T217" s="207">
        <f t="shared" si="23"/>
        <v>0</v>
      </c>
      <c r="AR217" s="208" t="s">
        <v>155</v>
      </c>
      <c r="AT217" s="208" t="s">
        <v>113</v>
      </c>
      <c r="AU217" s="208" t="s">
        <v>77</v>
      </c>
      <c r="AY217" s="106" t="s">
        <v>110</v>
      </c>
      <c r="BE217" s="209">
        <f t="shared" si="24"/>
        <v>0</v>
      </c>
      <c r="BF217" s="209">
        <f t="shared" si="25"/>
        <v>0</v>
      </c>
      <c r="BG217" s="209">
        <f t="shared" si="26"/>
        <v>0</v>
      </c>
      <c r="BH217" s="209">
        <f t="shared" si="27"/>
        <v>0</v>
      </c>
      <c r="BI217" s="209">
        <f t="shared" si="28"/>
        <v>0</v>
      </c>
      <c r="BJ217" s="106" t="s">
        <v>75</v>
      </c>
      <c r="BK217" s="209">
        <f t="shared" si="29"/>
        <v>0</v>
      </c>
      <c r="BL217" s="106" t="s">
        <v>155</v>
      </c>
      <c r="BM217" s="208" t="s">
        <v>477</v>
      </c>
    </row>
    <row r="218" spans="2:65" s="114" customFormat="1" ht="21.75" customHeight="1">
      <c r="B218" s="113"/>
      <c r="C218" s="197" t="s">
        <v>478</v>
      </c>
      <c r="D218" s="197" t="s">
        <v>113</v>
      </c>
      <c r="E218" s="198" t="s">
        <v>479</v>
      </c>
      <c r="F218" s="199" t="s">
        <v>480</v>
      </c>
      <c r="G218" s="200" t="s">
        <v>140</v>
      </c>
      <c r="H218" s="201">
        <v>36</v>
      </c>
      <c r="I218" s="67"/>
      <c r="J218" s="202">
        <f t="shared" si="20"/>
        <v>0</v>
      </c>
      <c r="K218" s="203"/>
      <c r="L218" s="113"/>
      <c r="M218" s="204" t="s">
        <v>1</v>
      </c>
      <c r="N218" s="205" t="s">
        <v>35</v>
      </c>
      <c r="O218" s="206">
        <v>0</v>
      </c>
      <c r="P218" s="206">
        <f t="shared" si="21"/>
        <v>0</v>
      </c>
      <c r="Q218" s="206">
        <v>0</v>
      </c>
      <c r="R218" s="206">
        <f t="shared" si="22"/>
        <v>0</v>
      </c>
      <c r="S218" s="206">
        <v>0</v>
      </c>
      <c r="T218" s="207">
        <f t="shared" si="23"/>
        <v>0</v>
      </c>
      <c r="AR218" s="208" t="s">
        <v>155</v>
      </c>
      <c r="AT218" s="208" t="s">
        <v>113</v>
      </c>
      <c r="AU218" s="208" t="s">
        <v>77</v>
      </c>
      <c r="AY218" s="106" t="s">
        <v>110</v>
      </c>
      <c r="BE218" s="209">
        <f t="shared" si="24"/>
        <v>0</v>
      </c>
      <c r="BF218" s="209">
        <f t="shared" si="25"/>
        <v>0</v>
      </c>
      <c r="BG218" s="209">
        <f t="shared" si="26"/>
        <v>0</v>
      </c>
      <c r="BH218" s="209">
        <f t="shared" si="27"/>
        <v>0</v>
      </c>
      <c r="BI218" s="209">
        <f t="shared" si="28"/>
        <v>0</v>
      </c>
      <c r="BJ218" s="106" t="s">
        <v>75</v>
      </c>
      <c r="BK218" s="209">
        <f t="shared" si="29"/>
        <v>0</v>
      </c>
      <c r="BL218" s="106" t="s">
        <v>155</v>
      </c>
      <c r="BM218" s="208" t="s">
        <v>481</v>
      </c>
    </row>
    <row r="219" spans="2:65" s="114" customFormat="1" ht="16.5" customHeight="1">
      <c r="B219" s="113"/>
      <c r="C219" s="197" t="s">
        <v>482</v>
      </c>
      <c r="D219" s="197" t="s">
        <v>113</v>
      </c>
      <c r="E219" s="198" t="s">
        <v>483</v>
      </c>
      <c r="F219" s="199" t="s">
        <v>484</v>
      </c>
      <c r="G219" s="200" t="s">
        <v>485</v>
      </c>
      <c r="H219" s="201">
        <v>4</v>
      </c>
      <c r="I219" s="67"/>
      <c r="J219" s="202">
        <f t="shared" si="20"/>
        <v>0</v>
      </c>
      <c r="K219" s="203"/>
      <c r="L219" s="113"/>
      <c r="M219" s="204" t="s">
        <v>1</v>
      </c>
      <c r="N219" s="205" t="s">
        <v>35</v>
      </c>
      <c r="O219" s="206">
        <v>0</v>
      </c>
      <c r="P219" s="206">
        <f t="shared" si="21"/>
        <v>0</v>
      </c>
      <c r="Q219" s="206">
        <v>0</v>
      </c>
      <c r="R219" s="206">
        <f t="shared" si="22"/>
        <v>0</v>
      </c>
      <c r="S219" s="206">
        <v>0</v>
      </c>
      <c r="T219" s="207">
        <f t="shared" si="23"/>
        <v>0</v>
      </c>
      <c r="AR219" s="208" t="s">
        <v>117</v>
      </c>
      <c r="AT219" s="208" t="s">
        <v>113</v>
      </c>
      <c r="AU219" s="208" t="s">
        <v>77</v>
      </c>
      <c r="AY219" s="106" t="s">
        <v>110</v>
      </c>
      <c r="BE219" s="209">
        <f t="shared" si="24"/>
        <v>0</v>
      </c>
      <c r="BF219" s="209">
        <f t="shared" si="25"/>
        <v>0</v>
      </c>
      <c r="BG219" s="209">
        <f t="shared" si="26"/>
        <v>0</v>
      </c>
      <c r="BH219" s="209">
        <f t="shared" si="27"/>
        <v>0</v>
      </c>
      <c r="BI219" s="209">
        <f t="shared" si="28"/>
        <v>0</v>
      </c>
      <c r="BJ219" s="106" t="s">
        <v>75</v>
      </c>
      <c r="BK219" s="209">
        <f t="shared" si="29"/>
        <v>0</v>
      </c>
      <c r="BL219" s="106" t="s">
        <v>117</v>
      </c>
      <c r="BM219" s="208" t="s">
        <v>486</v>
      </c>
    </row>
    <row r="220" spans="2:65" s="114" customFormat="1" ht="16.5" customHeight="1">
      <c r="B220" s="113"/>
      <c r="C220" s="197" t="s">
        <v>487</v>
      </c>
      <c r="D220" s="197" t="s">
        <v>113</v>
      </c>
      <c r="E220" s="198" t="s">
        <v>488</v>
      </c>
      <c r="F220" s="199" t="s">
        <v>489</v>
      </c>
      <c r="G220" s="200" t="s">
        <v>140</v>
      </c>
      <c r="H220" s="201">
        <v>4</v>
      </c>
      <c r="I220" s="67"/>
      <c r="J220" s="202">
        <f t="shared" si="20"/>
        <v>0</v>
      </c>
      <c r="K220" s="203"/>
      <c r="L220" s="113"/>
      <c r="M220" s="204" t="s">
        <v>1</v>
      </c>
      <c r="N220" s="205" t="s">
        <v>35</v>
      </c>
      <c r="O220" s="206">
        <v>0</v>
      </c>
      <c r="P220" s="206">
        <f t="shared" si="21"/>
        <v>0</v>
      </c>
      <c r="Q220" s="206">
        <v>0</v>
      </c>
      <c r="R220" s="206">
        <f t="shared" si="22"/>
        <v>0</v>
      </c>
      <c r="S220" s="206">
        <v>0</v>
      </c>
      <c r="T220" s="207">
        <f t="shared" si="23"/>
        <v>0</v>
      </c>
      <c r="AR220" s="208" t="s">
        <v>490</v>
      </c>
      <c r="AT220" s="208" t="s">
        <v>113</v>
      </c>
      <c r="AU220" s="208" t="s">
        <v>77</v>
      </c>
      <c r="AY220" s="106" t="s">
        <v>110</v>
      </c>
      <c r="BE220" s="209">
        <f t="shared" si="24"/>
        <v>0</v>
      </c>
      <c r="BF220" s="209">
        <f t="shared" si="25"/>
        <v>0</v>
      </c>
      <c r="BG220" s="209">
        <f t="shared" si="26"/>
        <v>0</v>
      </c>
      <c r="BH220" s="209">
        <f t="shared" si="27"/>
        <v>0</v>
      </c>
      <c r="BI220" s="209">
        <f t="shared" si="28"/>
        <v>0</v>
      </c>
      <c r="BJ220" s="106" t="s">
        <v>75</v>
      </c>
      <c r="BK220" s="209">
        <f t="shared" si="29"/>
        <v>0</v>
      </c>
      <c r="BL220" s="106" t="s">
        <v>490</v>
      </c>
      <c r="BM220" s="208" t="s">
        <v>491</v>
      </c>
    </row>
    <row r="221" spans="2:65" s="114" customFormat="1" ht="16.5" customHeight="1">
      <c r="B221" s="113"/>
      <c r="C221" s="197" t="s">
        <v>155</v>
      </c>
      <c r="D221" s="197" t="s">
        <v>113</v>
      </c>
      <c r="E221" s="198" t="s">
        <v>492</v>
      </c>
      <c r="F221" s="199" t="s">
        <v>493</v>
      </c>
      <c r="G221" s="200" t="s">
        <v>360</v>
      </c>
      <c r="H221" s="201">
        <v>6.4</v>
      </c>
      <c r="I221" s="67"/>
      <c r="J221" s="202">
        <f t="shared" si="20"/>
        <v>0</v>
      </c>
      <c r="K221" s="203"/>
      <c r="L221" s="113"/>
      <c r="M221" s="204" t="s">
        <v>1</v>
      </c>
      <c r="N221" s="205" t="s">
        <v>35</v>
      </c>
      <c r="O221" s="206">
        <v>4.1000000000000002E-2</v>
      </c>
      <c r="P221" s="206">
        <f t="shared" si="21"/>
        <v>0.26240000000000002</v>
      </c>
      <c r="Q221" s="206">
        <v>0</v>
      </c>
      <c r="R221" s="206">
        <f t="shared" si="22"/>
        <v>0</v>
      </c>
      <c r="S221" s="206">
        <v>0</v>
      </c>
      <c r="T221" s="207">
        <f t="shared" si="23"/>
        <v>0</v>
      </c>
      <c r="AR221" s="208" t="s">
        <v>117</v>
      </c>
      <c r="AT221" s="208" t="s">
        <v>113</v>
      </c>
      <c r="AU221" s="208" t="s">
        <v>77</v>
      </c>
      <c r="AY221" s="106" t="s">
        <v>110</v>
      </c>
      <c r="BE221" s="209">
        <f t="shared" si="24"/>
        <v>0</v>
      </c>
      <c r="BF221" s="209">
        <f t="shared" si="25"/>
        <v>0</v>
      </c>
      <c r="BG221" s="209">
        <f t="shared" si="26"/>
        <v>0</v>
      </c>
      <c r="BH221" s="209">
        <f t="shared" si="27"/>
        <v>0</v>
      </c>
      <c r="BI221" s="209">
        <f t="shared" si="28"/>
        <v>0</v>
      </c>
      <c r="BJ221" s="106" t="s">
        <v>75</v>
      </c>
      <c r="BK221" s="209">
        <f t="shared" si="29"/>
        <v>0</v>
      </c>
      <c r="BL221" s="106" t="s">
        <v>117</v>
      </c>
      <c r="BM221" s="208" t="s">
        <v>494</v>
      </c>
    </row>
    <row r="222" spans="2:65" s="114" customFormat="1" ht="16.5" customHeight="1">
      <c r="B222" s="113"/>
      <c r="C222" s="197" t="s">
        <v>495</v>
      </c>
      <c r="D222" s="197" t="s">
        <v>113</v>
      </c>
      <c r="E222" s="198" t="s">
        <v>496</v>
      </c>
      <c r="F222" s="199" t="s">
        <v>497</v>
      </c>
      <c r="G222" s="200" t="s">
        <v>140</v>
      </c>
      <c r="H222" s="201">
        <v>2</v>
      </c>
      <c r="I222" s="67"/>
      <c r="J222" s="202">
        <f t="shared" si="20"/>
        <v>0</v>
      </c>
      <c r="K222" s="203"/>
      <c r="L222" s="113"/>
      <c r="M222" s="204" t="s">
        <v>1</v>
      </c>
      <c r="N222" s="205" t="s">
        <v>35</v>
      </c>
      <c r="O222" s="206">
        <v>0</v>
      </c>
      <c r="P222" s="206">
        <f t="shared" si="21"/>
        <v>0</v>
      </c>
      <c r="Q222" s="206">
        <v>0</v>
      </c>
      <c r="R222" s="206">
        <f t="shared" si="22"/>
        <v>0</v>
      </c>
      <c r="S222" s="206">
        <v>0</v>
      </c>
      <c r="T222" s="207">
        <f t="shared" si="23"/>
        <v>0</v>
      </c>
      <c r="AR222" s="208" t="s">
        <v>155</v>
      </c>
      <c r="AT222" s="208" t="s">
        <v>113</v>
      </c>
      <c r="AU222" s="208" t="s">
        <v>77</v>
      </c>
      <c r="AY222" s="106" t="s">
        <v>110</v>
      </c>
      <c r="BE222" s="209">
        <f t="shared" si="24"/>
        <v>0</v>
      </c>
      <c r="BF222" s="209">
        <f t="shared" si="25"/>
        <v>0</v>
      </c>
      <c r="BG222" s="209">
        <f t="shared" si="26"/>
        <v>0</v>
      </c>
      <c r="BH222" s="209">
        <f t="shared" si="27"/>
        <v>0</v>
      </c>
      <c r="BI222" s="209">
        <f t="shared" si="28"/>
        <v>0</v>
      </c>
      <c r="BJ222" s="106" t="s">
        <v>75</v>
      </c>
      <c r="BK222" s="209">
        <f t="shared" si="29"/>
        <v>0</v>
      </c>
      <c r="BL222" s="106" t="s">
        <v>155</v>
      </c>
      <c r="BM222" s="208" t="s">
        <v>498</v>
      </c>
    </row>
    <row r="223" spans="2:65" s="114" customFormat="1" ht="24.15" customHeight="1">
      <c r="B223" s="113"/>
      <c r="C223" s="197" t="s">
        <v>499</v>
      </c>
      <c r="D223" s="197" t="s">
        <v>113</v>
      </c>
      <c r="E223" s="198" t="s">
        <v>500</v>
      </c>
      <c r="F223" s="199" t="s">
        <v>501</v>
      </c>
      <c r="G223" s="200" t="s">
        <v>140</v>
      </c>
      <c r="H223" s="201">
        <v>9</v>
      </c>
      <c r="I223" s="67"/>
      <c r="J223" s="202">
        <f t="shared" si="20"/>
        <v>0</v>
      </c>
      <c r="K223" s="203"/>
      <c r="L223" s="113"/>
      <c r="M223" s="204" t="s">
        <v>1</v>
      </c>
      <c r="N223" s="205" t="s">
        <v>35</v>
      </c>
      <c r="O223" s="206">
        <v>1.9E-2</v>
      </c>
      <c r="P223" s="206">
        <f t="shared" si="21"/>
        <v>0.17099999999999999</v>
      </c>
      <c r="Q223" s="206">
        <v>3.8E-3</v>
      </c>
      <c r="R223" s="206">
        <f t="shared" si="22"/>
        <v>3.4200000000000001E-2</v>
      </c>
      <c r="S223" s="206">
        <v>0</v>
      </c>
      <c r="T223" s="207">
        <f t="shared" si="23"/>
        <v>0</v>
      </c>
      <c r="AR223" s="208" t="s">
        <v>155</v>
      </c>
      <c r="AT223" s="208" t="s">
        <v>113</v>
      </c>
      <c r="AU223" s="208" t="s">
        <v>77</v>
      </c>
      <c r="AY223" s="106" t="s">
        <v>110</v>
      </c>
      <c r="BE223" s="209">
        <f t="shared" si="24"/>
        <v>0</v>
      </c>
      <c r="BF223" s="209">
        <f t="shared" si="25"/>
        <v>0</v>
      </c>
      <c r="BG223" s="209">
        <f t="shared" si="26"/>
        <v>0</v>
      </c>
      <c r="BH223" s="209">
        <f t="shared" si="27"/>
        <v>0</v>
      </c>
      <c r="BI223" s="209">
        <f t="shared" si="28"/>
        <v>0</v>
      </c>
      <c r="BJ223" s="106" t="s">
        <v>75</v>
      </c>
      <c r="BK223" s="209">
        <f t="shared" si="29"/>
        <v>0</v>
      </c>
      <c r="BL223" s="106" t="s">
        <v>155</v>
      </c>
      <c r="BM223" s="208" t="s">
        <v>502</v>
      </c>
    </row>
    <row r="224" spans="2:65" s="114" customFormat="1" ht="21.75" customHeight="1">
      <c r="B224" s="113"/>
      <c r="C224" s="197" t="s">
        <v>503</v>
      </c>
      <c r="D224" s="197" t="s">
        <v>113</v>
      </c>
      <c r="E224" s="198" t="s">
        <v>504</v>
      </c>
      <c r="F224" s="199" t="s">
        <v>505</v>
      </c>
      <c r="G224" s="200" t="s">
        <v>140</v>
      </c>
      <c r="H224" s="201">
        <v>12</v>
      </c>
      <c r="I224" s="67"/>
      <c r="J224" s="202">
        <f t="shared" si="20"/>
        <v>0</v>
      </c>
      <c r="K224" s="203"/>
      <c r="L224" s="113"/>
      <c r="M224" s="204" t="s">
        <v>1</v>
      </c>
      <c r="N224" s="205" t="s">
        <v>35</v>
      </c>
      <c r="O224" s="206">
        <v>1.9E-2</v>
      </c>
      <c r="P224" s="206">
        <f t="shared" si="21"/>
        <v>0.22799999999999998</v>
      </c>
      <c r="Q224" s="206">
        <v>7.6E-3</v>
      </c>
      <c r="R224" s="206">
        <f t="shared" si="22"/>
        <v>9.1200000000000003E-2</v>
      </c>
      <c r="S224" s="206">
        <v>0</v>
      </c>
      <c r="T224" s="207">
        <f t="shared" si="23"/>
        <v>0</v>
      </c>
      <c r="AR224" s="208" t="s">
        <v>155</v>
      </c>
      <c r="AT224" s="208" t="s">
        <v>113</v>
      </c>
      <c r="AU224" s="208" t="s">
        <v>77</v>
      </c>
      <c r="AY224" s="106" t="s">
        <v>110</v>
      </c>
      <c r="BE224" s="209">
        <f t="shared" si="24"/>
        <v>0</v>
      </c>
      <c r="BF224" s="209">
        <f t="shared" si="25"/>
        <v>0</v>
      </c>
      <c r="BG224" s="209">
        <f t="shared" si="26"/>
        <v>0</v>
      </c>
      <c r="BH224" s="209">
        <f t="shared" si="27"/>
        <v>0</v>
      </c>
      <c r="BI224" s="209">
        <f t="shared" si="28"/>
        <v>0</v>
      </c>
      <c r="BJ224" s="106" t="s">
        <v>75</v>
      </c>
      <c r="BK224" s="209">
        <f t="shared" si="29"/>
        <v>0</v>
      </c>
      <c r="BL224" s="106" t="s">
        <v>155</v>
      </c>
      <c r="BM224" s="208" t="s">
        <v>506</v>
      </c>
    </row>
    <row r="225" spans="2:65" s="114" customFormat="1" ht="24.15" customHeight="1">
      <c r="B225" s="113"/>
      <c r="C225" s="210" t="s">
        <v>507</v>
      </c>
      <c r="D225" s="210" t="s">
        <v>147</v>
      </c>
      <c r="E225" s="211" t="s">
        <v>508</v>
      </c>
      <c r="F225" s="212" t="s">
        <v>509</v>
      </c>
      <c r="G225" s="213" t="s">
        <v>179</v>
      </c>
      <c r="H225" s="214">
        <v>6</v>
      </c>
      <c r="I225" s="68"/>
      <c r="J225" s="215">
        <f t="shared" si="20"/>
        <v>0</v>
      </c>
      <c r="K225" s="216"/>
      <c r="L225" s="217"/>
      <c r="M225" s="218" t="s">
        <v>1</v>
      </c>
      <c r="N225" s="219" t="s">
        <v>35</v>
      </c>
      <c r="O225" s="206">
        <v>0</v>
      </c>
      <c r="P225" s="206">
        <f t="shared" si="21"/>
        <v>0</v>
      </c>
      <c r="Q225" s="206">
        <v>0</v>
      </c>
      <c r="R225" s="206">
        <f t="shared" si="22"/>
        <v>0</v>
      </c>
      <c r="S225" s="206">
        <v>0</v>
      </c>
      <c r="T225" s="207">
        <f t="shared" si="23"/>
        <v>0</v>
      </c>
      <c r="AR225" s="208" t="s">
        <v>143</v>
      </c>
      <c r="AT225" s="208" t="s">
        <v>147</v>
      </c>
      <c r="AU225" s="208" t="s">
        <v>77</v>
      </c>
      <c r="AY225" s="106" t="s">
        <v>110</v>
      </c>
      <c r="BE225" s="209">
        <f t="shared" si="24"/>
        <v>0</v>
      </c>
      <c r="BF225" s="209">
        <f t="shared" si="25"/>
        <v>0</v>
      </c>
      <c r="BG225" s="209">
        <f t="shared" si="26"/>
        <v>0</v>
      </c>
      <c r="BH225" s="209">
        <f t="shared" si="27"/>
        <v>0</v>
      </c>
      <c r="BI225" s="209">
        <f t="shared" si="28"/>
        <v>0</v>
      </c>
      <c r="BJ225" s="106" t="s">
        <v>75</v>
      </c>
      <c r="BK225" s="209">
        <f t="shared" si="29"/>
        <v>0</v>
      </c>
      <c r="BL225" s="106" t="s">
        <v>117</v>
      </c>
      <c r="BM225" s="208" t="s">
        <v>510</v>
      </c>
    </row>
    <row r="226" spans="2:65" s="114" customFormat="1" ht="16.5" customHeight="1">
      <c r="B226" s="113"/>
      <c r="C226" s="197" t="s">
        <v>511</v>
      </c>
      <c r="D226" s="197" t="s">
        <v>113</v>
      </c>
      <c r="E226" s="198" t="s">
        <v>512</v>
      </c>
      <c r="F226" s="199" t="s">
        <v>513</v>
      </c>
      <c r="G226" s="200" t="s">
        <v>179</v>
      </c>
      <c r="H226" s="201">
        <v>2575</v>
      </c>
      <c r="I226" s="67"/>
      <c r="J226" s="202">
        <f t="shared" si="20"/>
        <v>0</v>
      </c>
      <c r="K226" s="203"/>
      <c r="L226" s="113"/>
      <c r="M226" s="204" t="s">
        <v>1</v>
      </c>
      <c r="N226" s="205" t="s">
        <v>35</v>
      </c>
      <c r="O226" s="206">
        <v>0</v>
      </c>
      <c r="P226" s="206">
        <f t="shared" si="21"/>
        <v>0</v>
      </c>
      <c r="Q226" s="206">
        <v>0</v>
      </c>
      <c r="R226" s="206">
        <f t="shared" si="22"/>
        <v>0</v>
      </c>
      <c r="S226" s="206">
        <v>0</v>
      </c>
      <c r="T226" s="207">
        <f t="shared" si="23"/>
        <v>0</v>
      </c>
      <c r="AR226" s="208" t="s">
        <v>155</v>
      </c>
      <c r="AT226" s="208" t="s">
        <v>113</v>
      </c>
      <c r="AU226" s="208" t="s">
        <v>77</v>
      </c>
      <c r="AY226" s="106" t="s">
        <v>110</v>
      </c>
      <c r="BE226" s="209">
        <f t="shared" si="24"/>
        <v>0</v>
      </c>
      <c r="BF226" s="209">
        <f t="shared" si="25"/>
        <v>0</v>
      </c>
      <c r="BG226" s="209">
        <f t="shared" si="26"/>
        <v>0</v>
      </c>
      <c r="BH226" s="209">
        <f t="shared" si="27"/>
        <v>0</v>
      </c>
      <c r="BI226" s="209">
        <f t="shared" si="28"/>
        <v>0</v>
      </c>
      <c r="BJ226" s="106" t="s">
        <v>75</v>
      </c>
      <c r="BK226" s="209">
        <f t="shared" si="29"/>
        <v>0</v>
      </c>
      <c r="BL226" s="106" t="s">
        <v>155</v>
      </c>
      <c r="BM226" s="208" t="s">
        <v>514</v>
      </c>
    </row>
    <row r="227" spans="2:65" s="114" customFormat="1" ht="16.5" customHeight="1">
      <c r="B227" s="113"/>
      <c r="C227" s="197" t="s">
        <v>515</v>
      </c>
      <c r="D227" s="197" t="s">
        <v>113</v>
      </c>
      <c r="E227" s="198" t="s">
        <v>516</v>
      </c>
      <c r="F227" s="199" t="s">
        <v>517</v>
      </c>
      <c r="G227" s="200" t="s">
        <v>518</v>
      </c>
      <c r="H227" s="201">
        <v>1</v>
      </c>
      <c r="I227" s="67"/>
      <c r="J227" s="202">
        <f t="shared" si="20"/>
        <v>0</v>
      </c>
      <c r="K227" s="203"/>
      <c r="L227" s="113"/>
      <c r="M227" s="204" t="s">
        <v>1</v>
      </c>
      <c r="N227" s="205" t="s">
        <v>35</v>
      </c>
      <c r="O227" s="206">
        <v>0</v>
      </c>
      <c r="P227" s="206">
        <f t="shared" si="21"/>
        <v>0</v>
      </c>
      <c r="Q227" s="206">
        <v>0</v>
      </c>
      <c r="R227" s="206">
        <f t="shared" si="22"/>
        <v>0</v>
      </c>
      <c r="S227" s="206">
        <v>0</v>
      </c>
      <c r="T227" s="207">
        <f t="shared" si="23"/>
        <v>0</v>
      </c>
      <c r="AR227" s="208" t="s">
        <v>117</v>
      </c>
      <c r="AT227" s="208" t="s">
        <v>113</v>
      </c>
      <c r="AU227" s="208" t="s">
        <v>77</v>
      </c>
      <c r="AY227" s="106" t="s">
        <v>110</v>
      </c>
      <c r="BE227" s="209">
        <f t="shared" si="24"/>
        <v>0</v>
      </c>
      <c r="BF227" s="209">
        <f t="shared" si="25"/>
        <v>0</v>
      </c>
      <c r="BG227" s="209">
        <f t="shared" si="26"/>
        <v>0</v>
      </c>
      <c r="BH227" s="209">
        <f t="shared" si="27"/>
        <v>0</v>
      </c>
      <c r="BI227" s="209">
        <f t="shared" si="28"/>
        <v>0</v>
      </c>
      <c r="BJ227" s="106" t="s">
        <v>75</v>
      </c>
      <c r="BK227" s="209">
        <f t="shared" si="29"/>
        <v>0</v>
      </c>
      <c r="BL227" s="106" t="s">
        <v>117</v>
      </c>
      <c r="BM227" s="208" t="s">
        <v>519</v>
      </c>
    </row>
    <row r="228" spans="2:65" s="186" customFormat="1" ht="22.8" customHeight="1">
      <c r="B228" s="185"/>
      <c r="D228" s="187" t="s">
        <v>69</v>
      </c>
      <c r="E228" s="195" t="s">
        <v>520</v>
      </c>
      <c r="F228" s="195" t="s">
        <v>521</v>
      </c>
      <c r="J228" s="196">
        <f>BK228</f>
        <v>0</v>
      </c>
      <c r="L228" s="185"/>
      <c r="M228" s="190"/>
      <c r="P228" s="191">
        <f>SUM(P229:P245)</f>
        <v>448.07079999999991</v>
      </c>
      <c r="R228" s="191">
        <f>SUM(R229:R245)</f>
        <v>29.22383</v>
      </c>
      <c r="T228" s="192">
        <f>SUM(T229:T245)</f>
        <v>114.84139999999999</v>
      </c>
      <c r="AR228" s="187" t="s">
        <v>149</v>
      </c>
      <c r="AT228" s="193" t="s">
        <v>69</v>
      </c>
      <c r="AU228" s="193" t="s">
        <v>75</v>
      </c>
      <c r="AY228" s="187" t="s">
        <v>110</v>
      </c>
      <c r="BK228" s="194">
        <f>SUM(BK229:BK245)</f>
        <v>0</v>
      </c>
    </row>
    <row r="229" spans="2:65" s="114" customFormat="1" ht="24.15" customHeight="1">
      <c r="B229" s="113"/>
      <c r="C229" s="197" t="s">
        <v>522</v>
      </c>
      <c r="D229" s="197" t="s">
        <v>113</v>
      </c>
      <c r="E229" s="198" t="s">
        <v>523</v>
      </c>
      <c r="F229" s="199" t="s">
        <v>524</v>
      </c>
      <c r="G229" s="200" t="s">
        <v>360</v>
      </c>
      <c r="H229" s="201">
        <v>70</v>
      </c>
      <c r="I229" s="67"/>
      <c r="J229" s="202">
        <f t="shared" ref="J229:J245" si="30">ROUND(I229*H229,2)</f>
        <v>0</v>
      </c>
      <c r="K229" s="203"/>
      <c r="L229" s="113"/>
      <c r="M229" s="204" t="s">
        <v>1</v>
      </c>
      <c r="N229" s="205" t="s">
        <v>35</v>
      </c>
      <c r="O229" s="206">
        <v>0.09</v>
      </c>
      <c r="P229" s="206">
        <f t="shared" ref="P229:P245" si="31">O229*H229</f>
        <v>6.3</v>
      </c>
      <c r="Q229" s="206">
        <v>0</v>
      </c>
      <c r="R229" s="206">
        <f t="shared" ref="R229:R245" si="32">Q229*H229</f>
        <v>0</v>
      </c>
      <c r="S229" s="206">
        <v>0.255</v>
      </c>
      <c r="T229" s="207">
        <f t="shared" ref="T229:T245" si="33">S229*H229</f>
        <v>17.850000000000001</v>
      </c>
      <c r="AR229" s="208" t="s">
        <v>155</v>
      </c>
      <c r="AT229" s="208" t="s">
        <v>113</v>
      </c>
      <c r="AU229" s="208" t="s">
        <v>77</v>
      </c>
      <c r="AY229" s="106" t="s">
        <v>110</v>
      </c>
      <c r="BE229" s="209">
        <f t="shared" ref="BE229:BE245" si="34">IF(N229="základní",J229,0)</f>
        <v>0</v>
      </c>
      <c r="BF229" s="209">
        <f t="shared" ref="BF229:BF245" si="35">IF(N229="snížená",J229,0)</f>
        <v>0</v>
      </c>
      <c r="BG229" s="209">
        <f t="shared" ref="BG229:BG245" si="36">IF(N229="zákl. přenesená",J229,0)</f>
        <v>0</v>
      </c>
      <c r="BH229" s="209">
        <f t="shared" ref="BH229:BH245" si="37">IF(N229="sníž. přenesená",J229,0)</f>
        <v>0</v>
      </c>
      <c r="BI229" s="209">
        <f t="shared" ref="BI229:BI245" si="38">IF(N229="nulová",J229,0)</f>
        <v>0</v>
      </c>
      <c r="BJ229" s="106" t="s">
        <v>75</v>
      </c>
      <c r="BK229" s="209">
        <f t="shared" ref="BK229:BK245" si="39">ROUND(I229*H229,2)</f>
        <v>0</v>
      </c>
      <c r="BL229" s="106" t="s">
        <v>155</v>
      </c>
      <c r="BM229" s="208" t="s">
        <v>525</v>
      </c>
    </row>
    <row r="230" spans="2:65" s="114" customFormat="1" ht="24.15" customHeight="1">
      <c r="B230" s="113"/>
      <c r="C230" s="197" t="s">
        <v>526</v>
      </c>
      <c r="D230" s="197" t="s">
        <v>113</v>
      </c>
      <c r="E230" s="198" t="s">
        <v>527</v>
      </c>
      <c r="F230" s="199" t="s">
        <v>528</v>
      </c>
      <c r="G230" s="200" t="s">
        <v>360</v>
      </c>
      <c r="H230" s="201">
        <v>92.4</v>
      </c>
      <c r="I230" s="67"/>
      <c r="J230" s="202">
        <f t="shared" si="30"/>
        <v>0</v>
      </c>
      <c r="K230" s="203"/>
      <c r="L230" s="113"/>
      <c r="M230" s="204" t="s">
        <v>1</v>
      </c>
      <c r="N230" s="205" t="s">
        <v>35</v>
      </c>
      <c r="O230" s="206">
        <v>1.2270000000000001</v>
      </c>
      <c r="P230" s="206">
        <f t="shared" si="31"/>
        <v>113.37480000000002</v>
      </c>
      <c r="Q230" s="206">
        <v>0</v>
      </c>
      <c r="R230" s="206">
        <f t="shared" si="32"/>
        <v>0</v>
      </c>
      <c r="S230" s="206">
        <v>0.32500000000000001</v>
      </c>
      <c r="T230" s="207">
        <f t="shared" si="33"/>
        <v>30.03</v>
      </c>
      <c r="AR230" s="208" t="s">
        <v>155</v>
      </c>
      <c r="AT230" s="208" t="s">
        <v>113</v>
      </c>
      <c r="AU230" s="208" t="s">
        <v>77</v>
      </c>
      <c r="AY230" s="106" t="s">
        <v>110</v>
      </c>
      <c r="BE230" s="209">
        <f t="shared" si="34"/>
        <v>0</v>
      </c>
      <c r="BF230" s="209">
        <f t="shared" si="35"/>
        <v>0</v>
      </c>
      <c r="BG230" s="209">
        <f t="shared" si="36"/>
        <v>0</v>
      </c>
      <c r="BH230" s="209">
        <f t="shared" si="37"/>
        <v>0</v>
      </c>
      <c r="BI230" s="209">
        <f t="shared" si="38"/>
        <v>0</v>
      </c>
      <c r="BJ230" s="106" t="s">
        <v>75</v>
      </c>
      <c r="BK230" s="209">
        <f t="shared" si="39"/>
        <v>0</v>
      </c>
      <c r="BL230" s="106" t="s">
        <v>155</v>
      </c>
      <c r="BM230" s="208" t="s">
        <v>529</v>
      </c>
    </row>
    <row r="231" spans="2:65" s="114" customFormat="1" ht="24.15" customHeight="1">
      <c r="B231" s="113"/>
      <c r="C231" s="197" t="s">
        <v>530</v>
      </c>
      <c r="D231" s="197" t="s">
        <v>113</v>
      </c>
      <c r="E231" s="198" t="s">
        <v>531</v>
      </c>
      <c r="F231" s="199" t="s">
        <v>532</v>
      </c>
      <c r="G231" s="200" t="s">
        <v>360</v>
      </c>
      <c r="H231" s="201">
        <v>65</v>
      </c>
      <c r="I231" s="67"/>
      <c r="J231" s="202">
        <f t="shared" si="30"/>
        <v>0</v>
      </c>
      <c r="K231" s="203"/>
      <c r="L231" s="113"/>
      <c r="M231" s="204" t="s">
        <v>1</v>
      </c>
      <c r="N231" s="205" t="s">
        <v>35</v>
      </c>
      <c r="O231" s="206">
        <v>2.0670000000000002</v>
      </c>
      <c r="P231" s="206">
        <f t="shared" si="31"/>
        <v>134.35500000000002</v>
      </c>
      <c r="Q231" s="206">
        <v>0</v>
      </c>
      <c r="R231" s="206">
        <f t="shared" si="32"/>
        <v>0</v>
      </c>
      <c r="S231" s="206">
        <v>0.625</v>
      </c>
      <c r="T231" s="207">
        <f t="shared" si="33"/>
        <v>40.625</v>
      </c>
      <c r="AR231" s="208" t="s">
        <v>155</v>
      </c>
      <c r="AT231" s="208" t="s">
        <v>113</v>
      </c>
      <c r="AU231" s="208" t="s">
        <v>77</v>
      </c>
      <c r="AY231" s="106" t="s">
        <v>110</v>
      </c>
      <c r="BE231" s="209">
        <f t="shared" si="34"/>
        <v>0</v>
      </c>
      <c r="BF231" s="209">
        <f t="shared" si="35"/>
        <v>0</v>
      </c>
      <c r="BG231" s="209">
        <f t="shared" si="36"/>
        <v>0</v>
      </c>
      <c r="BH231" s="209">
        <f t="shared" si="37"/>
        <v>0</v>
      </c>
      <c r="BI231" s="209">
        <f t="shared" si="38"/>
        <v>0</v>
      </c>
      <c r="BJ231" s="106" t="s">
        <v>75</v>
      </c>
      <c r="BK231" s="209">
        <f t="shared" si="39"/>
        <v>0</v>
      </c>
      <c r="BL231" s="106" t="s">
        <v>155</v>
      </c>
      <c r="BM231" s="208" t="s">
        <v>533</v>
      </c>
    </row>
    <row r="232" spans="2:65" s="114" customFormat="1" ht="24.15" customHeight="1">
      <c r="B232" s="113"/>
      <c r="C232" s="197" t="s">
        <v>534</v>
      </c>
      <c r="D232" s="197" t="s">
        <v>113</v>
      </c>
      <c r="E232" s="198" t="s">
        <v>535</v>
      </c>
      <c r="F232" s="199" t="s">
        <v>536</v>
      </c>
      <c r="G232" s="200" t="s">
        <v>360</v>
      </c>
      <c r="H232" s="201">
        <v>98.8</v>
      </c>
      <c r="I232" s="67"/>
      <c r="J232" s="202">
        <f t="shared" si="30"/>
        <v>0</v>
      </c>
      <c r="K232" s="203"/>
      <c r="L232" s="113"/>
      <c r="M232" s="204" t="s">
        <v>1</v>
      </c>
      <c r="N232" s="205" t="s">
        <v>35</v>
      </c>
      <c r="O232" s="206">
        <v>0.2</v>
      </c>
      <c r="P232" s="206">
        <f t="shared" si="31"/>
        <v>19.760000000000002</v>
      </c>
      <c r="Q232" s="206">
        <v>0</v>
      </c>
      <c r="R232" s="206">
        <f t="shared" si="32"/>
        <v>0</v>
      </c>
      <c r="S232" s="206">
        <v>9.8000000000000004E-2</v>
      </c>
      <c r="T232" s="207">
        <f t="shared" si="33"/>
        <v>9.6823999999999995</v>
      </c>
      <c r="AR232" s="208" t="s">
        <v>155</v>
      </c>
      <c r="AT232" s="208" t="s">
        <v>113</v>
      </c>
      <c r="AU232" s="208" t="s">
        <v>77</v>
      </c>
      <c r="AY232" s="106" t="s">
        <v>110</v>
      </c>
      <c r="BE232" s="209">
        <f t="shared" si="34"/>
        <v>0</v>
      </c>
      <c r="BF232" s="209">
        <f t="shared" si="35"/>
        <v>0</v>
      </c>
      <c r="BG232" s="209">
        <f t="shared" si="36"/>
        <v>0</v>
      </c>
      <c r="BH232" s="209">
        <f t="shared" si="37"/>
        <v>0</v>
      </c>
      <c r="BI232" s="209">
        <f t="shared" si="38"/>
        <v>0</v>
      </c>
      <c r="BJ232" s="106" t="s">
        <v>75</v>
      </c>
      <c r="BK232" s="209">
        <f t="shared" si="39"/>
        <v>0</v>
      </c>
      <c r="BL232" s="106" t="s">
        <v>155</v>
      </c>
      <c r="BM232" s="208" t="s">
        <v>537</v>
      </c>
    </row>
    <row r="233" spans="2:65" s="114" customFormat="1" ht="24.15" customHeight="1">
      <c r="B233" s="113"/>
      <c r="C233" s="197" t="s">
        <v>538</v>
      </c>
      <c r="D233" s="197" t="s">
        <v>113</v>
      </c>
      <c r="E233" s="198" t="s">
        <v>539</v>
      </c>
      <c r="F233" s="199" t="s">
        <v>540</v>
      </c>
      <c r="G233" s="200" t="s">
        <v>360</v>
      </c>
      <c r="H233" s="201">
        <v>83.2</v>
      </c>
      <c r="I233" s="67"/>
      <c r="J233" s="202">
        <f t="shared" si="30"/>
        <v>0</v>
      </c>
      <c r="K233" s="203"/>
      <c r="L233" s="113"/>
      <c r="M233" s="204" t="s">
        <v>1</v>
      </c>
      <c r="N233" s="205" t="s">
        <v>35</v>
      </c>
      <c r="O233" s="206">
        <v>0.375</v>
      </c>
      <c r="P233" s="206">
        <f t="shared" si="31"/>
        <v>31.200000000000003</v>
      </c>
      <c r="Q233" s="206">
        <v>0</v>
      </c>
      <c r="R233" s="206">
        <f t="shared" si="32"/>
        <v>0</v>
      </c>
      <c r="S233" s="206">
        <v>0.12</v>
      </c>
      <c r="T233" s="207">
        <f t="shared" si="33"/>
        <v>9.984</v>
      </c>
      <c r="AR233" s="208" t="s">
        <v>155</v>
      </c>
      <c r="AT233" s="208" t="s">
        <v>113</v>
      </c>
      <c r="AU233" s="208" t="s">
        <v>77</v>
      </c>
      <c r="AY233" s="106" t="s">
        <v>110</v>
      </c>
      <c r="BE233" s="209">
        <f t="shared" si="34"/>
        <v>0</v>
      </c>
      <c r="BF233" s="209">
        <f t="shared" si="35"/>
        <v>0</v>
      </c>
      <c r="BG233" s="209">
        <f t="shared" si="36"/>
        <v>0</v>
      </c>
      <c r="BH233" s="209">
        <f t="shared" si="37"/>
        <v>0</v>
      </c>
      <c r="BI233" s="209">
        <f t="shared" si="38"/>
        <v>0</v>
      </c>
      <c r="BJ233" s="106" t="s">
        <v>75</v>
      </c>
      <c r="BK233" s="209">
        <f t="shared" si="39"/>
        <v>0</v>
      </c>
      <c r="BL233" s="106" t="s">
        <v>155</v>
      </c>
      <c r="BM233" s="208" t="s">
        <v>541</v>
      </c>
    </row>
    <row r="234" spans="2:65" s="114" customFormat="1" ht="21.75" customHeight="1">
      <c r="B234" s="113"/>
      <c r="C234" s="197" t="s">
        <v>542</v>
      </c>
      <c r="D234" s="197" t="s">
        <v>113</v>
      </c>
      <c r="E234" s="198" t="s">
        <v>543</v>
      </c>
      <c r="F234" s="199" t="s">
        <v>544</v>
      </c>
      <c r="G234" s="200" t="s">
        <v>179</v>
      </c>
      <c r="H234" s="201">
        <v>104</v>
      </c>
      <c r="I234" s="67"/>
      <c r="J234" s="202">
        <f t="shared" si="30"/>
        <v>0</v>
      </c>
      <c r="K234" s="203"/>
      <c r="L234" s="113"/>
      <c r="M234" s="204" t="s">
        <v>1</v>
      </c>
      <c r="N234" s="205" t="s">
        <v>35</v>
      </c>
      <c r="O234" s="206">
        <v>0.127</v>
      </c>
      <c r="P234" s="206">
        <f t="shared" si="31"/>
        <v>13.208</v>
      </c>
      <c r="Q234" s="206">
        <v>0</v>
      </c>
      <c r="R234" s="206">
        <f t="shared" si="32"/>
        <v>0</v>
      </c>
      <c r="S234" s="206">
        <v>0</v>
      </c>
      <c r="T234" s="207">
        <f t="shared" si="33"/>
        <v>0</v>
      </c>
      <c r="AR234" s="208" t="s">
        <v>155</v>
      </c>
      <c r="AT234" s="208" t="s">
        <v>113</v>
      </c>
      <c r="AU234" s="208" t="s">
        <v>77</v>
      </c>
      <c r="AY234" s="106" t="s">
        <v>110</v>
      </c>
      <c r="BE234" s="209">
        <f t="shared" si="34"/>
        <v>0</v>
      </c>
      <c r="BF234" s="209">
        <f t="shared" si="35"/>
        <v>0</v>
      </c>
      <c r="BG234" s="209">
        <f t="shared" si="36"/>
        <v>0</v>
      </c>
      <c r="BH234" s="209">
        <f t="shared" si="37"/>
        <v>0</v>
      </c>
      <c r="BI234" s="209">
        <f t="shared" si="38"/>
        <v>0</v>
      </c>
      <c r="BJ234" s="106" t="s">
        <v>75</v>
      </c>
      <c r="BK234" s="209">
        <f t="shared" si="39"/>
        <v>0</v>
      </c>
      <c r="BL234" s="106" t="s">
        <v>155</v>
      </c>
      <c r="BM234" s="208" t="s">
        <v>545</v>
      </c>
    </row>
    <row r="235" spans="2:65" s="114" customFormat="1" ht="24.15" customHeight="1">
      <c r="B235" s="113"/>
      <c r="C235" s="197" t="s">
        <v>546</v>
      </c>
      <c r="D235" s="197" t="s">
        <v>113</v>
      </c>
      <c r="E235" s="198" t="s">
        <v>547</v>
      </c>
      <c r="F235" s="199" t="s">
        <v>548</v>
      </c>
      <c r="G235" s="200" t="s">
        <v>179</v>
      </c>
      <c r="H235" s="201">
        <v>104</v>
      </c>
      <c r="I235" s="67"/>
      <c r="J235" s="202">
        <f t="shared" si="30"/>
        <v>0</v>
      </c>
      <c r="K235" s="203"/>
      <c r="L235" s="113"/>
      <c r="M235" s="204" t="s">
        <v>1</v>
      </c>
      <c r="N235" s="205" t="s">
        <v>35</v>
      </c>
      <c r="O235" s="206">
        <v>0.193</v>
      </c>
      <c r="P235" s="206">
        <f t="shared" si="31"/>
        <v>20.071999999999999</v>
      </c>
      <c r="Q235" s="206">
        <v>0</v>
      </c>
      <c r="R235" s="206">
        <f t="shared" si="32"/>
        <v>0</v>
      </c>
      <c r="S235" s="206">
        <v>0</v>
      </c>
      <c r="T235" s="207">
        <f t="shared" si="33"/>
        <v>0</v>
      </c>
      <c r="AR235" s="208" t="s">
        <v>155</v>
      </c>
      <c r="AT235" s="208" t="s">
        <v>113</v>
      </c>
      <c r="AU235" s="208" t="s">
        <v>77</v>
      </c>
      <c r="AY235" s="106" t="s">
        <v>110</v>
      </c>
      <c r="BE235" s="209">
        <f t="shared" si="34"/>
        <v>0</v>
      </c>
      <c r="BF235" s="209">
        <f t="shared" si="35"/>
        <v>0</v>
      </c>
      <c r="BG235" s="209">
        <f t="shared" si="36"/>
        <v>0</v>
      </c>
      <c r="BH235" s="209">
        <f t="shared" si="37"/>
        <v>0</v>
      </c>
      <c r="BI235" s="209">
        <f t="shared" si="38"/>
        <v>0</v>
      </c>
      <c r="BJ235" s="106" t="s">
        <v>75</v>
      </c>
      <c r="BK235" s="209">
        <f t="shared" si="39"/>
        <v>0</v>
      </c>
      <c r="BL235" s="106" t="s">
        <v>155</v>
      </c>
      <c r="BM235" s="208" t="s">
        <v>549</v>
      </c>
    </row>
    <row r="236" spans="2:65" s="114" customFormat="1" ht="33" customHeight="1">
      <c r="B236" s="113"/>
      <c r="C236" s="197" t="s">
        <v>550</v>
      </c>
      <c r="D236" s="197" t="s">
        <v>113</v>
      </c>
      <c r="E236" s="198" t="s">
        <v>551</v>
      </c>
      <c r="F236" s="199" t="s">
        <v>552</v>
      </c>
      <c r="G236" s="200" t="s">
        <v>179</v>
      </c>
      <c r="H236" s="201">
        <v>23</v>
      </c>
      <c r="I236" s="67"/>
      <c r="J236" s="202">
        <f t="shared" si="30"/>
        <v>0</v>
      </c>
      <c r="K236" s="203"/>
      <c r="L236" s="113"/>
      <c r="M236" s="204" t="s">
        <v>1</v>
      </c>
      <c r="N236" s="205" t="s">
        <v>35</v>
      </c>
      <c r="O236" s="206">
        <v>0.27200000000000002</v>
      </c>
      <c r="P236" s="206">
        <f t="shared" si="31"/>
        <v>6.2560000000000002</v>
      </c>
      <c r="Q236" s="206">
        <v>0</v>
      </c>
      <c r="R236" s="206">
        <f t="shared" si="32"/>
        <v>0</v>
      </c>
      <c r="S236" s="206">
        <v>0.28999999999999998</v>
      </c>
      <c r="T236" s="207">
        <f t="shared" si="33"/>
        <v>6.67</v>
      </c>
      <c r="AR236" s="208" t="s">
        <v>155</v>
      </c>
      <c r="AT236" s="208" t="s">
        <v>113</v>
      </c>
      <c r="AU236" s="208" t="s">
        <v>77</v>
      </c>
      <c r="AY236" s="106" t="s">
        <v>110</v>
      </c>
      <c r="BE236" s="209">
        <f t="shared" si="34"/>
        <v>0</v>
      </c>
      <c r="BF236" s="209">
        <f t="shared" si="35"/>
        <v>0</v>
      </c>
      <c r="BG236" s="209">
        <f t="shared" si="36"/>
        <v>0</v>
      </c>
      <c r="BH236" s="209">
        <f t="shared" si="37"/>
        <v>0</v>
      </c>
      <c r="BI236" s="209">
        <f t="shared" si="38"/>
        <v>0</v>
      </c>
      <c r="BJ236" s="106" t="s">
        <v>75</v>
      </c>
      <c r="BK236" s="209">
        <f t="shared" si="39"/>
        <v>0</v>
      </c>
      <c r="BL236" s="106" t="s">
        <v>155</v>
      </c>
      <c r="BM236" s="208" t="s">
        <v>553</v>
      </c>
    </row>
    <row r="237" spans="2:65" s="114" customFormat="1" ht="24.15" customHeight="1">
      <c r="B237" s="113"/>
      <c r="C237" s="197" t="s">
        <v>554</v>
      </c>
      <c r="D237" s="197" t="s">
        <v>113</v>
      </c>
      <c r="E237" s="198" t="s">
        <v>555</v>
      </c>
      <c r="F237" s="199" t="s">
        <v>556</v>
      </c>
      <c r="G237" s="200" t="s">
        <v>179</v>
      </c>
      <c r="H237" s="201">
        <v>23</v>
      </c>
      <c r="I237" s="67"/>
      <c r="J237" s="202">
        <f t="shared" si="30"/>
        <v>0</v>
      </c>
      <c r="K237" s="203"/>
      <c r="L237" s="113"/>
      <c r="M237" s="204" t="s">
        <v>1</v>
      </c>
      <c r="N237" s="205" t="s">
        <v>35</v>
      </c>
      <c r="O237" s="206">
        <v>0.28100000000000003</v>
      </c>
      <c r="P237" s="206">
        <f t="shared" si="31"/>
        <v>6.463000000000001</v>
      </c>
      <c r="Q237" s="206">
        <v>0.14321</v>
      </c>
      <c r="R237" s="206">
        <f t="shared" si="32"/>
        <v>3.2938300000000003</v>
      </c>
      <c r="S237" s="206">
        <v>0</v>
      </c>
      <c r="T237" s="207">
        <f t="shared" si="33"/>
        <v>0</v>
      </c>
      <c r="AR237" s="208" t="s">
        <v>155</v>
      </c>
      <c r="AT237" s="208" t="s">
        <v>113</v>
      </c>
      <c r="AU237" s="208" t="s">
        <v>77</v>
      </c>
      <c r="AY237" s="106" t="s">
        <v>110</v>
      </c>
      <c r="BE237" s="209">
        <f t="shared" si="34"/>
        <v>0</v>
      </c>
      <c r="BF237" s="209">
        <f t="shared" si="35"/>
        <v>0</v>
      </c>
      <c r="BG237" s="209">
        <f t="shared" si="36"/>
        <v>0</v>
      </c>
      <c r="BH237" s="209">
        <f t="shared" si="37"/>
        <v>0</v>
      </c>
      <c r="BI237" s="209">
        <f t="shared" si="38"/>
        <v>0</v>
      </c>
      <c r="BJ237" s="106" t="s">
        <v>75</v>
      </c>
      <c r="BK237" s="209">
        <f t="shared" si="39"/>
        <v>0</v>
      </c>
      <c r="BL237" s="106" t="s">
        <v>155</v>
      </c>
      <c r="BM237" s="208" t="s">
        <v>557</v>
      </c>
    </row>
    <row r="238" spans="2:65" s="114" customFormat="1" ht="16.5" customHeight="1">
      <c r="B238" s="113"/>
      <c r="C238" s="210" t="s">
        <v>558</v>
      </c>
      <c r="D238" s="210" t="s">
        <v>147</v>
      </c>
      <c r="E238" s="211" t="s">
        <v>559</v>
      </c>
      <c r="F238" s="212" t="s">
        <v>560</v>
      </c>
      <c r="G238" s="213" t="s">
        <v>179</v>
      </c>
      <c r="H238" s="214">
        <v>23</v>
      </c>
      <c r="I238" s="68"/>
      <c r="J238" s="215">
        <f t="shared" si="30"/>
        <v>0</v>
      </c>
      <c r="K238" s="216"/>
      <c r="L238" s="217"/>
      <c r="M238" s="218" t="s">
        <v>1</v>
      </c>
      <c r="N238" s="219" t="s">
        <v>35</v>
      </c>
      <c r="O238" s="206">
        <v>0</v>
      </c>
      <c r="P238" s="206">
        <f t="shared" si="31"/>
        <v>0</v>
      </c>
      <c r="Q238" s="206">
        <v>0.04</v>
      </c>
      <c r="R238" s="206">
        <f t="shared" si="32"/>
        <v>0.92</v>
      </c>
      <c r="S238" s="206">
        <v>0</v>
      </c>
      <c r="T238" s="207">
        <f t="shared" si="33"/>
        <v>0</v>
      </c>
      <c r="AR238" s="208" t="s">
        <v>248</v>
      </c>
      <c r="AT238" s="208" t="s">
        <v>147</v>
      </c>
      <c r="AU238" s="208" t="s">
        <v>77</v>
      </c>
      <c r="AY238" s="106" t="s">
        <v>110</v>
      </c>
      <c r="BE238" s="209">
        <f t="shared" si="34"/>
        <v>0</v>
      </c>
      <c r="BF238" s="209">
        <f t="shared" si="35"/>
        <v>0</v>
      </c>
      <c r="BG238" s="209">
        <f t="shared" si="36"/>
        <v>0</v>
      </c>
      <c r="BH238" s="209">
        <f t="shared" si="37"/>
        <v>0</v>
      </c>
      <c r="BI238" s="209">
        <f t="shared" si="38"/>
        <v>0</v>
      </c>
      <c r="BJ238" s="106" t="s">
        <v>75</v>
      </c>
      <c r="BK238" s="209">
        <f t="shared" si="39"/>
        <v>0</v>
      </c>
      <c r="BL238" s="106" t="s">
        <v>248</v>
      </c>
      <c r="BM238" s="208" t="s">
        <v>561</v>
      </c>
    </row>
    <row r="239" spans="2:65" s="114" customFormat="1" ht="16.5" customHeight="1">
      <c r="B239" s="113"/>
      <c r="C239" s="197" t="s">
        <v>562</v>
      </c>
      <c r="D239" s="197" t="s">
        <v>113</v>
      </c>
      <c r="E239" s="198" t="s">
        <v>563</v>
      </c>
      <c r="F239" s="199" t="s">
        <v>564</v>
      </c>
      <c r="G239" s="200" t="s">
        <v>360</v>
      </c>
      <c r="H239" s="201">
        <v>52</v>
      </c>
      <c r="I239" s="67"/>
      <c r="J239" s="202">
        <f t="shared" si="30"/>
        <v>0</v>
      </c>
      <c r="K239" s="203"/>
      <c r="L239" s="113"/>
      <c r="M239" s="204" t="s">
        <v>1</v>
      </c>
      <c r="N239" s="205" t="s">
        <v>35</v>
      </c>
      <c r="O239" s="206">
        <v>2.5999999999999999E-2</v>
      </c>
      <c r="P239" s="206">
        <f t="shared" si="31"/>
        <v>1.3519999999999999</v>
      </c>
      <c r="Q239" s="206">
        <v>0.34499999999999997</v>
      </c>
      <c r="R239" s="206">
        <f t="shared" si="32"/>
        <v>17.939999999999998</v>
      </c>
      <c r="S239" s="206">
        <v>0</v>
      </c>
      <c r="T239" s="207">
        <f t="shared" si="33"/>
        <v>0</v>
      </c>
      <c r="AR239" s="208" t="s">
        <v>117</v>
      </c>
      <c r="AT239" s="208" t="s">
        <v>113</v>
      </c>
      <c r="AU239" s="208" t="s">
        <v>77</v>
      </c>
      <c r="AY239" s="106" t="s">
        <v>110</v>
      </c>
      <c r="BE239" s="209">
        <f t="shared" si="34"/>
        <v>0</v>
      </c>
      <c r="BF239" s="209">
        <f t="shared" si="35"/>
        <v>0</v>
      </c>
      <c r="BG239" s="209">
        <f t="shared" si="36"/>
        <v>0</v>
      </c>
      <c r="BH239" s="209">
        <f t="shared" si="37"/>
        <v>0</v>
      </c>
      <c r="BI239" s="209">
        <f t="shared" si="38"/>
        <v>0</v>
      </c>
      <c r="BJ239" s="106" t="s">
        <v>75</v>
      </c>
      <c r="BK239" s="209">
        <f t="shared" si="39"/>
        <v>0</v>
      </c>
      <c r="BL239" s="106" t="s">
        <v>117</v>
      </c>
      <c r="BM239" s="208" t="s">
        <v>565</v>
      </c>
    </row>
    <row r="240" spans="2:65" s="114" customFormat="1" ht="24.15" customHeight="1">
      <c r="B240" s="113"/>
      <c r="C240" s="197" t="s">
        <v>566</v>
      </c>
      <c r="D240" s="197" t="s">
        <v>113</v>
      </c>
      <c r="E240" s="198" t="s">
        <v>567</v>
      </c>
      <c r="F240" s="199" t="s">
        <v>568</v>
      </c>
      <c r="G240" s="200" t="s">
        <v>360</v>
      </c>
      <c r="H240" s="201">
        <v>67.599999999999994</v>
      </c>
      <c r="I240" s="67"/>
      <c r="J240" s="202">
        <f t="shared" si="30"/>
        <v>0</v>
      </c>
      <c r="K240" s="203"/>
      <c r="L240" s="113"/>
      <c r="M240" s="204" t="s">
        <v>1</v>
      </c>
      <c r="N240" s="205" t="s">
        <v>35</v>
      </c>
      <c r="O240" s="206">
        <v>0.17699999999999999</v>
      </c>
      <c r="P240" s="206">
        <f t="shared" si="31"/>
        <v>11.965199999999998</v>
      </c>
      <c r="Q240" s="206">
        <v>0</v>
      </c>
      <c r="R240" s="206">
        <f t="shared" si="32"/>
        <v>0</v>
      </c>
      <c r="S240" s="206">
        <v>0</v>
      </c>
      <c r="T240" s="207">
        <f t="shared" si="33"/>
        <v>0</v>
      </c>
      <c r="AR240" s="208" t="s">
        <v>117</v>
      </c>
      <c r="AT240" s="208" t="s">
        <v>113</v>
      </c>
      <c r="AU240" s="208" t="s">
        <v>77</v>
      </c>
      <c r="AY240" s="106" t="s">
        <v>110</v>
      </c>
      <c r="BE240" s="209">
        <f t="shared" si="34"/>
        <v>0</v>
      </c>
      <c r="BF240" s="209">
        <f t="shared" si="35"/>
        <v>0</v>
      </c>
      <c r="BG240" s="209">
        <f t="shared" si="36"/>
        <v>0</v>
      </c>
      <c r="BH240" s="209">
        <f t="shared" si="37"/>
        <v>0</v>
      </c>
      <c r="BI240" s="209">
        <f t="shared" si="38"/>
        <v>0</v>
      </c>
      <c r="BJ240" s="106" t="s">
        <v>75</v>
      </c>
      <c r="BK240" s="209">
        <f t="shared" si="39"/>
        <v>0</v>
      </c>
      <c r="BL240" s="106" t="s">
        <v>117</v>
      </c>
      <c r="BM240" s="208" t="s">
        <v>569</v>
      </c>
    </row>
    <row r="241" spans="2:65" s="114" customFormat="1" ht="33" customHeight="1">
      <c r="B241" s="113"/>
      <c r="C241" s="197" t="s">
        <v>570</v>
      </c>
      <c r="D241" s="197" t="s">
        <v>113</v>
      </c>
      <c r="E241" s="198" t="s">
        <v>571</v>
      </c>
      <c r="F241" s="199" t="s">
        <v>572</v>
      </c>
      <c r="G241" s="200" t="s">
        <v>360</v>
      </c>
      <c r="H241" s="201">
        <v>83.2</v>
      </c>
      <c r="I241" s="67"/>
      <c r="J241" s="202">
        <f t="shared" si="30"/>
        <v>0</v>
      </c>
      <c r="K241" s="203"/>
      <c r="L241" s="113"/>
      <c r="M241" s="204" t="s">
        <v>1</v>
      </c>
      <c r="N241" s="205" t="s">
        <v>35</v>
      </c>
      <c r="O241" s="206">
        <v>8.5000000000000006E-2</v>
      </c>
      <c r="P241" s="206">
        <f t="shared" si="31"/>
        <v>7.072000000000001</v>
      </c>
      <c r="Q241" s="206">
        <v>0</v>
      </c>
      <c r="R241" s="206">
        <f t="shared" si="32"/>
        <v>0</v>
      </c>
      <c r="S241" s="206">
        <v>0</v>
      </c>
      <c r="T241" s="207">
        <f t="shared" si="33"/>
        <v>0</v>
      </c>
      <c r="AR241" s="208" t="s">
        <v>117</v>
      </c>
      <c r="AT241" s="208" t="s">
        <v>113</v>
      </c>
      <c r="AU241" s="208" t="s">
        <v>77</v>
      </c>
      <c r="AY241" s="106" t="s">
        <v>110</v>
      </c>
      <c r="BE241" s="209">
        <f t="shared" si="34"/>
        <v>0</v>
      </c>
      <c r="BF241" s="209">
        <f t="shared" si="35"/>
        <v>0</v>
      </c>
      <c r="BG241" s="209">
        <f t="shared" si="36"/>
        <v>0</v>
      </c>
      <c r="BH241" s="209">
        <f t="shared" si="37"/>
        <v>0</v>
      </c>
      <c r="BI241" s="209">
        <f t="shared" si="38"/>
        <v>0</v>
      </c>
      <c r="BJ241" s="106" t="s">
        <v>75</v>
      </c>
      <c r="BK241" s="209">
        <f t="shared" si="39"/>
        <v>0</v>
      </c>
      <c r="BL241" s="106" t="s">
        <v>117</v>
      </c>
      <c r="BM241" s="208" t="s">
        <v>573</v>
      </c>
    </row>
    <row r="242" spans="2:65" s="114" customFormat="1" ht="33" customHeight="1">
      <c r="B242" s="113"/>
      <c r="C242" s="197" t="s">
        <v>248</v>
      </c>
      <c r="D242" s="197" t="s">
        <v>113</v>
      </c>
      <c r="E242" s="198" t="s">
        <v>574</v>
      </c>
      <c r="F242" s="199" t="s">
        <v>575</v>
      </c>
      <c r="G242" s="200" t="s">
        <v>360</v>
      </c>
      <c r="H242" s="201">
        <v>98.8</v>
      </c>
      <c r="I242" s="67"/>
      <c r="J242" s="202">
        <f t="shared" si="30"/>
        <v>0</v>
      </c>
      <c r="K242" s="203"/>
      <c r="L242" s="113"/>
      <c r="M242" s="204" t="s">
        <v>1</v>
      </c>
      <c r="N242" s="205" t="s">
        <v>35</v>
      </c>
      <c r="O242" s="206">
        <v>7.0999999999999994E-2</v>
      </c>
      <c r="P242" s="206">
        <f t="shared" si="31"/>
        <v>7.0147999999999993</v>
      </c>
      <c r="Q242" s="206">
        <v>0</v>
      </c>
      <c r="R242" s="206">
        <f t="shared" si="32"/>
        <v>0</v>
      </c>
      <c r="S242" s="206">
        <v>0</v>
      </c>
      <c r="T242" s="207">
        <f t="shared" si="33"/>
        <v>0</v>
      </c>
      <c r="AR242" s="208" t="s">
        <v>117</v>
      </c>
      <c r="AT242" s="208" t="s">
        <v>113</v>
      </c>
      <c r="AU242" s="208" t="s">
        <v>77</v>
      </c>
      <c r="AY242" s="106" t="s">
        <v>110</v>
      </c>
      <c r="BE242" s="209">
        <f t="shared" si="34"/>
        <v>0</v>
      </c>
      <c r="BF242" s="209">
        <f t="shared" si="35"/>
        <v>0</v>
      </c>
      <c r="BG242" s="209">
        <f t="shared" si="36"/>
        <v>0</v>
      </c>
      <c r="BH242" s="209">
        <f t="shared" si="37"/>
        <v>0</v>
      </c>
      <c r="BI242" s="209">
        <f t="shared" si="38"/>
        <v>0</v>
      </c>
      <c r="BJ242" s="106" t="s">
        <v>75</v>
      </c>
      <c r="BK242" s="209">
        <f t="shared" si="39"/>
        <v>0</v>
      </c>
      <c r="BL242" s="106" t="s">
        <v>117</v>
      </c>
      <c r="BM242" s="208" t="s">
        <v>576</v>
      </c>
    </row>
    <row r="243" spans="2:65" s="114" customFormat="1" ht="16.5" customHeight="1">
      <c r="B243" s="113"/>
      <c r="C243" s="197" t="s">
        <v>577</v>
      </c>
      <c r="D243" s="197" t="s">
        <v>113</v>
      </c>
      <c r="E243" s="198" t="s">
        <v>578</v>
      </c>
      <c r="F243" s="199" t="s">
        <v>579</v>
      </c>
      <c r="G243" s="200" t="s">
        <v>360</v>
      </c>
      <c r="H243" s="201">
        <v>92.4</v>
      </c>
      <c r="I243" s="67"/>
      <c r="J243" s="202">
        <f t="shared" si="30"/>
        <v>0</v>
      </c>
      <c r="K243" s="203"/>
      <c r="L243" s="113"/>
      <c r="M243" s="204" t="s">
        <v>1</v>
      </c>
      <c r="N243" s="205" t="s">
        <v>35</v>
      </c>
      <c r="O243" s="206">
        <v>0.27</v>
      </c>
      <c r="P243" s="206">
        <f t="shared" si="31"/>
        <v>24.948000000000004</v>
      </c>
      <c r="Q243" s="206">
        <v>0</v>
      </c>
      <c r="R243" s="206">
        <f t="shared" si="32"/>
        <v>0</v>
      </c>
      <c r="S243" s="206">
        <v>0</v>
      </c>
      <c r="T243" s="207">
        <f t="shared" si="33"/>
        <v>0</v>
      </c>
      <c r="AR243" s="208" t="s">
        <v>117</v>
      </c>
      <c r="AT243" s="208" t="s">
        <v>113</v>
      </c>
      <c r="AU243" s="208" t="s">
        <v>77</v>
      </c>
      <c r="AY243" s="106" t="s">
        <v>110</v>
      </c>
      <c r="BE243" s="209">
        <f t="shared" si="34"/>
        <v>0</v>
      </c>
      <c r="BF243" s="209">
        <f t="shared" si="35"/>
        <v>0</v>
      </c>
      <c r="BG243" s="209">
        <f t="shared" si="36"/>
        <v>0</v>
      </c>
      <c r="BH243" s="209">
        <f t="shared" si="37"/>
        <v>0</v>
      </c>
      <c r="BI243" s="209">
        <f t="shared" si="38"/>
        <v>0</v>
      </c>
      <c r="BJ243" s="106" t="s">
        <v>75</v>
      </c>
      <c r="BK243" s="209">
        <f t="shared" si="39"/>
        <v>0</v>
      </c>
      <c r="BL243" s="106" t="s">
        <v>117</v>
      </c>
      <c r="BM243" s="208" t="s">
        <v>580</v>
      </c>
    </row>
    <row r="244" spans="2:65" s="114" customFormat="1" ht="21.75" customHeight="1">
      <c r="B244" s="113"/>
      <c r="C244" s="197" t="s">
        <v>581</v>
      </c>
      <c r="D244" s="197" t="s">
        <v>113</v>
      </c>
      <c r="E244" s="198" t="s">
        <v>582</v>
      </c>
      <c r="F244" s="199" t="s">
        <v>583</v>
      </c>
      <c r="G244" s="200" t="s">
        <v>360</v>
      </c>
      <c r="H244" s="201">
        <v>70</v>
      </c>
      <c r="I244" s="67"/>
      <c r="J244" s="202">
        <f t="shared" si="30"/>
        <v>0</v>
      </c>
      <c r="K244" s="203"/>
      <c r="L244" s="113"/>
      <c r="M244" s="204" t="s">
        <v>1</v>
      </c>
      <c r="N244" s="205" t="s">
        <v>35</v>
      </c>
      <c r="O244" s="206">
        <v>6.9000000000000006E-2</v>
      </c>
      <c r="P244" s="206">
        <f t="shared" si="31"/>
        <v>4.83</v>
      </c>
      <c r="Q244" s="206">
        <v>0</v>
      </c>
      <c r="R244" s="206">
        <f t="shared" si="32"/>
        <v>0</v>
      </c>
      <c r="S244" s="206">
        <v>0</v>
      </c>
      <c r="T244" s="207">
        <f t="shared" si="33"/>
        <v>0</v>
      </c>
      <c r="AR244" s="208" t="s">
        <v>117</v>
      </c>
      <c r="AT244" s="208" t="s">
        <v>113</v>
      </c>
      <c r="AU244" s="208" t="s">
        <v>77</v>
      </c>
      <c r="AY244" s="106" t="s">
        <v>110</v>
      </c>
      <c r="BE244" s="209">
        <f t="shared" si="34"/>
        <v>0</v>
      </c>
      <c r="BF244" s="209">
        <f t="shared" si="35"/>
        <v>0</v>
      </c>
      <c r="BG244" s="209">
        <f t="shared" si="36"/>
        <v>0</v>
      </c>
      <c r="BH244" s="209">
        <f t="shared" si="37"/>
        <v>0</v>
      </c>
      <c r="BI244" s="209">
        <f t="shared" si="38"/>
        <v>0</v>
      </c>
      <c r="BJ244" s="106" t="s">
        <v>75</v>
      </c>
      <c r="BK244" s="209">
        <f t="shared" si="39"/>
        <v>0</v>
      </c>
      <c r="BL244" s="106" t="s">
        <v>117</v>
      </c>
      <c r="BM244" s="208" t="s">
        <v>584</v>
      </c>
    </row>
    <row r="245" spans="2:65" s="114" customFormat="1" ht="33" customHeight="1">
      <c r="B245" s="113"/>
      <c r="C245" s="197" t="s">
        <v>585</v>
      </c>
      <c r="D245" s="197" t="s">
        <v>113</v>
      </c>
      <c r="E245" s="198" t="s">
        <v>586</v>
      </c>
      <c r="F245" s="199" t="s">
        <v>587</v>
      </c>
      <c r="G245" s="200" t="s">
        <v>360</v>
      </c>
      <c r="H245" s="201">
        <v>70</v>
      </c>
      <c r="I245" s="67"/>
      <c r="J245" s="202">
        <f t="shared" si="30"/>
        <v>0</v>
      </c>
      <c r="K245" s="203"/>
      <c r="L245" s="113"/>
      <c r="M245" s="204" t="s">
        <v>1</v>
      </c>
      <c r="N245" s="205" t="s">
        <v>35</v>
      </c>
      <c r="O245" s="206">
        <v>0.56999999999999995</v>
      </c>
      <c r="P245" s="206">
        <f t="shared" si="31"/>
        <v>39.9</v>
      </c>
      <c r="Q245" s="206">
        <v>0.10100000000000001</v>
      </c>
      <c r="R245" s="206">
        <f t="shared" si="32"/>
        <v>7.07</v>
      </c>
      <c r="S245" s="206">
        <v>0</v>
      </c>
      <c r="T245" s="207">
        <f t="shared" si="33"/>
        <v>0</v>
      </c>
      <c r="AR245" s="208" t="s">
        <v>117</v>
      </c>
      <c r="AT245" s="208" t="s">
        <v>113</v>
      </c>
      <c r="AU245" s="208" t="s">
        <v>77</v>
      </c>
      <c r="AY245" s="106" t="s">
        <v>110</v>
      </c>
      <c r="BE245" s="209">
        <f t="shared" si="34"/>
        <v>0</v>
      </c>
      <c r="BF245" s="209">
        <f t="shared" si="35"/>
        <v>0</v>
      </c>
      <c r="BG245" s="209">
        <f t="shared" si="36"/>
        <v>0</v>
      </c>
      <c r="BH245" s="209">
        <f t="shared" si="37"/>
        <v>0</v>
      </c>
      <c r="BI245" s="209">
        <f t="shared" si="38"/>
        <v>0</v>
      </c>
      <c r="BJ245" s="106" t="s">
        <v>75</v>
      </c>
      <c r="BK245" s="209">
        <f t="shared" si="39"/>
        <v>0</v>
      </c>
      <c r="BL245" s="106" t="s">
        <v>117</v>
      </c>
      <c r="BM245" s="208" t="s">
        <v>588</v>
      </c>
    </row>
    <row r="246" spans="2:65" s="186" customFormat="1" ht="25.95" customHeight="1">
      <c r="B246" s="185"/>
      <c r="D246" s="187" t="s">
        <v>69</v>
      </c>
      <c r="E246" s="188" t="s">
        <v>589</v>
      </c>
      <c r="F246" s="188" t="s">
        <v>590</v>
      </c>
      <c r="J246" s="189">
        <f>BK246</f>
        <v>0</v>
      </c>
      <c r="L246" s="185"/>
      <c r="M246" s="190"/>
      <c r="P246" s="191">
        <f>P247</f>
        <v>10.557499999999999</v>
      </c>
      <c r="R246" s="191">
        <f>R247</f>
        <v>2.2660000000000003E-2</v>
      </c>
      <c r="T246" s="192">
        <f>T247</f>
        <v>0</v>
      </c>
      <c r="AR246" s="187" t="s">
        <v>125</v>
      </c>
      <c r="AT246" s="193" t="s">
        <v>69</v>
      </c>
      <c r="AU246" s="193" t="s">
        <v>70</v>
      </c>
      <c r="AY246" s="187" t="s">
        <v>110</v>
      </c>
      <c r="BK246" s="194">
        <f>BK247</f>
        <v>0</v>
      </c>
    </row>
    <row r="247" spans="2:65" s="186" customFormat="1" ht="22.8" customHeight="1">
      <c r="B247" s="185"/>
      <c r="D247" s="187" t="s">
        <v>69</v>
      </c>
      <c r="E247" s="195" t="s">
        <v>591</v>
      </c>
      <c r="F247" s="195" t="s">
        <v>592</v>
      </c>
      <c r="J247" s="196">
        <f>BK247</f>
        <v>0</v>
      </c>
      <c r="L247" s="185"/>
      <c r="M247" s="190"/>
      <c r="P247" s="191">
        <f>SUM(P248:P260)</f>
        <v>10.557499999999999</v>
      </c>
      <c r="R247" s="191">
        <f>SUM(R248:R260)</f>
        <v>2.2660000000000003E-2</v>
      </c>
      <c r="T247" s="192">
        <f>SUM(T248:T260)</f>
        <v>0</v>
      </c>
      <c r="AR247" s="187" t="s">
        <v>125</v>
      </c>
      <c r="AT247" s="193" t="s">
        <v>69</v>
      </c>
      <c r="AU247" s="193" t="s">
        <v>75</v>
      </c>
      <c r="AY247" s="187" t="s">
        <v>110</v>
      </c>
      <c r="BK247" s="194">
        <f>SUM(BK248:BK260)</f>
        <v>0</v>
      </c>
    </row>
    <row r="248" spans="2:65" s="114" customFormat="1" ht="16.5" customHeight="1">
      <c r="B248" s="113"/>
      <c r="C248" s="197" t="s">
        <v>593</v>
      </c>
      <c r="D248" s="197" t="s">
        <v>113</v>
      </c>
      <c r="E248" s="198" t="s">
        <v>594</v>
      </c>
      <c r="F248" s="199" t="s">
        <v>595</v>
      </c>
      <c r="G248" s="200" t="s">
        <v>140</v>
      </c>
      <c r="H248" s="201">
        <v>1</v>
      </c>
      <c r="I248" s="67"/>
      <c r="J248" s="202">
        <f t="shared" ref="J248:J260" si="40">ROUND(I248*H248,2)</f>
        <v>0</v>
      </c>
      <c r="K248" s="203"/>
      <c r="L248" s="113"/>
      <c r="M248" s="204" t="s">
        <v>1</v>
      </c>
      <c r="N248" s="205" t="s">
        <v>35</v>
      </c>
      <c r="O248" s="206">
        <v>0</v>
      </c>
      <c r="P248" s="206">
        <f t="shared" ref="P248:P260" si="41">O248*H248</f>
        <v>0</v>
      </c>
      <c r="Q248" s="206">
        <v>0</v>
      </c>
      <c r="R248" s="206">
        <f t="shared" ref="R248:R260" si="42">Q248*H248</f>
        <v>0</v>
      </c>
      <c r="S248" s="206">
        <v>0</v>
      </c>
      <c r="T248" s="207">
        <f t="shared" ref="T248:T260" si="43">S248*H248</f>
        <v>0</v>
      </c>
      <c r="AR248" s="208" t="s">
        <v>596</v>
      </c>
      <c r="AT248" s="208" t="s">
        <v>113</v>
      </c>
      <c r="AU248" s="208" t="s">
        <v>77</v>
      </c>
      <c r="AY248" s="106" t="s">
        <v>110</v>
      </c>
      <c r="BE248" s="209">
        <f t="shared" ref="BE248:BE260" si="44">IF(N248="základní",J248,0)</f>
        <v>0</v>
      </c>
      <c r="BF248" s="209">
        <f t="shared" ref="BF248:BF260" si="45">IF(N248="snížená",J248,0)</f>
        <v>0</v>
      </c>
      <c r="BG248" s="209">
        <f t="shared" ref="BG248:BG260" si="46">IF(N248="zákl. přenesená",J248,0)</f>
        <v>0</v>
      </c>
      <c r="BH248" s="209">
        <f t="shared" ref="BH248:BH260" si="47">IF(N248="sníž. přenesená",J248,0)</f>
        <v>0</v>
      </c>
      <c r="BI248" s="209">
        <f t="shared" ref="BI248:BI260" si="48">IF(N248="nulová",J248,0)</f>
        <v>0</v>
      </c>
      <c r="BJ248" s="106" t="s">
        <v>75</v>
      </c>
      <c r="BK248" s="209">
        <f t="shared" ref="BK248:BK260" si="49">ROUND(I248*H248,2)</f>
        <v>0</v>
      </c>
      <c r="BL248" s="106" t="s">
        <v>596</v>
      </c>
      <c r="BM248" s="208" t="s">
        <v>597</v>
      </c>
    </row>
    <row r="249" spans="2:65" s="114" customFormat="1" ht="16.5" customHeight="1">
      <c r="B249" s="113"/>
      <c r="C249" s="197" t="s">
        <v>598</v>
      </c>
      <c r="D249" s="197" t="s">
        <v>113</v>
      </c>
      <c r="E249" s="198" t="s">
        <v>599</v>
      </c>
      <c r="F249" s="199" t="s">
        <v>600</v>
      </c>
      <c r="G249" s="200" t="s">
        <v>518</v>
      </c>
      <c r="H249" s="201">
        <v>1</v>
      </c>
      <c r="I249" s="67"/>
      <c r="J249" s="202">
        <f t="shared" si="40"/>
        <v>0</v>
      </c>
      <c r="K249" s="203"/>
      <c r="L249" s="113"/>
      <c r="M249" s="204" t="s">
        <v>1</v>
      </c>
      <c r="N249" s="205" t="s">
        <v>35</v>
      </c>
      <c r="O249" s="206">
        <v>0</v>
      </c>
      <c r="P249" s="206">
        <f t="shared" si="41"/>
        <v>0</v>
      </c>
      <c r="Q249" s="206">
        <v>0</v>
      </c>
      <c r="R249" s="206">
        <f t="shared" si="42"/>
        <v>0</v>
      </c>
      <c r="S249" s="206">
        <v>0</v>
      </c>
      <c r="T249" s="207">
        <f t="shared" si="43"/>
        <v>0</v>
      </c>
      <c r="AR249" s="208" t="s">
        <v>596</v>
      </c>
      <c r="AT249" s="208" t="s">
        <v>113</v>
      </c>
      <c r="AU249" s="208" t="s">
        <v>77</v>
      </c>
      <c r="AY249" s="106" t="s">
        <v>110</v>
      </c>
      <c r="BE249" s="209">
        <f t="shared" si="44"/>
        <v>0</v>
      </c>
      <c r="BF249" s="209">
        <f t="shared" si="45"/>
        <v>0</v>
      </c>
      <c r="BG249" s="209">
        <f t="shared" si="46"/>
        <v>0</v>
      </c>
      <c r="BH249" s="209">
        <f t="shared" si="47"/>
        <v>0</v>
      </c>
      <c r="BI249" s="209">
        <f t="shared" si="48"/>
        <v>0</v>
      </c>
      <c r="BJ249" s="106" t="s">
        <v>75</v>
      </c>
      <c r="BK249" s="209">
        <f t="shared" si="49"/>
        <v>0</v>
      </c>
      <c r="BL249" s="106" t="s">
        <v>596</v>
      </c>
      <c r="BM249" s="208" t="s">
        <v>601</v>
      </c>
    </row>
    <row r="250" spans="2:65" s="114" customFormat="1" ht="24.15" customHeight="1">
      <c r="B250" s="113"/>
      <c r="C250" s="197" t="s">
        <v>602</v>
      </c>
      <c r="D250" s="197" t="s">
        <v>113</v>
      </c>
      <c r="E250" s="198" t="s">
        <v>603</v>
      </c>
      <c r="F250" s="199" t="s">
        <v>604</v>
      </c>
      <c r="G250" s="200" t="s">
        <v>295</v>
      </c>
      <c r="H250" s="201">
        <v>2.5750000000000002</v>
      </c>
      <c r="I250" s="67"/>
      <c r="J250" s="202">
        <f t="shared" si="40"/>
        <v>0</v>
      </c>
      <c r="K250" s="203"/>
      <c r="L250" s="113"/>
      <c r="M250" s="204" t="s">
        <v>1</v>
      </c>
      <c r="N250" s="205" t="s">
        <v>35</v>
      </c>
      <c r="O250" s="206">
        <v>4.0999999999999996</v>
      </c>
      <c r="P250" s="206">
        <f t="shared" si="41"/>
        <v>10.557499999999999</v>
      </c>
      <c r="Q250" s="206">
        <v>8.8000000000000005E-3</v>
      </c>
      <c r="R250" s="206">
        <f t="shared" si="42"/>
        <v>2.2660000000000003E-2</v>
      </c>
      <c r="S250" s="206">
        <v>0</v>
      </c>
      <c r="T250" s="207">
        <f t="shared" si="43"/>
        <v>0</v>
      </c>
      <c r="AR250" s="208" t="s">
        <v>155</v>
      </c>
      <c r="AT250" s="208" t="s">
        <v>113</v>
      </c>
      <c r="AU250" s="208" t="s">
        <v>77</v>
      </c>
      <c r="AY250" s="106" t="s">
        <v>110</v>
      </c>
      <c r="BE250" s="209">
        <f t="shared" si="44"/>
        <v>0</v>
      </c>
      <c r="BF250" s="209">
        <f t="shared" si="45"/>
        <v>0</v>
      </c>
      <c r="BG250" s="209">
        <f t="shared" si="46"/>
        <v>0</v>
      </c>
      <c r="BH250" s="209">
        <f t="shared" si="47"/>
        <v>0</v>
      </c>
      <c r="BI250" s="209">
        <f t="shared" si="48"/>
        <v>0</v>
      </c>
      <c r="BJ250" s="106" t="s">
        <v>75</v>
      </c>
      <c r="BK250" s="209">
        <f t="shared" si="49"/>
        <v>0</v>
      </c>
      <c r="BL250" s="106" t="s">
        <v>155</v>
      </c>
      <c r="BM250" s="208" t="s">
        <v>605</v>
      </c>
    </row>
    <row r="251" spans="2:65" s="114" customFormat="1" ht="16.5" customHeight="1">
      <c r="B251" s="113"/>
      <c r="C251" s="197" t="s">
        <v>606</v>
      </c>
      <c r="D251" s="197" t="s">
        <v>113</v>
      </c>
      <c r="E251" s="198" t="s">
        <v>607</v>
      </c>
      <c r="F251" s="199" t="s">
        <v>608</v>
      </c>
      <c r="G251" s="200" t="s">
        <v>140</v>
      </c>
      <c r="H251" s="201">
        <v>1</v>
      </c>
      <c r="I251" s="67"/>
      <c r="J251" s="202">
        <f t="shared" si="40"/>
        <v>0</v>
      </c>
      <c r="K251" s="203"/>
      <c r="L251" s="113"/>
      <c r="M251" s="204" t="s">
        <v>1</v>
      </c>
      <c r="N251" s="205" t="s">
        <v>35</v>
      </c>
      <c r="O251" s="206">
        <v>0</v>
      </c>
      <c r="P251" s="206">
        <f t="shared" si="41"/>
        <v>0</v>
      </c>
      <c r="Q251" s="206">
        <v>0</v>
      </c>
      <c r="R251" s="206">
        <f t="shared" si="42"/>
        <v>0</v>
      </c>
      <c r="S251" s="206">
        <v>0</v>
      </c>
      <c r="T251" s="207">
        <f t="shared" si="43"/>
        <v>0</v>
      </c>
      <c r="AR251" s="208" t="s">
        <v>596</v>
      </c>
      <c r="AT251" s="208" t="s">
        <v>113</v>
      </c>
      <c r="AU251" s="208" t="s">
        <v>77</v>
      </c>
      <c r="AY251" s="106" t="s">
        <v>110</v>
      </c>
      <c r="BE251" s="209">
        <f t="shared" si="44"/>
        <v>0</v>
      </c>
      <c r="BF251" s="209">
        <f t="shared" si="45"/>
        <v>0</v>
      </c>
      <c r="BG251" s="209">
        <f t="shared" si="46"/>
        <v>0</v>
      </c>
      <c r="BH251" s="209">
        <f t="shared" si="47"/>
        <v>0</v>
      </c>
      <c r="BI251" s="209">
        <f t="shared" si="48"/>
        <v>0</v>
      </c>
      <c r="BJ251" s="106" t="s">
        <v>75</v>
      </c>
      <c r="BK251" s="209">
        <f t="shared" si="49"/>
        <v>0</v>
      </c>
      <c r="BL251" s="106" t="s">
        <v>596</v>
      </c>
      <c r="BM251" s="208" t="s">
        <v>609</v>
      </c>
    </row>
    <row r="252" spans="2:65" s="114" customFormat="1" ht="16.5" customHeight="1">
      <c r="B252" s="113"/>
      <c r="C252" s="197" t="s">
        <v>610</v>
      </c>
      <c r="D252" s="197" t="s">
        <v>113</v>
      </c>
      <c r="E252" s="198" t="s">
        <v>611</v>
      </c>
      <c r="F252" s="199" t="s">
        <v>612</v>
      </c>
      <c r="G252" s="200" t="s">
        <v>140</v>
      </c>
      <c r="H252" s="201">
        <v>7</v>
      </c>
      <c r="I252" s="67"/>
      <c r="J252" s="202">
        <f t="shared" si="40"/>
        <v>0</v>
      </c>
      <c r="K252" s="203"/>
      <c r="L252" s="113"/>
      <c r="M252" s="204" t="s">
        <v>1</v>
      </c>
      <c r="N252" s="205" t="s">
        <v>35</v>
      </c>
      <c r="O252" s="206">
        <v>0</v>
      </c>
      <c r="P252" s="206">
        <f t="shared" si="41"/>
        <v>0</v>
      </c>
      <c r="Q252" s="206">
        <v>0</v>
      </c>
      <c r="R252" s="206">
        <f t="shared" si="42"/>
        <v>0</v>
      </c>
      <c r="S252" s="206">
        <v>0</v>
      </c>
      <c r="T252" s="207">
        <f t="shared" si="43"/>
        <v>0</v>
      </c>
      <c r="AR252" s="208" t="s">
        <v>596</v>
      </c>
      <c r="AT252" s="208" t="s">
        <v>113</v>
      </c>
      <c r="AU252" s="208" t="s">
        <v>77</v>
      </c>
      <c r="AY252" s="106" t="s">
        <v>110</v>
      </c>
      <c r="BE252" s="209">
        <f t="shared" si="44"/>
        <v>0</v>
      </c>
      <c r="BF252" s="209">
        <f t="shared" si="45"/>
        <v>0</v>
      </c>
      <c r="BG252" s="209">
        <f t="shared" si="46"/>
        <v>0</v>
      </c>
      <c r="BH252" s="209">
        <f t="shared" si="47"/>
        <v>0</v>
      </c>
      <c r="BI252" s="209">
        <f t="shared" si="48"/>
        <v>0</v>
      </c>
      <c r="BJ252" s="106" t="s">
        <v>75</v>
      </c>
      <c r="BK252" s="209">
        <f t="shared" si="49"/>
        <v>0</v>
      </c>
      <c r="BL252" s="106" t="s">
        <v>596</v>
      </c>
      <c r="BM252" s="208" t="s">
        <v>613</v>
      </c>
    </row>
    <row r="253" spans="2:65" s="114" customFormat="1" ht="16.5" customHeight="1">
      <c r="B253" s="113"/>
      <c r="C253" s="197" t="s">
        <v>614</v>
      </c>
      <c r="D253" s="197" t="s">
        <v>113</v>
      </c>
      <c r="E253" s="198" t="s">
        <v>615</v>
      </c>
      <c r="F253" s="199" t="s">
        <v>616</v>
      </c>
      <c r="G253" s="200" t="s">
        <v>140</v>
      </c>
      <c r="H253" s="201">
        <v>1</v>
      </c>
      <c r="I253" s="67"/>
      <c r="J253" s="202">
        <f t="shared" si="40"/>
        <v>0</v>
      </c>
      <c r="K253" s="203"/>
      <c r="L253" s="113"/>
      <c r="M253" s="204" t="s">
        <v>1</v>
      </c>
      <c r="N253" s="205" t="s">
        <v>35</v>
      </c>
      <c r="O253" s="206">
        <v>0</v>
      </c>
      <c r="P253" s="206">
        <f t="shared" si="41"/>
        <v>0</v>
      </c>
      <c r="Q253" s="206">
        <v>0</v>
      </c>
      <c r="R253" s="206">
        <f t="shared" si="42"/>
        <v>0</v>
      </c>
      <c r="S253" s="206">
        <v>0</v>
      </c>
      <c r="T253" s="207">
        <f t="shared" si="43"/>
        <v>0</v>
      </c>
      <c r="AR253" s="208" t="s">
        <v>596</v>
      </c>
      <c r="AT253" s="208" t="s">
        <v>113</v>
      </c>
      <c r="AU253" s="208" t="s">
        <v>77</v>
      </c>
      <c r="AY253" s="106" t="s">
        <v>110</v>
      </c>
      <c r="BE253" s="209">
        <f t="shared" si="44"/>
        <v>0</v>
      </c>
      <c r="BF253" s="209">
        <f t="shared" si="45"/>
        <v>0</v>
      </c>
      <c r="BG253" s="209">
        <f t="shared" si="46"/>
        <v>0</v>
      </c>
      <c r="BH253" s="209">
        <f t="shared" si="47"/>
        <v>0</v>
      </c>
      <c r="BI253" s="209">
        <f t="shared" si="48"/>
        <v>0</v>
      </c>
      <c r="BJ253" s="106" t="s">
        <v>75</v>
      </c>
      <c r="BK253" s="209">
        <f t="shared" si="49"/>
        <v>0</v>
      </c>
      <c r="BL253" s="106" t="s">
        <v>596</v>
      </c>
      <c r="BM253" s="208" t="s">
        <v>617</v>
      </c>
    </row>
    <row r="254" spans="2:65" s="114" customFormat="1" ht="16.5" customHeight="1">
      <c r="B254" s="113"/>
      <c r="C254" s="197" t="s">
        <v>618</v>
      </c>
      <c r="D254" s="197" t="s">
        <v>113</v>
      </c>
      <c r="E254" s="198" t="s">
        <v>619</v>
      </c>
      <c r="F254" s="199" t="s">
        <v>620</v>
      </c>
      <c r="G254" s="200" t="s">
        <v>485</v>
      </c>
      <c r="H254" s="201">
        <v>12</v>
      </c>
      <c r="I254" s="67"/>
      <c r="J254" s="202">
        <f t="shared" si="40"/>
        <v>0</v>
      </c>
      <c r="K254" s="203"/>
      <c r="L254" s="113"/>
      <c r="M254" s="204" t="s">
        <v>1</v>
      </c>
      <c r="N254" s="205" t="s">
        <v>35</v>
      </c>
      <c r="O254" s="206">
        <v>0</v>
      </c>
      <c r="P254" s="206">
        <f t="shared" si="41"/>
        <v>0</v>
      </c>
      <c r="Q254" s="206">
        <v>0</v>
      </c>
      <c r="R254" s="206">
        <f t="shared" si="42"/>
        <v>0</v>
      </c>
      <c r="S254" s="206">
        <v>0</v>
      </c>
      <c r="T254" s="207">
        <f t="shared" si="43"/>
        <v>0</v>
      </c>
      <c r="AR254" s="208" t="s">
        <v>596</v>
      </c>
      <c r="AT254" s="208" t="s">
        <v>113</v>
      </c>
      <c r="AU254" s="208" t="s">
        <v>77</v>
      </c>
      <c r="AY254" s="106" t="s">
        <v>110</v>
      </c>
      <c r="BE254" s="209">
        <f t="shared" si="44"/>
        <v>0</v>
      </c>
      <c r="BF254" s="209">
        <f t="shared" si="45"/>
        <v>0</v>
      </c>
      <c r="BG254" s="209">
        <f t="shared" si="46"/>
        <v>0</v>
      </c>
      <c r="BH254" s="209">
        <f t="shared" si="47"/>
        <v>0</v>
      </c>
      <c r="BI254" s="209">
        <f t="shared" si="48"/>
        <v>0</v>
      </c>
      <c r="BJ254" s="106" t="s">
        <v>75</v>
      </c>
      <c r="BK254" s="209">
        <f t="shared" si="49"/>
        <v>0</v>
      </c>
      <c r="BL254" s="106" t="s">
        <v>596</v>
      </c>
      <c r="BM254" s="208" t="s">
        <v>621</v>
      </c>
    </row>
    <row r="255" spans="2:65" s="114" customFormat="1" ht="16.5" customHeight="1">
      <c r="B255" s="113"/>
      <c r="C255" s="197" t="s">
        <v>622</v>
      </c>
      <c r="D255" s="197" t="s">
        <v>113</v>
      </c>
      <c r="E255" s="198" t="s">
        <v>623</v>
      </c>
      <c r="F255" s="199" t="s">
        <v>624</v>
      </c>
      <c r="G255" s="200" t="s">
        <v>518</v>
      </c>
      <c r="H255" s="201">
        <v>1</v>
      </c>
      <c r="I255" s="67"/>
      <c r="J255" s="202">
        <f t="shared" si="40"/>
        <v>0</v>
      </c>
      <c r="K255" s="203"/>
      <c r="L255" s="113"/>
      <c r="M255" s="204" t="s">
        <v>1</v>
      </c>
      <c r="N255" s="205" t="s">
        <v>35</v>
      </c>
      <c r="O255" s="206">
        <v>0</v>
      </c>
      <c r="P255" s="206">
        <f t="shared" si="41"/>
        <v>0</v>
      </c>
      <c r="Q255" s="206">
        <v>0</v>
      </c>
      <c r="R255" s="206">
        <f t="shared" si="42"/>
        <v>0</v>
      </c>
      <c r="S255" s="206">
        <v>0</v>
      </c>
      <c r="T255" s="207">
        <f t="shared" si="43"/>
        <v>0</v>
      </c>
      <c r="AR255" s="208" t="s">
        <v>596</v>
      </c>
      <c r="AT255" s="208" t="s">
        <v>113</v>
      </c>
      <c r="AU255" s="208" t="s">
        <v>77</v>
      </c>
      <c r="AY255" s="106" t="s">
        <v>110</v>
      </c>
      <c r="BE255" s="209">
        <f t="shared" si="44"/>
        <v>0</v>
      </c>
      <c r="BF255" s="209">
        <f t="shared" si="45"/>
        <v>0</v>
      </c>
      <c r="BG255" s="209">
        <f t="shared" si="46"/>
        <v>0</v>
      </c>
      <c r="BH255" s="209">
        <f t="shared" si="47"/>
        <v>0</v>
      </c>
      <c r="BI255" s="209">
        <f t="shared" si="48"/>
        <v>0</v>
      </c>
      <c r="BJ255" s="106" t="s">
        <v>75</v>
      </c>
      <c r="BK255" s="209">
        <f t="shared" si="49"/>
        <v>0</v>
      </c>
      <c r="BL255" s="106" t="s">
        <v>596</v>
      </c>
      <c r="BM255" s="208" t="s">
        <v>625</v>
      </c>
    </row>
    <row r="256" spans="2:65" s="114" customFormat="1" ht="16.5" customHeight="1">
      <c r="B256" s="113"/>
      <c r="C256" s="197" t="s">
        <v>626</v>
      </c>
      <c r="D256" s="197" t="s">
        <v>113</v>
      </c>
      <c r="E256" s="198" t="s">
        <v>627</v>
      </c>
      <c r="F256" s="199" t="s">
        <v>628</v>
      </c>
      <c r="G256" s="200" t="s">
        <v>518</v>
      </c>
      <c r="H256" s="201">
        <v>1</v>
      </c>
      <c r="I256" s="67"/>
      <c r="J256" s="202">
        <f t="shared" si="40"/>
        <v>0</v>
      </c>
      <c r="K256" s="203"/>
      <c r="L256" s="113"/>
      <c r="M256" s="204" t="s">
        <v>1</v>
      </c>
      <c r="N256" s="205" t="s">
        <v>35</v>
      </c>
      <c r="O256" s="206">
        <v>0</v>
      </c>
      <c r="P256" s="206">
        <f t="shared" si="41"/>
        <v>0</v>
      </c>
      <c r="Q256" s="206">
        <v>0</v>
      </c>
      <c r="R256" s="206">
        <f t="shared" si="42"/>
        <v>0</v>
      </c>
      <c r="S256" s="206">
        <v>0</v>
      </c>
      <c r="T256" s="207">
        <f t="shared" si="43"/>
        <v>0</v>
      </c>
      <c r="AR256" s="208" t="s">
        <v>596</v>
      </c>
      <c r="AT256" s="208" t="s">
        <v>113</v>
      </c>
      <c r="AU256" s="208" t="s">
        <v>77</v>
      </c>
      <c r="AY256" s="106" t="s">
        <v>110</v>
      </c>
      <c r="BE256" s="209">
        <f t="shared" si="44"/>
        <v>0</v>
      </c>
      <c r="BF256" s="209">
        <f t="shared" si="45"/>
        <v>0</v>
      </c>
      <c r="BG256" s="209">
        <f t="shared" si="46"/>
        <v>0</v>
      </c>
      <c r="BH256" s="209">
        <f t="shared" si="47"/>
        <v>0</v>
      </c>
      <c r="BI256" s="209">
        <f t="shared" si="48"/>
        <v>0</v>
      </c>
      <c r="BJ256" s="106" t="s">
        <v>75</v>
      </c>
      <c r="BK256" s="209">
        <f t="shared" si="49"/>
        <v>0</v>
      </c>
      <c r="BL256" s="106" t="s">
        <v>596</v>
      </c>
      <c r="BM256" s="208" t="s">
        <v>629</v>
      </c>
    </row>
    <row r="257" spans="2:65" s="114" customFormat="1" ht="24.15" customHeight="1">
      <c r="B257" s="113"/>
      <c r="C257" s="197" t="s">
        <v>630</v>
      </c>
      <c r="D257" s="197" t="s">
        <v>113</v>
      </c>
      <c r="E257" s="198" t="s">
        <v>631</v>
      </c>
      <c r="F257" s="199" t="s">
        <v>632</v>
      </c>
      <c r="G257" s="200" t="s">
        <v>179</v>
      </c>
      <c r="H257" s="201">
        <v>24</v>
      </c>
      <c r="I257" s="67"/>
      <c r="J257" s="202">
        <f t="shared" si="40"/>
        <v>0</v>
      </c>
      <c r="K257" s="203"/>
      <c r="L257" s="113"/>
      <c r="M257" s="204" t="s">
        <v>1</v>
      </c>
      <c r="N257" s="205" t="s">
        <v>35</v>
      </c>
      <c r="O257" s="206">
        <v>0</v>
      </c>
      <c r="P257" s="206">
        <f t="shared" si="41"/>
        <v>0</v>
      </c>
      <c r="Q257" s="206">
        <v>0</v>
      </c>
      <c r="R257" s="206">
        <f t="shared" si="42"/>
        <v>0</v>
      </c>
      <c r="S257" s="206">
        <v>0</v>
      </c>
      <c r="T257" s="207">
        <f t="shared" si="43"/>
        <v>0</v>
      </c>
      <c r="AR257" s="208" t="s">
        <v>596</v>
      </c>
      <c r="AT257" s="208" t="s">
        <v>113</v>
      </c>
      <c r="AU257" s="208" t="s">
        <v>77</v>
      </c>
      <c r="AY257" s="106" t="s">
        <v>110</v>
      </c>
      <c r="BE257" s="209">
        <f t="shared" si="44"/>
        <v>0</v>
      </c>
      <c r="BF257" s="209">
        <f t="shared" si="45"/>
        <v>0</v>
      </c>
      <c r="BG257" s="209">
        <f t="shared" si="46"/>
        <v>0</v>
      </c>
      <c r="BH257" s="209">
        <f t="shared" si="47"/>
        <v>0</v>
      </c>
      <c r="BI257" s="209">
        <f t="shared" si="48"/>
        <v>0</v>
      </c>
      <c r="BJ257" s="106" t="s">
        <v>75</v>
      </c>
      <c r="BK257" s="209">
        <f t="shared" si="49"/>
        <v>0</v>
      </c>
      <c r="BL257" s="106" t="s">
        <v>596</v>
      </c>
      <c r="BM257" s="208" t="s">
        <v>633</v>
      </c>
    </row>
    <row r="258" spans="2:65" s="114" customFormat="1" ht="16.5" customHeight="1">
      <c r="B258" s="113"/>
      <c r="C258" s="197" t="s">
        <v>634</v>
      </c>
      <c r="D258" s="197" t="s">
        <v>113</v>
      </c>
      <c r="E258" s="198" t="s">
        <v>635</v>
      </c>
      <c r="F258" s="199" t="s">
        <v>636</v>
      </c>
      <c r="G258" s="200" t="s">
        <v>518</v>
      </c>
      <c r="H258" s="201">
        <v>1</v>
      </c>
      <c r="I258" s="67"/>
      <c r="J258" s="202">
        <f t="shared" si="40"/>
        <v>0</v>
      </c>
      <c r="K258" s="203"/>
      <c r="L258" s="113"/>
      <c r="M258" s="204" t="s">
        <v>1</v>
      </c>
      <c r="N258" s="205" t="s">
        <v>35</v>
      </c>
      <c r="O258" s="206">
        <v>0</v>
      </c>
      <c r="P258" s="206">
        <f t="shared" si="41"/>
        <v>0</v>
      </c>
      <c r="Q258" s="206">
        <v>0</v>
      </c>
      <c r="R258" s="206">
        <f t="shared" si="42"/>
        <v>0</v>
      </c>
      <c r="S258" s="206">
        <v>0</v>
      </c>
      <c r="T258" s="207">
        <f t="shared" si="43"/>
        <v>0</v>
      </c>
      <c r="AR258" s="208" t="s">
        <v>117</v>
      </c>
      <c r="AT258" s="208" t="s">
        <v>113</v>
      </c>
      <c r="AU258" s="208" t="s">
        <v>77</v>
      </c>
      <c r="AY258" s="106" t="s">
        <v>110</v>
      </c>
      <c r="BE258" s="209">
        <f t="shared" si="44"/>
        <v>0</v>
      </c>
      <c r="BF258" s="209">
        <f t="shared" si="45"/>
        <v>0</v>
      </c>
      <c r="BG258" s="209">
        <f t="shared" si="46"/>
        <v>0</v>
      </c>
      <c r="BH258" s="209">
        <f t="shared" si="47"/>
        <v>0</v>
      </c>
      <c r="BI258" s="209">
        <f t="shared" si="48"/>
        <v>0</v>
      </c>
      <c r="BJ258" s="106" t="s">
        <v>75</v>
      </c>
      <c r="BK258" s="209">
        <f t="shared" si="49"/>
        <v>0</v>
      </c>
      <c r="BL258" s="106" t="s">
        <v>117</v>
      </c>
      <c r="BM258" s="208" t="s">
        <v>637</v>
      </c>
    </row>
    <row r="259" spans="2:65" s="114" customFormat="1" ht="16.5" customHeight="1">
      <c r="B259" s="113"/>
      <c r="C259" s="197" t="s">
        <v>638</v>
      </c>
      <c r="D259" s="197" t="s">
        <v>113</v>
      </c>
      <c r="E259" s="198" t="s">
        <v>639</v>
      </c>
      <c r="F259" s="199" t="s">
        <v>640</v>
      </c>
      <c r="G259" s="200" t="s">
        <v>518</v>
      </c>
      <c r="H259" s="201">
        <v>1</v>
      </c>
      <c r="I259" s="67"/>
      <c r="J259" s="202">
        <f t="shared" si="40"/>
        <v>0</v>
      </c>
      <c r="K259" s="203"/>
      <c r="L259" s="113"/>
      <c r="M259" s="204" t="s">
        <v>1</v>
      </c>
      <c r="N259" s="205" t="s">
        <v>35</v>
      </c>
      <c r="O259" s="206">
        <v>0</v>
      </c>
      <c r="P259" s="206">
        <f t="shared" si="41"/>
        <v>0</v>
      </c>
      <c r="Q259" s="206">
        <v>0</v>
      </c>
      <c r="R259" s="206">
        <f t="shared" si="42"/>
        <v>0</v>
      </c>
      <c r="S259" s="206">
        <v>0</v>
      </c>
      <c r="T259" s="207">
        <f t="shared" si="43"/>
        <v>0</v>
      </c>
      <c r="AR259" s="208" t="s">
        <v>117</v>
      </c>
      <c r="AT259" s="208" t="s">
        <v>113</v>
      </c>
      <c r="AU259" s="208" t="s">
        <v>77</v>
      </c>
      <c r="AY259" s="106" t="s">
        <v>110</v>
      </c>
      <c r="BE259" s="209">
        <f t="shared" si="44"/>
        <v>0</v>
      </c>
      <c r="BF259" s="209">
        <f t="shared" si="45"/>
        <v>0</v>
      </c>
      <c r="BG259" s="209">
        <f t="shared" si="46"/>
        <v>0</v>
      </c>
      <c r="BH259" s="209">
        <f t="shared" si="47"/>
        <v>0</v>
      </c>
      <c r="BI259" s="209">
        <f t="shared" si="48"/>
        <v>0</v>
      </c>
      <c r="BJ259" s="106" t="s">
        <v>75</v>
      </c>
      <c r="BK259" s="209">
        <f t="shared" si="49"/>
        <v>0</v>
      </c>
      <c r="BL259" s="106" t="s">
        <v>117</v>
      </c>
      <c r="BM259" s="208" t="s">
        <v>641</v>
      </c>
    </row>
    <row r="260" spans="2:65" s="114" customFormat="1" ht="16.5" customHeight="1">
      <c r="B260" s="113"/>
      <c r="C260" s="197" t="s">
        <v>642</v>
      </c>
      <c r="D260" s="197" t="s">
        <v>113</v>
      </c>
      <c r="E260" s="198" t="s">
        <v>643</v>
      </c>
      <c r="F260" s="199" t="s">
        <v>644</v>
      </c>
      <c r="G260" s="200" t="s">
        <v>518</v>
      </c>
      <c r="H260" s="201">
        <v>1</v>
      </c>
      <c r="I260" s="67"/>
      <c r="J260" s="202">
        <f t="shared" si="40"/>
        <v>0</v>
      </c>
      <c r="K260" s="203"/>
      <c r="L260" s="113"/>
      <c r="M260" s="220" t="s">
        <v>1</v>
      </c>
      <c r="N260" s="221" t="s">
        <v>35</v>
      </c>
      <c r="O260" s="222">
        <v>0</v>
      </c>
      <c r="P260" s="222">
        <f t="shared" si="41"/>
        <v>0</v>
      </c>
      <c r="Q260" s="222">
        <v>0</v>
      </c>
      <c r="R260" s="222">
        <f t="shared" si="42"/>
        <v>0</v>
      </c>
      <c r="S260" s="222">
        <v>0</v>
      </c>
      <c r="T260" s="223">
        <f t="shared" si="43"/>
        <v>0</v>
      </c>
      <c r="AR260" s="208" t="s">
        <v>490</v>
      </c>
      <c r="AT260" s="208" t="s">
        <v>113</v>
      </c>
      <c r="AU260" s="208" t="s">
        <v>77</v>
      </c>
      <c r="AY260" s="106" t="s">
        <v>110</v>
      </c>
      <c r="BE260" s="209">
        <f t="shared" si="44"/>
        <v>0</v>
      </c>
      <c r="BF260" s="209">
        <f t="shared" si="45"/>
        <v>0</v>
      </c>
      <c r="BG260" s="209">
        <f t="shared" si="46"/>
        <v>0</v>
      </c>
      <c r="BH260" s="209">
        <f t="shared" si="47"/>
        <v>0</v>
      </c>
      <c r="BI260" s="209">
        <f t="shared" si="48"/>
        <v>0</v>
      </c>
      <c r="BJ260" s="106" t="s">
        <v>75</v>
      </c>
      <c r="BK260" s="209">
        <f t="shared" si="49"/>
        <v>0</v>
      </c>
      <c r="BL260" s="106" t="s">
        <v>490</v>
      </c>
      <c r="BM260" s="208" t="s">
        <v>645</v>
      </c>
    </row>
    <row r="261" spans="2:65" s="114" customFormat="1" ht="6.9" customHeight="1">
      <c r="B261" s="148"/>
      <c r="C261" s="149"/>
      <c r="D261" s="149"/>
      <c r="E261" s="149"/>
      <c r="F261" s="149"/>
      <c r="G261" s="149"/>
      <c r="H261" s="149"/>
      <c r="I261" s="149"/>
      <c r="J261" s="149"/>
      <c r="K261" s="149"/>
      <c r="L261" s="113"/>
    </row>
  </sheetData>
  <sheetProtection algorithmName="SHA-512" hashValue="2yLiZykEMLqdyex22mqAMwgiSyQmDHfGyTzqcnFb869lN1j2iS8ck97XAy7decKG6b1/oBqwsPTqmZrbYk6zBw==" saltValue="8eF1f6BsLI1+n/MecdXV0g==" spinCount="100000" sheet="1" formatCells="0" formatColumns="0" formatRows="0" insertColumns="0" insertRows="0" insertHyperlinks="0" deleteColumns="0" deleteRows="0" sort="0" autoFilter="0" pivotTables="0"/>
  <autoFilter ref="C122:K260" xr:uid="{00000000-0009-0000-0000-000001000000}"/>
  <mergeCells count="6">
    <mergeCell ref="L2:V2"/>
    <mergeCell ref="E7:J7"/>
    <mergeCell ref="E115:J115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023-000085 - Modernizace ...</vt:lpstr>
      <vt:lpstr>'023-000085 - Modernizace ...'!Názvy_tisku</vt:lpstr>
      <vt:lpstr>'Rekapitulace stavby'!Názvy_tisku</vt:lpstr>
      <vt:lpstr>'023-000085 - Modernizace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Suchomel Radek</cp:lastModifiedBy>
  <cp:lastPrinted>2023-11-15T14:28:34Z</cp:lastPrinted>
  <dcterms:created xsi:type="dcterms:W3CDTF">2023-11-10T09:30:25Z</dcterms:created>
  <dcterms:modified xsi:type="dcterms:W3CDTF">2023-11-29T14:43:54Z</dcterms:modified>
</cp:coreProperties>
</file>