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C:\Users\sedlaceki\Desktop\stavby\Moravanské Lány\do představenstva zhotovitel\1 kolo\vysvětlení dokumentace\Vysvětlení zadávací dokumentace č. 5\"/>
    </mc:Choice>
  </mc:AlternateContent>
  <xr:revisionPtr revIDLastSave="0" documentId="13_ncr:1_{89133E06-D626-4A7E-A614-62746874CA41}" xr6:coauthVersionLast="47" xr6:coauthVersionMax="47" xr10:uidLastSave="{00000000-0000-0000-0000-000000000000}"/>
  <bookViews>
    <workbookView xWindow="-120" yWindow="-120" windowWidth="29040" windowHeight="15720" activeTab="4" xr2:uid="{00000000-000D-0000-FFFF-FFFF00000000}"/>
  </bookViews>
  <sheets>
    <sheet name="Rekapitulace stavby" sheetId="1" r:id="rId1"/>
    <sheet name="PS 01.01 - Bourané konstrukce" sheetId="2" r:id="rId2"/>
    <sheet name="PS 01.02 - Nové konstrukce" sheetId="3" r:id="rId3"/>
    <sheet name="PS 02.01 - Bourané konstrukce" sheetId="4" r:id="rId4"/>
    <sheet name="PS 02.02 - Nové konstrukce" sheetId="5" r:id="rId5"/>
    <sheet name="VRN - Vedlejší rozpočtové..." sheetId="6" r:id="rId6"/>
    <sheet name="Seznam figur" sheetId="7" r:id="rId7"/>
  </sheets>
  <definedNames>
    <definedName name="_xlnm._FilterDatabase" localSheetId="1" hidden="1">'PS 01.01 - Bourané konstrukce'!$C$126:$K$157</definedName>
    <definedName name="_xlnm._FilterDatabase" localSheetId="2" hidden="1">'PS 01.02 - Nové konstrukce'!$C$128:$K$371</definedName>
    <definedName name="_xlnm._FilterDatabase" localSheetId="3" hidden="1">'PS 02.01 - Bourané konstrukce'!$C$126:$K$158</definedName>
    <definedName name="_xlnm._FilterDatabase" localSheetId="4" hidden="1">'PS 02.02 - Nové konstrukce'!$C$129:$K$369</definedName>
    <definedName name="_xlnm._FilterDatabase" localSheetId="5" hidden="1">'VRN - Vedlejší rozpočtové...'!$C$117:$K$162</definedName>
    <definedName name="_xlnm.Print_Titles" localSheetId="1">'PS 01.01 - Bourané konstrukce'!$126:$126</definedName>
    <definedName name="_xlnm.Print_Titles" localSheetId="2">'PS 01.02 - Nové konstrukce'!$128:$128</definedName>
    <definedName name="_xlnm.Print_Titles" localSheetId="3">'PS 02.01 - Bourané konstrukce'!$126:$126</definedName>
    <definedName name="_xlnm.Print_Titles" localSheetId="4">'PS 02.02 - Nové konstrukce'!$129:$129</definedName>
    <definedName name="_xlnm.Print_Titles" localSheetId="0">'Rekapitulace stavby'!$92:$92</definedName>
    <definedName name="_xlnm.Print_Titles" localSheetId="6">'Seznam figur'!$9:$9</definedName>
    <definedName name="_xlnm.Print_Titles" localSheetId="5">'VRN - Vedlejší rozpočtové...'!$117:$117</definedName>
    <definedName name="_xlnm.Print_Area" localSheetId="1">'PS 01.01 - Bourané konstrukce'!$C$4:$J$76,'PS 01.01 - Bourané konstrukce'!$C$82:$J$106,'PS 01.01 - Bourané konstrukce'!$C$112:$K$157</definedName>
    <definedName name="_xlnm.Print_Area" localSheetId="2">'PS 01.02 - Nové konstrukce'!$C$4:$J$76,'PS 01.02 - Nové konstrukce'!$C$82:$J$108,'PS 01.02 - Nové konstrukce'!$C$114:$K$371</definedName>
    <definedName name="_xlnm.Print_Area" localSheetId="3">'PS 02.01 - Bourané konstrukce'!$C$4:$J$76,'PS 02.01 - Bourané konstrukce'!$C$82:$J$106,'PS 02.01 - Bourané konstrukce'!$C$112:$K$158</definedName>
    <definedName name="_xlnm.Print_Area" localSheetId="4">'PS 02.02 - Nové konstrukce'!$C$4:$J$76,'PS 02.02 - Nové konstrukce'!$C$82:$J$109,'PS 02.02 - Nové konstrukce'!$C$115:$K$369</definedName>
    <definedName name="_xlnm.Print_Area" localSheetId="0">'Rekapitulace stavby'!$D$4:$AO$76,'Rekapitulace stavby'!$C$82:$AQ$102</definedName>
    <definedName name="_xlnm.Print_Area" localSheetId="6">'Seznam figur'!$C$4:$G$244</definedName>
    <definedName name="_xlnm.Print_Area" localSheetId="5">'VRN - Vedlejší rozpočtové...'!$C$4:$J$76,'VRN - Vedlejší rozpočtové...'!$C$82:$J$99,'VRN - Vedlejší rozpočtové...'!$C$105:$K$162</definedName>
  </definedNames>
  <calcPr calcId="181029"/>
</workbook>
</file>

<file path=xl/calcChain.xml><?xml version="1.0" encoding="utf-8"?>
<calcChain xmlns="http://schemas.openxmlformats.org/spreadsheetml/2006/main">
  <c r="BE163" i="6" l="1"/>
  <c r="BF163" i="6"/>
  <c r="BG163" i="6"/>
  <c r="BH163" i="6"/>
  <c r="BI163" i="6"/>
  <c r="BK163" i="6"/>
  <c r="D6" i="7"/>
  <c r="J163" i="6"/>
  <c r="D7" i="7"/>
  <c r="J37" i="6"/>
  <c r="J36" i="6"/>
  <c r="AY101" i="1" s="1"/>
  <c r="J35" i="6"/>
  <c r="AX101" i="1"/>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1" i="6"/>
  <c r="BH141" i="6"/>
  <c r="BG141" i="6"/>
  <c r="BF141" i="6"/>
  <c r="T141" i="6"/>
  <c r="R141" i="6"/>
  <c r="P141" i="6"/>
  <c r="BI140" i="6"/>
  <c r="BH140" i="6"/>
  <c r="BG140" i="6"/>
  <c r="BF140" i="6"/>
  <c r="T140" i="6"/>
  <c r="R140" i="6"/>
  <c r="P140" i="6"/>
  <c r="BI138" i="6"/>
  <c r="BH138" i="6"/>
  <c r="BG138" i="6"/>
  <c r="BF138" i="6"/>
  <c r="T138" i="6"/>
  <c r="R138" i="6"/>
  <c r="P138" i="6"/>
  <c r="BI137" i="6"/>
  <c r="BH137" i="6"/>
  <c r="BG137" i="6"/>
  <c r="BF137" i="6"/>
  <c r="T137" i="6"/>
  <c r="R137" i="6"/>
  <c r="P137"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J115" i="6"/>
  <c r="J114" i="6"/>
  <c r="F114" i="6"/>
  <c r="F112" i="6"/>
  <c r="E110" i="6"/>
  <c r="J92" i="6"/>
  <c r="J91" i="6"/>
  <c r="F91" i="6"/>
  <c r="F89" i="6"/>
  <c r="E87" i="6"/>
  <c r="J18" i="6"/>
  <c r="E18" i="6"/>
  <c r="F115" i="6" s="1"/>
  <c r="J17" i="6"/>
  <c r="J12" i="6"/>
  <c r="J112" i="6" s="1"/>
  <c r="E7" i="6"/>
  <c r="E108" i="6" s="1"/>
  <c r="J39" i="5"/>
  <c r="J38" i="5"/>
  <c r="AY100" i="1" s="1"/>
  <c r="J37" i="5"/>
  <c r="AX100" i="1"/>
  <c r="BI369" i="5"/>
  <c r="BH369" i="5"/>
  <c r="BG369" i="5"/>
  <c r="BF369" i="5"/>
  <c r="T369" i="5"/>
  <c r="T368" i="5" s="1"/>
  <c r="R369" i="5"/>
  <c r="R368" i="5"/>
  <c r="P369" i="5"/>
  <c r="P368" i="5"/>
  <c r="BI367" i="5"/>
  <c r="BH367" i="5"/>
  <c r="BG367" i="5"/>
  <c r="BF367" i="5"/>
  <c r="T367" i="5"/>
  <c r="R367" i="5"/>
  <c r="P367" i="5"/>
  <c r="BI366" i="5"/>
  <c r="BH366" i="5"/>
  <c r="BG366" i="5"/>
  <c r="BF366" i="5"/>
  <c r="T366" i="5"/>
  <c r="R366" i="5"/>
  <c r="P366" i="5"/>
  <c r="BI363" i="5"/>
  <c r="BH363" i="5"/>
  <c r="BG363" i="5"/>
  <c r="BF363" i="5"/>
  <c r="T363" i="5"/>
  <c r="R363" i="5"/>
  <c r="P363" i="5"/>
  <c r="BI362" i="5"/>
  <c r="BH362" i="5"/>
  <c r="BG362" i="5"/>
  <c r="BF362" i="5"/>
  <c r="T362" i="5"/>
  <c r="R362" i="5"/>
  <c r="P362" i="5"/>
  <c r="BI360" i="5"/>
  <c r="BH360" i="5"/>
  <c r="BG360" i="5"/>
  <c r="BF360" i="5"/>
  <c r="T360" i="5"/>
  <c r="R360" i="5"/>
  <c r="P360" i="5"/>
  <c r="BI358" i="5"/>
  <c r="BH358" i="5"/>
  <c r="BG358" i="5"/>
  <c r="BF358" i="5"/>
  <c r="T358" i="5"/>
  <c r="R358" i="5"/>
  <c r="P358" i="5"/>
  <c r="BI357" i="5"/>
  <c r="BH357" i="5"/>
  <c r="BG357" i="5"/>
  <c r="BF357" i="5"/>
  <c r="T357" i="5"/>
  <c r="R357" i="5"/>
  <c r="P357" i="5"/>
  <c r="BI355" i="5"/>
  <c r="BH355" i="5"/>
  <c r="BG355" i="5"/>
  <c r="BF355" i="5"/>
  <c r="T355" i="5"/>
  <c r="R355" i="5"/>
  <c r="P355" i="5"/>
  <c r="BI354" i="5"/>
  <c r="BH354" i="5"/>
  <c r="BG354" i="5"/>
  <c r="BF354" i="5"/>
  <c r="T354" i="5"/>
  <c r="R354" i="5"/>
  <c r="P354" i="5"/>
  <c r="BI353" i="5"/>
  <c r="BH353" i="5"/>
  <c r="BG353" i="5"/>
  <c r="BF353" i="5"/>
  <c r="T353" i="5"/>
  <c r="R353" i="5"/>
  <c r="P353" i="5"/>
  <c r="BI352" i="5"/>
  <c r="BH352" i="5"/>
  <c r="BG352" i="5"/>
  <c r="BF352" i="5"/>
  <c r="T352" i="5"/>
  <c r="R352" i="5"/>
  <c r="P352" i="5"/>
  <c r="BI347" i="5"/>
  <c r="BH347" i="5"/>
  <c r="BG347" i="5"/>
  <c r="BF347" i="5"/>
  <c r="T347" i="5"/>
  <c r="R347" i="5"/>
  <c r="P347" i="5"/>
  <c r="BI345" i="5"/>
  <c r="BH345" i="5"/>
  <c r="BG345" i="5"/>
  <c r="BF345" i="5"/>
  <c r="T345" i="5"/>
  <c r="R345" i="5"/>
  <c r="P345" i="5"/>
  <c r="BI340" i="5"/>
  <c r="BH340" i="5"/>
  <c r="BG340" i="5"/>
  <c r="BF340" i="5"/>
  <c r="T340" i="5"/>
  <c r="R340" i="5"/>
  <c r="P340" i="5"/>
  <c r="BI338" i="5"/>
  <c r="BH338" i="5"/>
  <c r="BG338" i="5"/>
  <c r="BF338" i="5"/>
  <c r="T338" i="5"/>
  <c r="R338" i="5"/>
  <c r="P338" i="5"/>
  <c r="BI337" i="5"/>
  <c r="BH337" i="5"/>
  <c r="BG337" i="5"/>
  <c r="BF337" i="5"/>
  <c r="T337" i="5"/>
  <c r="R337" i="5"/>
  <c r="P337" i="5"/>
  <c r="BI336" i="5"/>
  <c r="BH336" i="5"/>
  <c r="BG336" i="5"/>
  <c r="BF336" i="5"/>
  <c r="T336" i="5"/>
  <c r="R336" i="5"/>
  <c r="P336" i="5"/>
  <c r="BI335" i="5"/>
  <c r="BH335" i="5"/>
  <c r="BG335" i="5"/>
  <c r="BF335" i="5"/>
  <c r="T335" i="5"/>
  <c r="R335" i="5"/>
  <c r="P335" i="5"/>
  <c r="BI334" i="5"/>
  <c r="BH334" i="5"/>
  <c r="BG334" i="5"/>
  <c r="BF334" i="5"/>
  <c r="T334" i="5"/>
  <c r="R334" i="5"/>
  <c r="P334" i="5"/>
  <c r="BI333" i="5"/>
  <c r="BH333" i="5"/>
  <c r="BG333" i="5"/>
  <c r="BF333" i="5"/>
  <c r="T333" i="5"/>
  <c r="R333" i="5"/>
  <c r="P333" i="5"/>
  <c r="BI331" i="5"/>
  <c r="BH331" i="5"/>
  <c r="BG331" i="5"/>
  <c r="BF331" i="5"/>
  <c r="T331" i="5"/>
  <c r="R331" i="5"/>
  <c r="P331" i="5"/>
  <c r="BI329" i="5"/>
  <c r="BH329" i="5"/>
  <c r="BG329" i="5"/>
  <c r="BF329" i="5"/>
  <c r="T329" i="5"/>
  <c r="R329" i="5"/>
  <c r="P329" i="5"/>
  <c r="BI323" i="5"/>
  <c r="BH323" i="5"/>
  <c r="BG323" i="5"/>
  <c r="BF323" i="5"/>
  <c r="T323" i="5"/>
  <c r="R323" i="5"/>
  <c r="P323" i="5"/>
  <c r="BI316" i="5"/>
  <c r="BH316" i="5"/>
  <c r="BG316" i="5"/>
  <c r="BF316" i="5"/>
  <c r="T316" i="5"/>
  <c r="R316" i="5"/>
  <c r="P316" i="5"/>
  <c r="BI312" i="5"/>
  <c r="BH312" i="5"/>
  <c r="BG312" i="5"/>
  <c r="BF312" i="5"/>
  <c r="T312" i="5"/>
  <c r="R312" i="5"/>
  <c r="P312" i="5"/>
  <c r="BI308" i="5"/>
  <c r="BH308" i="5"/>
  <c r="BG308" i="5"/>
  <c r="BF308" i="5"/>
  <c r="T308" i="5"/>
  <c r="R308" i="5"/>
  <c r="P308" i="5"/>
  <c r="BI306" i="5"/>
  <c r="BH306" i="5"/>
  <c r="BG306" i="5"/>
  <c r="BF306" i="5"/>
  <c r="T306" i="5"/>
  <c r="R306" i="5"/>
  <c r="P306" i="5"/>
  <c r="BI305" i="5"/>
  <c r="BH305" i="5"/>
  <c r="BG305" i="5"/>
  <c r="BF305" i="5"/>
  <c r="T305" i="5"/>
  <c r="R305" i="5"/>
  <c r="P305" i="5"/>
  <c r="BI304" i="5"/>
  <c r="BH304" i="5"/>
  <c r="BG304" i="5"/>
  <c r="BF304" i="5"/>
  <c r="T304" i="5"/>
  <c r="R304" i="5"/>
  <c r="P304" i="5"/>
  <c r="BI303" i="5"/>
  <c r="BH303" i="5"/>
  <c r="BG303" i="5"/>
  <c r="BF303" i="5"/>
  <c r="T303" i="5"/>
  <c r="R303" i="5"/>
  <c r="P303" i="5"/>
  <c r="BI302" i="5"/>
  <c r="BH302" i="5"/>
  <c r="BG302" i="5"/>
  <c r="BF302" i="5"/>
  <c r="T302" i="5"/>
  <c r="R302" i="5"/>
  <c r="P302" i="5"/>
  <c r="BI301" i="5"/>
  <c r="BH301" i="5"/>
  <c r="BG301" i="5"/>
  <c r="BF301" i="5"/>
  <c r="T301" i="5"/>
  <c r="R301" i="5"/>
  <c r="P301" i="5"/>
  <c r="BI300" i="5"/>
  <c r="BH300" i="5"/>
  <c r="BG300" i="5"/>
  <c r="BF300" i="5"/>
  <c r="T300" i="5"/>
  <c r="R300" i="5"/>
  <c r="P300" i="5"/>
  <c r="BI299" i="5"/>
  <c r="BH299" i="5"/>
  <c r="BG299" i="5"/>
  <c r="BF299" i="5"/>
  <c r="T299" i="5"/>
  <c r="R299" i="5"/>
  <c r="P299" i="5"/>
  <c r="BI298" i="5"/>
  <c r="BH298" i="5"/>
  <c r="BG298" i="5"/>
  <c r="BF298" i="5"/>
  <c r="T298" i="5"/>
  <c r="R298" i="5"/>
  <c r="P298" i="5"/>
  <c r="BI297" i="5"/>
  <c r="BH297" i="5"/>
  <c r="BG297" i="5"/>
  <c r="BF297" i="5"/>
  <c r="T297" i="5"/>
  <c r="R297" i="5"/>
  <c r="P297" i="5"/>
  <c r="BI293" i="5"/>
  <c r="BH293" i="5"/>
  <c r="BG293" i="5"/>
  <c r="BF293" i="5"/>
  <c r="T293" i="5"/>
  <c r="R293" i="5"/>
  <c r="P293" i="5"/>
  <c r="BI288" i="5"/>
  <c r="BH288" i="5"/>
  <c r="BG288" i="5"/>
  <c r="BF288" i="5"/>
  <c r="T288" i="5"/>
  <c r="R288" i="5"/>
  <c r="P288" i="5"/>
  <c r="BI283" i="5"/>
  <c r="BH283" i="5"/>
  <c r="BG283" i="5"/>
  <c r="BF283" i="5"/>
  <c r="T283" i="5"/>
  <c r="R283" i="5"/>
  <c r="P283" i="5"/>
  <c r="BI278" i="5"/>
  <c r="BH278" i="5"/>
  <c r="BG278" i="5"/>
  <c r="BF278" i="5"/>
  <c r="T278" i="5"/>
  <c r="R278" i="5"/>
  <c r="P278" i="5"/>
  <c r="BI273" i="5"/>
  <c r="BH273" i="5"/>
  <c r="BG273" i="5"/>
  <c r="BF273" i="5"/>
  <c r="T273" i="5"/>
  <c r="R273" i="5"/>
  <c r="P273" i="5"/>
  <c r="BI268" i="5"/>
  <c r="BH268" i="5"/>
  <c r="BG268" i="5"/>
  <c r="BF268" i="5"/>
  <c r="T268" i="5"/>
  <c r="R268" i="5"/>
  <c r="P268" i="5"/>
  <c r="BI264" i="5"/>
  <c r="BH264" i="5"/>
  <c r="BG264" i="5"/>
  <c r="BF264" i="5"/>
  <c r="T264" i="5"/>
  <c r="R264" i="5"/>
  <c r="P264" i="5"/>
  <c r="BI255" i="5"/>
  <c r="BH255" i="5"/>
  <c r="BG255" i="5"/>
  <c r="BF255" i="5"/>
  <c r="T255" i="5"/>
  <c r="R255" i="5"/>
  <c r="P255" i="5"/>
  <c r="BI253" i="5"/>
  <c r="BH253" i="5"/>
  <c r="BG253" i="5"/>
  <c r="BF253" i="5"/>
  <c r="T253" i="5"/>
  <c r="R253" i="5"/>
  <c r="P253" i="5"/>
  <c r="BI252" i="5"/>
  <c r="BH252" i="5"/>
  <c r="BG252" i="5"/>
  <c r="BF252" i="5"/>
  <c r="T252" i="5"/>
  <c r="R252" i="5"/>
  <c r="P252" i="5"/>
  <c r="BI251" i="5"/>
  <c r="BH251" i="5"/>
  <c r="BG251" i="5"/>
  <c r="BF251" i="5"/>
  <c r="T251" i="5"/>
  <c r="R251" i="5"/>
  <c r="P251" i="5"/>
  <c r="BI246" i="5"/>
  <c r="BH246" i="5"/>
  <c r="BG246" i="5"/>
  <c r="BF246" i="5"/>
  <c r="T246" i="5"/>
  <c r="R246" i="5"/>
  <c r="P246" i="5"/>
  <c r="BI245" i="5"/>
  <c r="BH245" i="5"/>
  <c r="BG245" i="5"/>
  <c r="BF245" i="5"/>
  <c r="T245" i="5"/>
  <c r="R245" i="5"/>
  <c r="P245" i="5"/>
  <c r="BI244" i="5"/>
  <c r="BH244" i="5"/>
  <c r="BG244" i="5"/>
  <c r="BF244" i="5"/>
  <c r="T244" i="5"/>
  <c r="R244" i="5"/>
  <c r="P244" i="5"/>
  <c r="BI243" i="5"/>
  <c r="BH243" i="5"/>
  <c r="BG243" i="5"/>
  <c r="BF243" i="5"/>
  <c r="T243" i="5"/>
  <c r="R243" i="5"/>
  <c r="P243" i="5"/>
  <c r="BI241" i="5"/>
  <c r="BH241" i="5"/>
  <c r="BG241" i="5"/>
  <c r="BF241" i="5"/>
  <c r="T241" i="5"/>
  <c r="R241" i="5"/>
  <c r="P241" i="5"/>
  <c r="BI237" i="5"/>
  <c r="BH237" i="5"/>
  <c r="BG237" i="5"/>
  <c r="BF237" i="5"/>
  <c r="T237" i="5"/>
  <c r="R237" i="5"/>
  <c r="P237" i="5"/>
  <c r="BI233" i="5"/>
  <c r="BH233" i="5"/>
  <c r="BG233" i="5"/>
  <c r="BF233" i="5"/>
  <c r="T233" i="5"/>
  <c r="R233" i="5"/>
  <c r="P233" i="5"/>
  <c r="BI228" i="5"/>
  <c r="BH228" i="5"/>
  <c r="BG228" i="5"/>
  <c r="BF228" i="5"/>
  <c r="T228" i="5"/>
  <c r="R228" i="5"/>
  <c r="P228" i="5"/>
  <c r="BI224" i="5"/>
  <c r="BH224" i="5"/>
  <c r="BG224" i="5"/>
  <c r="BF224" i="5"/>
  <c r="T224" i="5"/>
  <c r="R224" i="5"/>
  <c r="P224" i="5"/>
  <c r="BI220" i="5"/>
  <c r="BH220" i="5"/>
  <c r="BG220" i="5"/>
  <c r="BF220" i="5"/>
  <c r="T220" i="5"/>
  <c r="R220" i="5"/>
  <c r="P220" i="5"/>
  <c r="BI217" i="5"/>
  <c r="BH217" i="5"/>
  <c r="BG217" i="5"/>
  <c r="BF217" i="5"/>
  <c r="T217" i="5"/>
  <c r="R217" i="5"/>
  <c r="P217" i="5"/>
  <c r="BI213" i="5"/>
  <c r="BH213" i="5"/>
  <c r="BG213" i="5"/>
  <c r="BF213" i="5"/>
  <c r="T213" i="5"/>
  <c r="R213" i="5"/>
  <c r="P213" i="5"/>
  <c r="BI209" i="5"/>
  <c r="BH209" i="5"/>
  <c r="BG209" i="5"/>
  <c r="BF209" i="5"/>
  <c r="T209" i="5"/>
  <c r="R209" i="5"/>
  <c r="P209" i="5"/>
  <c r="BI205" i="5"/>
  <c r="BH205" i="5"/>
  <c r="BG205" i="5"/>
  <c r="BF205" i="5"/>
  <c r="T205" i="5"/>
  <c r="R205" i="5"/>
  <c r="P205" i="5"/>
  <c r="BI203" i="5"/>
  <c r="BH203" i="5"/>
  <c r="BG203" i="5"/>
  <c r="BF203" i="5"/>
  <c r="T203" i="5"/>
  <c r="R203" i="5"/>
  <c r="P203" i="5"/>
  <c r="BI201" i="5"/>
  <c r="BH201" i="5"/>
  <c r="BG201" i="5"/>
  <c r="BF201" i="5"/>
  <c r="T201" i="5"/>
  <c r="R201" i="5"/>
  <c r="P201" i="5"/>
  <c r="BI194" i="5"/>
  <c r="BH194" i="5"/>
  <c r="BG194" i="5"/>
  <c r="BF194" i="5"/>
  <c r="T194" i="5"/>
  <c r="R194" i="5"/>
  <c r="P194" i="5"/>
  <c r="BI190" i="5"/>
  <c r="BH190" i="5"/>
  <c r="BG190" i="5"/>
  <c r="BF190" i="5"/>
  <c r="T190" i="5"/>
  <c r="R190" i="5"/>
  <c r="P190" i="5"/>
  <c r="BI184" i="5"/>
  <c r="BH184" i="5"/>
  <c r="BG184" i="5"/>
  <c r="BF184" i="5"/>
  <c r="T184" i="5"/>
  <c r="R184" i="5"/>
  <c r="P184" i="5"/>
  <c r="BI178" i="5"/>
  <c r="BH178" i="5"/>
  <c r="BG178" i="5"/>
  <c r="BF178" i="5"/>
  <c r="T178" i="5"/>
  <c r="R178" i="5"/>
  <c r="P178" i="5"/>
  <c r="BI171" i="5"/>
  <c r="BH171" i="5"/>
  <c r="BG171" i="5"/>
  <c r="BF171" i="5"/>
  <c r="T171" i="5"/>
  <c r="R171" i="5"/>
  <c r="P171" i="5"/>
  <c r="BI169" i="5"/>
  <c r="BH169" i="5"/>
  <c r="BG169" i="5"/>
  <c r="BF169" i="5"/>
  <c r="T169" i="5"/>
  <c r="R169" i="5"/>
  <c r="P169" i="5"/>
  <c r="BI165" i="5"/>
  <c r="BH165" i="5"/>
  <c r="BG165" i="5"/>
  <c r="BF165" i="5"/>
  <c r="T165" i="5"/>
  <c r="R165" i="5"/>
  <c r="P165" i="5"/>
  <c r="BI159" i="5"/>
  <c r="BH159" i="5"/>
  <c r="BG159" i="5"/>
  <c r="BF159" i="5"/>
  <c r="T159" i="5"/>
  <c r="R159" i="5"/>
  <c r="P159" i="5"/>
  <c r="BI155" i="5"/>
  <c r="BH155" i="5"/>
  <c r="BG155" i="5"/>
  <c r="BF155" i="5"/>
  <c r="T155" i="5"/>
  <c r="R155" i="5"/>
  <c r="P155" i="5"/>
  <c r="BI151" i="5"/>
  <c r="BH151" i="5"/>
  <c r="BG151" i="5"/>
  <c r="BF151" i="5"/>
  <c r="T151" i="5"/>
  <c r="R151" i="5"/>
  <c r="P151" i="5"/>
  <c r="BI147" i="5"/>
  <c r="BH147" i="5"/>
  <c r="BG147" i="5"/>
  <c r="BF147" i="5"/>
  <c r="T147" i="5"/>
  <c r="R147" i="5"/>
  <c r="P147" i="5"/>
  <c r="BI142" i="5"/>
  <c r="BH142" i="5"/>
  <c r="BG142" i="5"/>
  <c r="BF142" i="5"/>
  <c r="T142" i="5"/>
  <c r="R142" i="5"/>
  <c r="P142" i="5"/>
  <c r="BI137" i="5"/>
  <c r="BH137" i="5"/>
  <c r="BG137" i="5"/>
  <c r="BF137" i="5"/>
  <c r="T137" i="5"/>
  <c r="R137" i="5"/>
  <c r="P137" i="5"/>
  <c r="BI133" i="5"/>
  <c r="BH133" i="5"/>
  <c r="BG133" i="5"/>
  <c r="BF133" i="5"/>
  <c r="T133" i="5"/>
  <c r="R133" i="5"/>
  <c r="P133" i="5"/>
  <c r="J127" i="5"/>
  <c r="J126" i="5"/>
  <c r="F126" i="5"/>
  <c r="F124" i="5"/>
  <c r="E122" i="5"/>
  <c r="J94" i="5"/>
  <c r="J93" i="5"/>
  <c r="F93" i="5"/>
  <c r="F91" i="5"/>
  <c r="E89" i="5"/>
  <c r="J20" i="5"/>
  <c r="E20" i="5"/>
  <c r="F127" i="5"/>
  <c r="J19" i="5"/>
  <c r="J14" i="5"/>
  <c r="J124" i="5"/>
  <c r="E7" i="5"/>
  <c r="E118" i="5"/>
  <c r="J39" i="4"/>
  <c r="J38" i="4"/>
  <c r="AY99" i="1"/>
  <c r="J37" i="4"/>
  <c r="AX99" i="1"/>
  <c r="BI158" i="4"/>
  <c r="BH158" i="4"/>
  <c r="BG158" i="4"/>
  <c r="BF158" i="4"/>
  <c r="T158" i="4"/>
  <c r="T157" i="4"/>
  <c r="T156" i="4" s="1"/>
  <c r="R158" i="4"/>
  <c r="R157" i="4"/>
  <c r="R156" i="4" s="1"/>
  <c r="P158" i="4"/>
  <c r="P157" i="4"/>
  <c r="P156" i="4" s="1"/>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8" i="4"/>
  <c r="BH148" i="4"/>
  <c r="BG148" i="4"/>
  <c r="BF148" i="4"/>
  <c r="T148" i="4"/>
  <c r="R148" i="4"/>
  <c r="P148" i="4"/>
  <c r="BI147" i="4"/>
  <c r="BH147" i="4"/>
  <c r="BG147" i="4"/>
  <c r="BF147" i="4"/>
  <c r="T147" i="4"/>
  <c r="R147" i="4"/>
  <c r="P147" i="4"/>
  <c r="BI145" i="4"/>
  <c r="BH145" i="4"/>
  <c r="BG145" i="4"/>
  <c r="BF145" i="4"/>
  <c r="T145" i="4"/>
  <c r="R145" i="4"/>
  <c r="P145" i="4"/>
  <c r="BI144" i="4"/>
  <c r="BH144" i="4"/>
  <c r="BG144" i="4"/>
  <c r="BF144" i="4"/>
  <c r="T144" i="4"/>
  <c r="R144" i="4"/>
  <c r="P144" i="4"/>
  <c r="BI142" i="4"/>
  <c r="BH142" i="4"/>
  <c r="BG142" i="4"/>
  <c r="BF142" i="4"/>
  <c r="T142" i="4"/>
  <c r="R142" i="4"/>
  <c r="P142" i="4"/>
  <c r="BI141" i="4"/>
  <c r="BH141" i="4"/>
  <c r="BG141" i="4"/>
  <c r="BF141" i="4"/>
  <c r="T141" i="4"/>
  <c r="R141" i="4"/>
  <c r="P141" i="4"/>
  <c r="BI140" i="4"/>
  <c r="BH140" i="4"/>
  <c r="BG140" i="4"/>
  <c r="BF140" i="4"/>
  <c r="T140" i="4"/>
  <c r="R140" i="4"/>
  <c r="P140" i="4"/>
  <c r="BI138" i="4"/>
  <c r="BH138" i="4"/>
  <c r="BG138" i="4"/>
  <c r="BF138" i="4"/>
  <c r="T138" i="4"/>
  <c r="R138" i="4"/>
  <c r="P138" i="4"/>
  <c r="BI137" i="4"/>
  <c r="BH137" i="4"/>
  <c r="BG137" i="4"/>
  <c r="BF137" i="4"/>
  <c r="T137" i="4"/>
  <c r="R137" i="4"/>
  <c r="P137" i="4"/>
  <c r="BI130" i="4"/>
  <c r="BH130" i="4"/>
  <c r="BG130" i="4"/>
  <c r="BF130" i="4"/>
  <c r="T130" i="4"/>
  <c r="R130" i="4"/>
  <c r="P130" i="4"/>
  <c r="J124" i="4"/>
  <c r="J123" i="4"/>
  <c r="F123" i="4"/>
  <c r="F121" i="4"/>
  <c r="E119" i="4"/>
  <c r="J94" i="4"/>
  <c r="J93" i="4"/>
  <c r="F93" i="4"/>
  <c r="F91" i="4"/>
  <c r="E89" i="4"/>
  <c r="J20" i="4"/>
  <c r="E20" i="4"/>
  <c r="F94" i="4" s="1"/>
  <c r="J19" i="4"/>
  <c r="J14" i="4"/>
  <c r="J91" i="4" s="1"/>
  <c r="E7" i="4"/>
  <c r="E115" i="4" s="1"/>
  <c r="J39" i="3"/>
  <c r="J38" i="3"/>
  <c r="AY97" i="1" s="1"/>
  <c r="J37" i="3"/>
  <c r="AX97" i="1"/>
  <c r="BI371" i="3"/>
  <c r="BH371" i="3"/>
  <c r="BG371" i="3"/>
  <c r="BF371" i="3"/>
  <c r="T371" i="3"/>
  <c r="R371" i="3"/>
  <c r="P371" i="3"/>
  <c r="BI370" i="3"/>
  <c r="BH370" i="3"/>
  <c r="BG370" i="3"/>
  <c r="BF370" i="3"/>
  <c r="T370" i="3"/>
  <c r="R370" i="3"/>
  <c r="P370" i="3"/>
  <c r="BI367" i="3"/>
  <c r="BH367" i="3"/>
  <c r="BG367" i="3"/>
  <c r="BF367" i="3"/>
  <c r="T367" i="3"/>
  <c r="R367" i="3"/>
  <c r="P367" i="3"/>
  <c r="BI366" i="3"/>
  <c r="BH366" i="3"/>
  <c r="BG366" i="3"/>
  <c r="BF366" i="3"/>
  <c r="T366" i="3"/>
  <c r="R366" i="3"/>
  <c r="P366" i="3"/>
  <c r="BI364" i="3"/>
  <c r="BH364" i="3"/>
  <c r="BG364" i="3"/>
  <c r="BF364" i="3"/>
  <c r="T364" i="3"/>
  <c r="R364" i="3"/>
  <c r="P364" i="3"/>
  <c r="BI363" i="3"/>
  <c r="BH363" i="3"/>
  <c r="BG363" i="3"/>
  <c r="BF363" i="3"/>
  <c r="T363" i="3"/>
  <c r="R363" i="3"/>
  <c r="P363" i="3"/>
  <c r="BI362" i="3"/>
  <c r="BH362" i="3"/>
  <c r="BG362" i="3"/>
  <c r="BF362" i="3"/>
  <c r="T362" i="3"/>
  <c r="R362" i="3"/>
  <c r="P362" i="3"/>
  <c r="BI360" i="3"/>
  <c r="BH360" i="3"/>
  <c r="BG360" i="3"/>
  <c r="BF360" i="3"/>
  <c r="T360" i="3"/>
  <c r="R360" i="3"/>
  <c r="P360" i="3"/>
  <c r="BI359" i="3"/>
  <c r="BH359" i="3"/>
  <c r="BG359" i="3"/>
  <c r="BF359" i="3"/>
  <c r="T359" i="3"/>
  <c r="R359" i="3"/>
  <c r="P359" i="3"/>
  <c r="BI357" i="3"/>
  <c r="BH357" i="3"/>
  <c r="BG357" i="3"/>
  <c r="BF357" i="3"/>
  <c r="T357" i="3"/>
  <c r="R357" i="3"/>
  <c r="P357" i="3"/>
  <c r="BI356" i="3"/>
  <c r="BH356" i="3"/>
  <c r="BG356" i="3"/>
  <c r="BF356" i="3"/>
  <c r="T356" i="3"/>
  <c r="R356" i="3"/>
  <c r="P356" i="3"/>
  <c r="BI353" i="3"/>
  <c r="BH353" i="3"/>
  <c r="BG353" i="3"/>
  <c r="BF353" i="3"/>
  <c r="T353" i="3"/>
  <c r="R353" i="3"/>
  <c r="P353" i="3"/>
  <c r="BI352" i="3"/>
  <c r="BH352" i="3"/>
  <c r="BG352" i="3"/>
  <c r="BF352" i="3"/>
  <c r="T352" i="3"/>
  <c r="R352" i="3"/>
  <c r="P352" i="3"/>
  <c r="BI351" i="3"/>
  <c r="BH351" i="3"/>
  <c r="BG351" i="3"/>
  <c r="BF351" i="3"/>
  <c r="T351" i="3"/>
  <c r="R351" i="3"/>
  <c r="P351" i="3"/>
  <c r="BI350" i="3"/>
  <c r="BH350" i="3"/>
  <c r="BG350" i="3"/>
  <c r="BF350" i="3"/>
  <c r="T350" i="3"/>
  <c r="R350" i="3"/>
  <c r="P350" i="3"/>
  <c r="BI349" i="3"/>
  <c r="BH349" i="3"/>
  <c r="BG349" i="3"/>
  <c r="BF349" i="3"/>
  <c r="T349" i="3"/>
  <c r="R349" i="3"/>
  <c r="P349" i="3"/>
  <c r="BI348" i="3"/>
  <c r="BH348" i="3"/>
  <c r="BG348" i="3"/>
  <c r="BF348" i="3"/>
  <c r="T348" i="3"/>
  <c r="R348" i="3"/>
  <c r="P348" i="3"/>
  <c r="BI347" i="3"/>
  <c r="BH347" i="3"/>
  <c r="BG347" i="3"/>
  <c r="BF347" i="3"/>
  <c r="T347" i="3"/>
  <c r="R347" i="3"/>
  <c r="P347" i="3"/>
  <c r="BI346" i="3"/>
  <c r="BH346" i="3"/>
  <c r="BG346" i="3"/>
  <c r="BF346" i="3"/>
  <c r="T346" i="3"/>
  <c r="R346" i="3"/>
  <c r="P346" i="3"/>
  <c r="BI345" i="3"/>
  <c r="BH345" i="3"/>
  <c r="BG345" i="3"/>
  <c r="BF345" i="3"/>
  <c r="T345" i="3"/>
  <c r="R345" i="3"/>
  <c r="P345" i="3"/>
  <c r="BI344" i="3"/>
  <c r="BH344" i="3"/>
  <c r="BG344" i="3"/>
  <c r="BF344" i="3"/>
  <c r="T344" i="3"/>
  <c r="R344" i="3"/>
  <c r="P344" i="3"/>
  <c r="BI343" i="3"/>
  <c r="BH343" i="3"/>
  <c r="BG343" i="3"/>
  <c r="BF343" i="3"/>
  <c r="T343" i="3"/>
  <c r="R343" i="3"/>
  <c r="P343" i="3"/>
  <c r="BI339" i="3"/>
  <c r="BH339" i="3"/>
  <c r="BG339" i="3"/>
  <c r="BF339" i="3"/>
  <c r="T339" i="3"/>
  <c r="R339" i="3"/>
  <c r="P339" i="3"/>
  <c r="BI337" i="3"/>
  <c r="BH337" i="3"/>
  <c r="BG337" i="3"/>
  <c r="BF337" i="3"/>
  <c r="T337" i="3"/>
  <c r="R337" i="3"/>
  <c r="P337" i="3"/>
  <c r="BI332" i="3"/>
  <c r="BH332" i="3"/>
  <c r="BG332" i="3"/>
  <c r="BF332" i="3"/>
  <c r="T332" i="3"/>
  <c r="R332" i="3"/>
  <c r="P332" i="3"/>
  <c r="BI327" i="3"/>
  <c r="BH327" i="3"/>
  <c r="BG327" i="3"/>
  <c r="BF327" i="3"/>
  <c r="T327" i="3"/>
  <c r="R327" i="3"/>
  <c r="P327" i="3"/>
  <c r="BI323" i="3"/>
  <c r="BH323" i="3"/>
  <c r="BG323" i="3"/>
  <c r="BF323" i="3"/>
  <c r="T323" i="3"/>
  <c r="R323" i="3"/>
  <c r="P323" i="3"/>
  <c r="BI319" i="3"/>
  <c r="BH319" i="3"/>
  <c r="BG319" i="3"/>
  <c r="BF319" i="3"/>
  <c r="T319" i="3"/>
  <c r="R319" i="3"/>
  <c r="P319" i="3"/>
  <c r="BI315" i="3"/>
  <c r="BH315" i="3"/>
  <c r="BG315" i="3"/>
  <c r="BF315" i="3"/>
  <c r="T315" i="3"/>
  <c r="R315" i="3"/>
  <c r="P315" i="3"/>
  <c r="BI311" i="3"/>
  <c r="BH311" i="3"/>
  <c r="BG311" i="3"/>
  <c r="BF311" i="3"/>
  <c r="T311" i="3"/>
  <c r="R311" i="3"/>
  <c r="P311" i="3"/>
  <c r="BI309" i="3"/>
  <c r="BH309" i="3"/>
  <c r="BG309" i="3"/>
  <c r="BF309" i="3"/>
  <c r="T309" i="3"/>
  <c r="R309" i="3"/>
  <c r="P309" i="3"/>
  <c r="BI307" i="3"/>
  <c r="BH307" i="3"/>
  <c r="BG307" i="3"/>
  <c r="BF307" i="3"/>
  <c r="T307" i="3"/>
  <c r="R307" i="3"/>
  <c r="P307" i="3"/>
  <c r="BI301" i="3"/>
  <c r="BH301" i="3"/>
  <c r="BG301" i="3"/>
  <c r="BF301" i="3"/>
  <c r="T301" i="3"/>
  <c r="R301" i="3"/>
  <c r="P301" i="3"/>
  <c r="BI296" i="3"/>
  <c r="BH296" i="3"/>
  <c r="BG296" i="3"/>
  <c r="BF296" i="3"/>
  <c r="T296" i="3"/>
  <c r="R296" i="3"/>
  <c r="P296" i="3"/>
  <c r="BI295" i="3"/>
  <c r="BH295" i="3"/>
  <c r="BG295" i="3"/>
  <c r="BF295" i="3"/>
  <c r="T295" i="3"/>
  <c r="R295" i="3"/>
  <c r="P295" i="3"/>
  <c r="BI294" i="3"/>
  <c r="BH294" i="3"/>
  <c r="BG294" i="3"/>
  <c r="BF294" i="3"/>
  <c r="T294" i="3"/>
  <c r="R294" i="3"/>
  <c r="P294" i="3"/>
  <c r="BI293" i="3"/>
  <c r="BH293" i="3"/>
  <c r="BG293" i="3"/>
  <c r="BF293" i="3"/>
  <c r="T293" i="3"/>
  <c r="R293" i="3"/>
  <c r="P293" i="3"/>
  <c r="BI292" i="3"/>
  <c r="BH292" i="3"/>
  <c r="BG292" i="3"/>
  <c r="BF292" i="3"/>
  <c r="T292" i="3"/>
  <c r="R292" i="3"/>
  <c r="P292" i="3"/>
  <c r="BI288" i="3"/>
  <c r="BH288" i="3"/>
  <c r="BG288" i="3"/>
  <c r="BF288" i="3"/>
  <c r="T288" i="3"/>
  <c r="R288" i="3"/>
  <c r="P288" i="3"/>
  <c r="BI286" i="3"/>
  <c r="BH286" i="3"/>
  <c r="BG286" i="3"/>
  <c r="BF286" i="3"/>
  <c r="T286" i="3"/>
  <c r="R286" i="3"/>
  <c r="P286" i="3"/>
  <c r="BI282" i="3"/>
  <c r="BH282" i="3"/>
  <c r="BG282" i="3"/>
  <c r="BF282" i="3"/>
  <c r="T282" i="3"/>
  <c r="R282" i="3"/>
  <c r="P282" i="3"/>
  <c r="BI278" i="3"/>
  <c r="BH278" i="3"/>
  <c r="BG278" i="3"/>
  <c r="BF278" i="3"/>
  <c r="T278" i="3"/>
  <c r="R278" i="3"/>
  <c r="P278" i="3"/>
  <c r="BI276" i="3"/>
  <c r="BH276" i="3"/>
  <c r="BG276" i="3"/>
  <c r="BF276" i="3"/>
  <c r="T276" i="3"/>
  <c r="R276" i="3"/>
  <c r="P276" i="3"/>
  <c r="BI272" i="3"/>
  <c r="BH272" i="3"/>
  <c r="BG272" i="3"/>
  <c r="BF272" i="3"/>
  <c r="T272" i="3"/>
  <c r="R272" i="3"/>
  <c r="P272" i="3"/>
  <c r="BI270" i="3"/>
  <c r="BH270" i="3"/>
  <c r="BG270" i="3"/>
  <c r="BF270" i="3"/>
  <c r="T270" i="3"/>
  <c r="R270" i="3"/>
  <c r="P270" i="3"/>
  <c r="BI269" i="3"/>
  <c r="BH269" i="3"/>
  <c r="BG269" i="3"/>
  <c r="BF269" i="3"/>
  <c r="T269" i="3"/>
  <c r="R269" i="3"/>
  <c r="P269" i="3"/>
  <c r="BI268" i="3"/>
  <c r="BH268" i="3"/>
  <c r="BG268" i="3"/>
  <c r="BF268" i="3"/>
  <c r="T268" i="3"/>
  <c r="R268" i="3"/>
  <c r="P268" i="3"/>
  <c r="BI264" i="3"/>
  <c r="BH264" i="3"/>
  <c r="BG264" i="3"/>
  <c r="BF264" i="3"/>
  <c r="T264" i="3"/>
  <c r="R264" i="3"/>
  <c r="P264" i="3"/>
  <c r="BI260" i="3"/>
  <c r="BH260" i="3"/>
  <c r="BG260" i="3"/>
  <c r="BF260" i="3"/>
  <c r="T260" i="3"/>
  <c r="R260" i="3"/>
  <c r="P260" i="3"/>
  <c r="BI255" i="3"/>
  <c r="BH255" i="3"/>
  <c r="BG255" i="3"/>
  <c r="BF255" i="3"/>
  <c r="T255" i="3"/>
  <c r="R255" i="3"/>
  <c r="P255" i="3"/>
  <c r="BI249" i="3"/>
  <c r="BH249" i="3"/>
  <c r="BG249" i="3"/>
  <c r="BF249" i="3"/>
  <c r="T249" i="3"/>
  <c r="R249" i="3"/>
  <c r="P249"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39" i="3"/>
  <c r="BH239" i="3"/>
  <c r="BG239" i="3"/>
  <c r="BF239" i="3"/>
  <c r="T239" i="3"/>
  <c r="R239" i="3"/>
  <c r="P239" i="3"/>
  <c r="BI235" i="3"/>
  <c r="BH235" i="3"/>
  <c r="BG235" i="3"/>
  <c r="BF235" i="3"/>
  <c r="T235" i="3"/>
  <c r="R235" i="3"/>
  <c r="P235" i="3"/>
  <c r="BI230" i="3"/>
  <c r="BH230" i="3"/>
  <c r="BG230" i="3"/>
  <c r="BF230" i="3"/>
  <c r="T230" i="3"/>
  <c r="R230" i="3"/>
  <c r="P230" i="3"/>
  <c r="BI226" i="3"/>
  <c r="BH226" i="3"/>
  <c r="BG226" i="3"/>
  <c r="BF226" i="3"/>
  <c r="T226" i="3"/>
  <c r="R226" i="3"/>
  <c r="P226" i="3"/>
  <c r="BI221" i="3"/>
  <c r="BH221" i="3"/>
  <c r="BG221" i="3"/>
  <c r="BF221" i="3"/>
  <c r="T221" i="3"/>
  <c r="R221" i="3"/>
  <c r="P221" i="3"/>
  <c r="BI218" i="3"/>
  <c r="BH218" i="3"/>
  <c r="BG218" i="3"/>
  <c r="BF218" i="3"/>
  <c r="T218" i="3"/>
  <c r="R218" i="3"/>
  <c r="P218" i="3"/>
  <c r="BI214" i="3"/>
  <c r="BH214" i="3"/>
  <c r="BG214" i="3"/>
  <c r="BF214" i="3"/>
  <c r="T214" i="3"/>
  <c r="R214" i="3"/>
  <c r="P214" i="3"/>
  <c r="BI210" i="3"/>
  <c r="BH210" i="3"/>
  <c r="BG210" i="3"/>
  <c r="BF210" i="3"/>
  <c r="T210" i="3"/>
  <c r="R210" i="3"/>
  <c r="P210" i="3"/>
  <c r="BI206" i="3"/>
  <c r="BH206" i="3"/>
  <c r="BG206" i="3"/>
  <c r="BF206" i="3"/>
  <c r="T206" i="3"/>
  <c r="R206" i="3"/>
  <c r="P206" i="3"/>
  <c r="BI204" i="3"/>
  <c r="BH204" i="3"/>
  <c r="BG204" i="3"/>
  <c r="BF204" i="3"/>
  <c r="T204" i="3"/>
  <c r="R204" i="3"/>
  <c r="P204" i="3"/>
  <c r="BI202" i="3"/>
  <c r="BH202" i="3"/>
  <c r="BG202" i="3"/>
  <c r="BF202" i="3"/>
  <c r="T202" i="3"/>
  <c r="R202" i="3"/>
  <c r="P202" i="3"/>
  <c r="BI195" i="3"/>
  <c r="BH195" i="3"/>
  <c r="BG195" i="3"/>
  <c r="BF195" i="3"/>
  <c r="T195" i="3"/>
  <c r="R195" i="3"/>
  <c r="P195" i="3"/>
  <c r="BI191" i="3"/>
  <c r="BH191" i="3"/>
  <c r="BG191" i="3"/>
  <c r="BF191" i="3"/>
  <c r="T191" i="3"/>
  <c r="R191" i="3"/>
  <c r="P191" i="3"/>
  <c r="BI185" i="3"/>
  <c r="BH185" i="3"/>
  <c r="BG185" i="3"/>
  <c r="BF185" i="3"/>
  <c r="T185" i="3"/>
  <c r="R185" i="3"/>
  <c r="P185" i="3"/>
  <c r="BI179" i="3"/>
  <c r="BH179" i="3"/>
  <c r="BG179" i="3"/>
  <c r="BF179" i="3"/>
  <c r="T179" i="3"/>
  <c r="R179" i="3"/>
  <c r="P179" i="3"/>
  <c r="BI172" i="3"/>
  <c r="BH172" i="3"/>
  <c r="BG172" i="3"/>
  <c r="BF172" i="3"/>
  <c r="T172" i="3"/>
  <c r="R172" i="3"/>
  <c r="P172" i="3"/>
  <c r="BI170" i="3"/>
  <c r="BH170" i="3"/>
  <c r="BG170" i="3"/>
  <c r="BF170" i="3"/>
  <c r="T170" i="3"/>
  <c r="R170" i="3"/>
  <c r="P170" i="3"/>
  <c r="BI166" i="3"/>
  <c r="BH166" i="3"/>
  <c r="BG166" i="3"/>
  <c r="BF166" i="3"/>
  <c r="T166" i="3"/>
  <c r="R166" i="3"/>
  <c r="P166" i="3"/>
  <c r="BI165" i="3"/>
  <c r="BH165" i="3"/>
  <c r="BG165" i="3"/>
  <c r="BF165" i="3"/>
  <c r="T165" i="3"/>
  <c r="R165" i="3"/>
  <c r="P165" i="3"/>
  <c r="BI164" i="3"/>
  <c r="BH164" i="3"/>
  <c r="BG164" i="3"/>
  <c r="BF164" i="3"/>
  <c r="T164" i="3"/>
  <c r="R164" i="3"/>
  <c r="P164" i="3"/>
  <c r="BI158" i="3"/>
  <c r="BH158" i="3"/>
  <c r="BG158" i="3"/>
  <c r="BF158" i="3"/>
  <c r="T158" i="3"/>
  <c r="R158" i="3"/>
  <c r="P158" i="3"/>
  <c r="BI154" i="3"/>
  <c r="BH154" i="3"/>
  <c r="BG154" i="3"/>
  <c r="BF154" i="3"/>
  <c r="T154" i="3"/>
  <c r="R154" i="3"/>
  <c r="P154" i="3"/>
  <c r="BI150" i="3"/>
  <c r="BH150" i="3"/>
  <c r="BG150" i="3"/>
  <c r="BF150" i="3"/>
  <c r="T150" i="3"/>
  <c r="R150" i="3"/>
  <c r="P150" i="3"/>
  <c r="BI146" i="3"/>
  <c r="BH146" i="3"/>
  <c r="BG146" i="3"/>
  <c r="BF146" i="3"/>
  <c r="T146" i="3"/>
  <c r="R146" i="3"/>
  <c r="P146" i="3"/>
  <c r="BI141" i="3"/>
  <c r="BH141" i="3"/>
  <c r="BG141" i="3"/>
  <c r="BF141" i="3"/>
  <c r="T141" i="3"/>
  <c r="R141" i="3"/>
  <c r="P141" i="3"/>
  <c r="BI136" i="3"/>
  <c r="BH136" i="3"/>
  <c r="BG136" i="3"/>
  <c r="BF136" i="3"/>
  <c r="T136" i="3"/>
  <c r="R136" i="3"/>
  <c r="P136" i="3"/>
  <c r="BI132" i="3"/>
  <c r="BH132" i="3"/>
  <c r="BG132" i="3"/>
  <c r="BF132" i="3"/>
  <c r="T132" i="3"/>
  <c r="R132" i="3"/>
  <c r="P132" i="3"/>
  <c r="J126" i="3"/>
  <c r="J125" i="3"/>
  <c r="F125" i="3"/>
  <c r="F123" i="3"/>
  <c r="E121" i="3"/>
  <c r="J94" i="3"/>
  <c r="J93" i="3"/>
  <c r="F93" i="3"/>
  <c r="F91" i="3"/>
  <c r="E89" i="3"/>
  <c r="J20" i="3"/>
  <c r="E20" i="3"/>
  <c r="F126" i="3"/>
  <c r="J19" i="3"/>
  <c r="J14" i="3"/>
  <c r="J123" i="3"/>
  <c r="E7" i="3"/>
  <c r="E117" i="3"/>
  <c r="J39" i="2"/>
  <c r="J38" i="2"/>
  <c r="AY96" i="1"/>
  <c r="J37" i="2"/>
  <c r="AX96" i="1"/>
  <c r="BI157" i="2"/>
  <c r="BH157" i="2"/>
  <c r="BG157" i="2"/>
  <c r="BF157" i="2"/>
  <c r="T157" i="2"/>
  <c r="T156" i="2"/>
  <c r="T155" i="2" s="1"/>
  <c r="R157" i="2"/>
  <c r="R156" i="2"/>
  <c r="R155" i="2" s="1"/>
  <c r="P157" i="2"/>
  <c r="P156" i="2"/>
  <c r="P155" i="2" s="1"/>
  <c r="BI154" i="2"/>
  <c r="BH154" i="2"/>
  <c r="BG154" i="2"/>
  <c r="BF154" i="2"/>
  <c r="T154" i="2"/>
  <c r="R154" i="2"/>
  <c r="P154" i="2"/>
  <c r="BI153" i="2"/>
  <c r="BH153" i="2"/>
  <c r="BG153" i="2"/>
  <c r="BF153" i="2"/>
  <c r="T153" i="2"/>
  <c r="R153" i="2"/>
  <c r="P153"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F36" i="2" s="1"/>
  <c r="T149" i="2"/>
  <c r="R149" i="2"/>
  <c r="P149" i="2"/>
  <c r="BI147" i="2"/>
  <c r="BH147" i="2"/>
  <c r="BG147" i="2"/>
  <c r="BF147" i="2"/>
  <c r="T147" i="2"/>
  <c r="R147" i="2"/>
  <c r="P147" i="2"/>
  <c r="BI146" i="2"/>
  <c r="BH146" i="2"/>
  <c r="BG146" i="2"/>
  <c r="BF146" i="2"/>
  <c r="T146" i="2"/>
  <c r="R146" i="2"/>
  <c r="P146" i="2"/>
  <c r="BI144" i="2"/>
  <c r="BH144" i="2"/>
  <c r="BG144" i="2"/>
  <c r="BF144" i="2"/>
  <c r="T144" i="2"/>
  <c r="T143" i="2"/>
  <c r="R144" i="2"/>
  <c r="R143" i="2" s="1"/>
  <c r="P144" i="2"/>
  <c r="P143" i="2" s="1"/>
  <c r="BI142" i="2"/>
  <c r="BH142" i="2"/>
  <c r="BG142" i="2"/>
  <c r="BF142" i="2"/>
  <c r="T142" i="2"/>
  <c r="R142" i="2"/>
  <c r="P142" i="2"/>
  <c r="BI141" i="2"/>
  <c r="BH141" i="2"/>
  <c r="BG141" i="2"/>
  <c r="BF141" i="2"/>
  <c r="T141" i="2"/>
  <c r="R141" i="2"/>
  <c r="P141" i="2"/>
  <c r="BI140" i="2"/>
  <c r="BH140" i="2"/>
  <c r="BG140" i="2"/>
  <c r="BF140" i="2"/>
  <c r="T140" i="2"/>
  <c r="R140" i="2"/>
  <c r="P140" i="2"/>
  <c r="BI138" i="2"/>
  <c r="BH138" i="2"/>
  <c r="BG138" i="2"/>
  <c r="BF138" i="2"/>
  <c r="T138" i="2"/>
  <c r="R138" i="2"/>
  <c r="P138" i="2"/>
  <c r="BI137" i="2"/>
  <c r="BH137" i="2"/>
  <c r="BG137" i="2"/>
  <c r="BF137" i="2"/>
  <c r="T137" i="2"/>
  <c r="R137" i="2"/>
  <c r="P137" i="2"/>
  <c r="BI130" i="2"/>
  <c r="BH130" i="2"/>
  <c r="BG130" i="2"/>
  <c r="BF130" i="2"/>
  <c r="T130" i="2"/>
  <c r="R130" i="2"/>
  <c r="P130" i="2"/>
  <c r="J124" i="2"/>
  <c r="J123" i="2"/>
  <c r="F123" i="2"/>
  <c r="F121" i="2"/>
  <c r="E119" i="2"/>
  <c r="J94" i="2"/>
  <c r="J93" i="2"/>
  <c r="F93" i="2"/>
  <c r="F91" i="2"/>
  <c r="E89" i="2"/>
  <c r="J20" i="2"/>
  <c r="E20" i="2"/>
  <c r="F94" i="2"/>
  <c r="J19" i="2"/>
  <c r="J14" i="2"/>
  <c r="J91" i="2"/>
  <c r="E7" i="2"/>
  <c r="E115" i="2"/>
  <c r="L90" i="1"/>
  <c r="AM90" i="1"/>
  <c r="AM89" i="1"/>
  <c r="L89" i="1"/>
  <c r="AM87" i="1"/>
  <c r="L87" i="1"/>
  <c r="L85" i="1"/>
  <c r="L84" i="1"/>
  <c r="J157" i="2"/>
  <c r="BK149" i="2"/>
  <c r="BK144" i="2"/>
  <c r="J150" i="2"/>
  <c r="J146" i="2"/>
  <c r="J339" i="3"/>
  <c r="BK260" i="3"/>
  <c r="J185" i="3"/>
  <c r="J351" i="3"/>
  <c r="BK206" i="3"/>
  <c r="BK136" i="3"/>
  <c r="J343" i="3"/>
  <c r="BK268" i="3"/>
  <c r="J367" i="3"/>
  <c r="J286" i="3"/>
  <c r="J202" i="3"/>
  <c r="BK346" i="3"/>
  <c r="BK170" i="3"/>
  <c r="J294" i="3"/>
  <c r="BK243" i="3"/>
  <c r="J141" i="3"/>
  <c r="J345" i="3"/>
  <c r="J235" i="3"/>
  <c r="J371" i="3"/>
  <c r="J249" i="3"/>
  <c r="BK179" i="3"/>
  <c r="BK152" i="4"/>
  <c r="J154" i="4"/>
  <c r="BK144" i="4"/>
  <c r="J360" i="5"/>
  <c r="J300" i="5"/>
  <c r="J165" i="5"/>
  <c r="J357" i="5"/>
  <c r="J301" i="5"/>
  <c r="J366" i="5"/>
  <c r="BK334" i="5"/>
  <c r="J209" i="5"/>
  <c r="BK323" i="5"/>
  <c r="BK268" i="5"/>
  <c r="J217" i="5"/>
  <c r="J334" i="5"/>
  <c r="J302" i="5"/>
  <c r="J190" i="5"/>
  <c r="BK360" i="5"/>
  <c r="J336" i="5"/>
  <c r="J245" i="5"/>
  <c r="J151" i="5"/>
  <c r="J233" i="5"/>
  <c r="J308" i="5"/>
  <c r="BK184" i="5"/>
  <c r="BK150" i="6"/>
  <c r="BK146" i="6"/>
  <c r="J134" i="6"/>
  <c r="BK156" i="6"/>
  <c r="J141" i="6"/>
  <c r="J147" i="2"/>
  <c r="BK152" i="2"/>
  <c r="J154" i="2"/>
  <c r="BK138" i="2"/>
  <c r="BK157" i="2"/>
  <c r="AS98" i="1"/>
  <c r="BK214" i="3"/>
  <c r="J366" i="3"/>
  <c r="BK249" i="3"/>
  <c r="BK370" i="3"/>
  <c r="J282" i="3"/>
  <c r="J204" i="3"/>
  <c r="J346" i="3"/>
  <c r="BK293" i="3"/>
  <c r="BK247" i="3"/>
  <c r="J154" i="3"/>
  <c r="J344" i="3"/>
  <c r="BK218" i="3"/>
  <c r="J264" i="3"/>
  <c r="BK353" i="3"/>
  <c r="BK295" i="3"/>
  <c r="BK204" i="3"/>
  <c r="J364" i="3"/>
  <c r="BK315" i="3"/>
  <c r="J248" i="3"/>
  <c r="BK154" i="4"/>
  <c r="J148" i="4"/>
  <c r="BK145" i="4"/>
  <c r="BK138" i="4"/>
  <c r="BK137" i="4"/>
  <c r="BK366" i="5"/>
  <c r="J347" i="5"/>
  <c r="J278" i="5"/>
  <c r="BK147" i="5"/>
  <c r="J353" i="5"/>
  <c r="J299" i="5"/>
  <c r="BK354" i="5"/>
  <c r="J273" i="5"/>
  <c r="BK338" i="5"/>
  <c r="J303" i="5"/>
  <c r="J251" i="5"/>
  <c r="J367" i="5"/>
  <c r="BK333" i="5"/>
  <c r="J224" i="5"/>
  <c r="J137" i="5"/>
  <c r="J337" i="5"/>
  <c r="BK300" i="5"/>
  <c r="BK213" i="5"/>
  <c r="J335" i="5"/>
  <c r="BK209" i="5"/>
  <c r="J298" i="5"/>
  <c r="BK201" i="5"/>
  <c r="J142" i="5"/>
  <c r="J126" i="6"/>
  <c r="J124" i="6"/>
  <c r="BK138" i="6"/>
  <c r="J158" i="6"/>
  <c r="BK154" i="6"/>
  <c r="J128" i="6"/>
  <c r="BK147" i="2"/>
  <c r="BK367" i="3"/>
  <c r="J295" i="3"/>
  <c r="J255" i="3"/>
  <c r="J146" i="3"/>
  <c r="J311" i="3"/>
  <c r="J218" i="3"/>
  <c r="J360" i="3"/>
  <c r="BK294" i="3"/>
  <c r="BK255" i="3"/>
  <c r="BK352" i="3"/>
  <c r="J270" i="3"/>
  <c r="J191" i="3"/>
  <c r="J350" i="3"/>
  <c r="J292" i="3"/>
  <c r="BK154" i="3"/>
  <c r="BK286" i="3"/>
  <c r="BK185" i="3"/>
  <c r="J332" i="3"/>
  <c r="J272" i="3"/>
  <c r="BK371" i="3"/>
  <c r="J327" i="3"/>
  <c r="BK221" i="3"/>
  <c r="J147" i="4"/>
  <c r="BK150" i="4"/>
  <c r="J137" i="4"/>
  <c r="BK147" i="4"/>
  <c r="J144" i="4"/>
  <c r="BK355" i="5"/>
  <c r="BK302" i="5"/>
  <c r="BK369" i="5"/>
  <c r="J323" i="5"/>
  <c r="J213" i="5"/>
  <c r="J333" i="5"/>
  <c r="BK220" i="5"/>
  <c r="BK337" i="5"/>
  <c r="J283" i="5"/>
  <c r="J241" i="5"/>
  <c r="J363" i="5"/>
  <c r="J293" i="5"/>
  <c r="J201" i="5"/>
  <c r="BK340" i="5"/>
  <c r="BK297" i="5"/>
  <c r="BK178" i="5"/>
  <c r="BK252" i="5"/>
  <c r="J155" i="5"/>
  <c r="J220" i="5"/>
  <c r="J162" i="6"/>
  <c r="J152" i="6"/>
  <c r="J160" i="6"/>
  <c r="J156" i="6"/>
  <c r="J150" i="6"/>
  <c r="J132" i="6"/>
  <c r="BK141" i="2"/>
  <c r="BK153" i="2"/>
  <c r="J138" i="2"/>
  <c r="J141" i="2"/>
  <c r="BK137" i="2"/>
  <c r="J357" i="3"/>
  <c r="BK282" i="3"/>
  <c r="J179" i="3"/>
  <c r="BK344" i="3"/>
  <c r="BK195" i="3"/>
  <c r="J349" i="3"/>
  <c r="BK288" i="3"/>
  <c r="BK166" i="3"/>
  <c r="BK343" i="3"/>
  <c r="BK278" i="3"/>
  <c r="J221" i="3"/>
  <c r="J362" i="3"/>
  <c r="BK264" i="3"/>
  <c r="BK364" i="3"/>
  <c r="BK276" i="3"/>
  <c r="J214" i="3"/>
  <c r="BK350" i="3"/>
  <c r="J150" i="3"/>
  <c r="J359" i="3"/>
  <c r="BK296" i="3"/>
  <c r="BK130" i="4"/>
  <c r="BK141" i="4"/>
  <c r="BK142" i="4"/>
  <c r="J153" i="4"/>
  <c r="J150" i="4"/>
  <c r="BK353" i="5"/>
  <c r="BK194" i="5"/>
  <c r="BK245" i="5"/>
  <c r="BK352" i="5"/>
  <c r="BK253" i="5"/>
  <c r="BK190" i="5"/>
  <c r="J306" i="5"/>
  <c r="BK273" i="5"/>
  <c r="BK203" i="5"/>
  <c r="BK347" i="5"/>
  <c r="BK304" i="5"/>
  <c r="BK264" i="5"/>
  <c r="BK362" i="5"/>
  <c r="J316" i="5"/>
  <c r="BK251" i="5"/>
  <c r="BK142" i="5"/>
  <c r="BK246" i="5"/>
  <c r="J133" i="5"/>
  <c r="BK255" i="5"/>
  <c r="J169" i="5"/>
  <c r="J138" i="6"/>
  <c r="BK134" i="6"/>
  <c r="BK152" i="6"/>
  <c r="J137" i="6"/>
  <c r="BK140" i="6"/>
  <c r="J130" i="6"/>
  <c r="J144" i="2"/>
  <c r="J307" i="3"/>
  <c r="J243" i="3"/>
  <c r="BK150" i="3"/>
  <c r="BK327" i="3"/>
  <c r="J239" i="3"/>
  <c r="BK141" i="3"/>
  <c r="J337" i="3"/>
  <c r="BK239" i="3"/>
  <c r="BK360" i="3"/>
  <c r="BK272" i="3"/>
  <c r="BK146" i="3"/>
  <c r="BK319" i="3"/>
  <c r="J165" i="3"/>
  <c r="BK347" i="3"/>
  <c r="BK226" i="3"/>
  <c r="BK349" i="3"/>
  <c r="J246" i="3"/>
  <c r="BK357" i="3"/>
  <c r="BK311" i="3"/>
  <c r="J206" i="3"/>
  <c r="J155" i="4"/>
  <c r="J130" i="4"/>
  <c r="J152" i="4"/>
  <c r="J145" i="4"/>
  <c r="J141" i="4"/>
  <c r="J354" i="5"/>
  <c r="BK288" i="5"/>
  <c r="BK367" i="5"/>
  <c r="BK308" i="5"/>
  <c r="BK363" i="5"/>
  <c r="BK305" i="5"/>
  <c r="J358" i="5"/>
  <c r="J304" i="5"/>
  <c r="BK233" i="5"/>
  <c r="BK336" i="5"/>
  <c r="J297" i="5"/>
  <c r="J159" i="5"/>
  <c r="J331" i="5"/>
  <c r="J243" i="5"/>
  <c r="J253" i="5"/>
  <c r="BK137" i="5"/>
  <c r="J203" i="5"/>
  <c r="J147" i="5"/>
  <c r="J146" i="6"/>
  <c r="J144" i="6"/>
  <c r="BK142" i="6"/>
  <c r="BK124" i="6"/>
  <c r="BK120" i="6"/>
  <c r="J122" i="6"/>
  <c r="BK130" i="2"/>
  <c r="BK150" i="2"/>
  <c r="J149" i="2"/>
  <c r="BK140" i="2"/>
  <c r="J140" i="2"/>
  <c r="J153" i="2"/>
  <c r="J353" i="3"/>
  <c r="J288" i="3"/>
  <c r="J226" i="3"/>
  <c r="BK164" i="3"/>
  <c r="J269" i="3"/>
  <c r="J164" i="3"/>
  <c r="J347" i="3"/>
  <c r="J276" i="3"/>
  <c r="BK132" i="3"/>
  <c r="BK337" i="3"/>
  <c r="J260" i="3"/>
  <c r="J172" i="3"/>
  <c r="J323" i="3"/>
  <c r="BK210" i="3"/>
  <c r="BK359" i="3"/>
  <c r="BK292" i="3"/>
  <c r="J210" i="3"/>
  <c r="BK356" i="3"/>
  <c r="J315" i="3"/>
  <c r="BK172" i="3"/>
  <c r="BK351" i="3"/>
  <c r="J278" i="3"/>
  <c r="BK202" i="3"/>
  <c r="BK151" i="4"/>
  <c r="BK158" i="4"/>
  <c r="BK148" i="4"/>
  <c r="J237" i="5"/>
  <c r="J362" i="5"/>
  <c r="BK243" i="5"/>
  <c r="J338" i="5"/>
  <c r="J246" i="5"/>
  <c r="J184" i="5"/>
  <c r="BK278" i="5"/>
  <c r="BK171" i="5"/>
  <c r="BK329" i="5"/>
  <c r="J268" i="5"/>
  <c r="BK169" i="5"/>
  <c r="BK301" i="5"/>
  <c r="J194" i="5"/>
  <c r="BK299" i="5"/>
  <c r="BK205" i="5"/>
  <c r="BK283" i="5"/>
  <c r="J171" i="5"/>
  <c r="BK160" i="6"/>
  <c r="BK128" i="6"/>
  <c r="BK130" i="6"/>
  <c r="J154" i="6"/>
  <c r="J140" i="6"/>
  <c r="BK154" i="2"/>
  <c r="J137" i="2"/>
  <c r="J130" i="2"/>
  <c r="AS95" i="1"/>
  <c r="BK345" i="3"/>
  <c r="BK246" i="3"/>
  <c r="BK165" i="3"/>
  <c r="J309" i="3"/>
  <c r="BK362" i="3"/>
  <c r="J301" i="3"/>
  <c r="BK366" i="3"/>
  <c r="BK307" i="3"/>
  <c r="J245" i="3"/>
  <c r="J363" i="3"/>
  <c r="BK309" i="3"/>
  <c r="J352" i="3"/>
  <c r="J247" i="3"/>
  <c r="J132" i="3"/>
  <c r="BK301" i="3"/>
  <c r="BK230" i="3"/>
  <c r="J370" i="3"/>
  <c r="BK323" i="3"/>
  <c r="J230" i="3"/>
  <c r="J151" i="4"/>
  <c r="BK153" i="4"/>
  <c r="J142" i="4"/>
  <c r="BK155" i="4"/>
  <c r="J140" i="4"/>
  <c r="J340" i="5"/>
  <c r="BK133" i="5"/>
  <c r="J352" i="5"/>
  <c r="BK224" i="5"/>
  <c r="J355" i="5"/>
  <c r="BK241" i="5"/>
  <c r="BK316" i="5"/>
  <c r="J288" i="5"/>
  <c r="J252" i="5"/>
  <c r="BK358" i="5"/>
  <c r="J312" i="5"/>
  <c r="BK217" i="5"/>
  <c r="BK357" i="5"/>
  <c r="BK298" i="5"/>
  <c r="BK165" i="5"/>
  <c r="BK244" i="5"/>
  <c r="BK306" i="5"/>
  <c r="J244" i="5"/>
  <c r="J178" i="5"/>
  <c r="BK132" i="6"/>
  <c r="BK126" i="6"/>
  <c r="J148" i="6"/>
  <c r="BK162" i="6"/>
  <c r="BK141" i="6"/>
  <c r="J120" i="6"/>
  <c r="BK142" i="2"/>
  <c r="J152" i="2"/>
  <c r="J151" i="2"/>
  <c r="BK151" i="2"/>
  <c r="BK146" i="2"/>
  <c r="J142" i="2"/>
  <c r="BK348" i="3"/>
  <c r="BK269" i="3"/>
  <c r="J136" i="3"/>
  <c r="BK245" i="3"/>
  <c r="J166" i="3"/>
  <c r="J356" i="3"/>
  <c r="J293" i="3"/>
  <c r="BK235" i="3"/>
  <c r="BK363" i="3"/>
  <c r="J296" i="3"/>
  <c r="BK248" i="3"/>
  <c r="J170" i="3"/>
  <c r="BK339" i="3"/>
  <c r="J195" i="3"/>
  <c r="J348" i="3"/>
  <c r="BK270" i="3"/>
  <c r="BK158" i="3"/>
  <c r="J319" i="3"/>
  <c r="J158" i="3"/>
  <c r="BK332" i="3"/>
  <c r="J268" i="3"/>
  <c r="BK191" i="3"/>
  <c r="J158" i="4"/>
  <c r="J138" i="4"/>
  <c r="BK140" i="4"/>
  <c r="J369" i="5"/>
  <c r="BK312" i="5"/>
  <c r="J264" i="5"/>
  <c r="BK303" i="5"/>
  <c r="BK155" i="5"/>
  <c r="BK335" i="5"/>
  <c r="BK228" i="5"/>
  <c r="J305" i="5"/>
  <c r="J255" i="5"/>
  <c r="BK151" i="5"/>
  <c r="BK331" i="5"/>
  <c r="J205" i="5"/>
  <c r="BK345" i="5"/>
  <c r="J329" i="5"/>
  <c r="BK237" i="5"/>
  <c r="J345" i="5"/>
  <c r="J228" i="5"/>
  <c r="BK293" i="5"/>
  <c r="BK159" i="5"/>
  <c r="BK158" i="6"/>
  <c r="BK148" i="6"/>
  <c r="BK122" i="6"/>
  <c r="BK144" i="6"/>
  <c r="BK137" i="6"/>
  <c r="J142" i="6"/>
  <c r="BK136" i="6" l="1"/>
  <c r="J136" i="6" s="1"/>
  <c r="J98" i="6" s="1"/>
  <c r="BK129" i="2"/>
  <c r="T139" i="2"/>
  <c r="T128" i="2" s="1"/>
  <c r="T127" i="2" s="1"/>
  <c r="T131" i="3"/>
  <c r="R220" i="3"/>
  <c r="R331" i="3"/>
  <c r="R365" i="3"/>
  <c r="P139" i="4"/>
  <c r="P143" i="4"/>
  <c r="P129" i="2"/>
  <c r="T145" i="2"/>
  <c r="P259" i="3"/>
  <c r="T355" i="3"/>
  <c r="R369" i="3"/>
  <c r="R368" i="3"/>
  <c r="T139" i="4"/>
  <c r="T143" i="4"/>
  <c r="BK132" i="5"/>
  <c r="J132" i="5"/>
  <c r="J100" i="5" s="1"/>
  <c r="BK250" i="5"/>
  <c r="J250" i="5"/>
  <c r="J102" i="5"/>
  <c r="BK351" i="5"/>
  <c r="J351" i="5"/>
  <c r="J104" i="5" s="1"/>
  <c r="T365" i="5"/>
  <c r="T364" i="5" s="1"/>
  <c r="P139" i="2"/>
  <c r="BK259" i="3"/>
  <c r="J259" i="3"/>
  <c r="J102" i="3"/>
  <c r="BK355" i="3"/>
  <c r="J355" i="3" s="1"/>
  <c r="J104" i="3" s="1"/>
  <c r="P369" i="3"/>
  <c r="P368" i="3"/>
  <c r="P129" i="4"/>
  <c r="R143" i="4"/>
  <c r="R132" i="5"/>
  <c r="R219" i="5"/>
  <c r="P339" i="5"/>
  <c r="P361" i="5"/>
  <c r="T129" i="2"/>
  <c r="P145" i="2"/>
  <c r="R131" i="3"/>
  <c r="P220" i="3"/>
  <c r="BK331" i="3"/>
  <c r="J331" i="3"/>
  <c r="J103" i="3" s="1"/>
  <c r="BK365" i="3"/>
  <c r="J365" i="3"/>
  <c r="J105" i="3"/>
  <c r="R129" i="4"/>
  <c r="P146" i="4"/>
  <c r="P132" i="5"/>
  <c r="BK219" i="5"/>
  <c r="J219" i="5" s="1"/>
  <c r="J101" i="5" s="1"/>
  <c r="T219" i="5"/>
  <c r="R351" i="5"/>
  <c r="R365" i="5"/>
  <c r="R364" i="5"/>
  <c r="BK119" i="6"/>
  <c r="BK139" i="2"/>
  <c r="J139" i="2" s="1"/>
  <c r="J101" i="2" s="1"/>
  <c r="R145" i="2"/>
  <c r="BK131" i="3"/>
  <c r="BK220" i="3"/>
  <c r="J220" i="3" s="1"/>
  <c r="J101" i="3" s="1"/>
  <c r="T331" i="3"/>
  <c r="T365" i="3"/>
  <c r="BK139" i="4"/>
  <c r="J139" i="4"/>
  <c r="J101" i="4" s="1"/>
  <c r="R146" i="4"/>
  <c r="T132" i="5"/>
  <c r="P219" i="5"/>
  <c r="BK339" i="5"/>
  <c r="J339" i="5"/>
  <c r="J103" i="5"/>
  <c r="T339" i="5"/>
  <c r="T361" i="5"/>
  <c r="T259" i="3"/>
  <c r="R355" i="3"/>
  <c r="BK369" i="3"/>
  <c r="BK368" i="3" s="1"/>
  <c r="J368" i="3" s="1"/>
  <c r="J106" i="3" s="1"/>
  <c r="J369" i="3"/>
  <c r="J107" i="3" s="1"/>
  <c r="T129" i="4"/>
  <c r="BK146" i="4"/>
  <c r="J146" i="4"/>
  <c r="J103" i="4"/>
  <c r="P250" i="5"/>
  <c r="P351" i="5"/>
  <c r="R361" i="5"/>
  <c r="P119" i="6"/>
  <c r="P136" i="6"/>
  <c r="R129" i="2"/>
  <c r="BK145" i="2"/>
  <c r="J145" i="2"/>
  <c r="J103" i="2"/>
  <c r="P131" i="3"/>
  <c r="T220" i="3"/>
  <c r="P331" i="3"/>
  <c r="P365" i="3"/>
  <c r="T369" i="3"/>
  <c r="T368" i="3"/>
  <c r="R139" i="4"/>
  <c r="BK143" i="4"/>
  <c r="J143" i="4"/>
  <c r="J102" i="4" s="1"/>
  <c r="R250" i="5"/>
  <c r="R339" i="5"/>
  <c r="BK361" i="5"/>
  <c r="J361" i="5"/>
  <c r="J105" i="5"/>
  <c r="BK365" i="5"/>
  <c r="J365" i="5"/>
  <c r="J107" i="5" s="1"/>
  <c r="R119" i="6"/>
  <c r="R136" i="6"/>
  <c r="R139" i="2"/>
  <c r="R259" i="3"/>
  <c r="P355" i="3"/>
  <c r="P130" i="3" s="1"/>
  <c r="P129" i="3" s="1"/>
  <c r="AU97" i="1" s="1"/>
  <c r="BK129" i="4"/>
  <c r="J129" i="4"/>
  <c r="J100" i="4" s="1"/>
  <c r="T146" i="4"/>
  <c r="T250" i="5"/>
  <c r="T351" i="5"/>
  <c r="P365" i="5"/>
  <c r="P364" i="5"/>
  <c r="T119" i="6"/>
  <c r="T136" i="6"/>
  <c r="BK157" i="4"/>
  <c r="J157" i="4" s="1"/>
  <c r="J105" i="4" s="1"/>
  <c r="BK368" i="5"/>
  <c r="J368" i="5" s="1"/>
  <c r="J108" i="5" s="1"/>
  <c r="BK143" i="2"/>
  <c r="J143" i="2"/>
  <c r="J102" i="2" s="1"/>
  <c r="BK156" i="2"/>
  <c r="J156" i="2"/>
  <c r="J105" i="2"/>
  <c r="BK364" i="5"/>
  <c r="J364" i="5"/>
  <c r="J106" i="5" s="1"/>
  <c r="BE122" i="6"/>
  <c r="BE124" i="6"/>
  <c r="BE134" i="6"/>
  <c r="F92" i="6"/>
  <c r="BE126" i="6"/>
  <c r="BE128" i="6"/>
  <c r="BE141" i="6"/>
  <c r="BE148" i="6"/>
  <c r="BE152" i="6"/>
  <c r="BE158" i="6"/>
  <c r="J89" i="6"/>
  <c r="BE154" i="6"/>
  <c r="BE160" i="6"/>
  <c r="BE162" i="6"/>
  <c r="BE132" i="6"/>
  <c r="BE146" i="6"/>
  <c r="BE156" i="6"/>
  <c r="E85" i="6"/>
  <c r="BE120" i="6"/>
  <c r="BE137" i="6"/>
  <c r="BE138" i="6"/>
  <c r="BE140" i="6"/>
  <c r="BE142" i="6"/>
  <c r="BE150" i="6"/>
  <c r="BE130" i="6"/>
  <c r="BE144" i="6"/>
  <c r="J91" i="5"/>
  <c r="BE205" i="5"/>
  <c r="BE209" i="5"/>
  <c r="BE213" i="5"/>
  <c r="BE233" i="5"/>
  <c r="BE237" i="5"/>
  <c r="BE241" i="5"/>
  <c r="BE301" i="5"/>
  <c r="BE303" i="5"/>
  <c r="BE316" i="5"/>
  <c r="BE329" i="5"/>
  <c r="BE331" i="5"/>
  <c r="E85" i="5"/>
  <c r="BE194" i="5"/>
  <c r="BE302" i="5"/>
  <c r="BE304" i="5"/>
  <c r="BE305" i="5"/>
  <c r="BE306" i="5"/>
  <c r="BE333" i="5"/>
  <c r="F94" i="5"/>
  <c r="BE133" i="5"/>
  <c r="BE253" i="5"/>
  <c r="BE288" i="5"/>
  <c r="BE299" i="5"/>
  <c r="BE308" i="5"/>
  <c r="BE338" i="5"/>
  <c r="BE354" i="5"/>
  <c r="BE355" i="5"/>
  <c r="BE363" i="5"/>
  <c r="BE369" i="5"/>
  <c r="BE243" i="5"/>
  <c r="BE245" i="5"/>
  <c r="BE278" i="5"/>
  <c r="BE283" i="5"/>
  <c r="BE178" i="5"/>
  <c r="BE184" i="5"/>
  <c r="BE224" i="5"/>
  <c r="BE264" i="5"/>
  <c r="BE297" i="5"/>
  <c r="BE300" i="5"/>
  <c r="BE142" i="5"/>
  <c r="BE159" i="5"/>
  <c r="BE165" i="5"/>
  <c r="BE171" i="5"/>
  <c r="BE217" i="5"/>
  <c r="BE251" i="5"/>
  <c r="BE252" i="5"/>
  <c r="BE298" i="5"/>
  <c r="BE312" i="5"/>
  <c r="BE337" i="5"/>
  <c r="BE340" i="5"/>
  <c r="BE345" i="5"/>
  <c r="BE347" i="5"/>
  <c r="BE353" i="5"/>
  <c r="BE358" i="5"/>
  <c r="BE362" i="5"/>
  <c r="BE367" i="5"/>
  <c r="BE137" i="5"/>
  <c r="BE147" i="5"/>
  <c r="BE190" i="5"/>
  <c r="BE201" i="5"/>
  <c r="BE203" i="5"/>
  <c r="BE255" i="5"/>
  <c r="BE268" i="5"/>
  <c r="BE273" i="5"/>
  <c r="BE334" i="5"/>
  <c r="BE335" i="5"/>
  <c r="BE336" i="5"/>
  <c r="BE360" i="5"/>
  <c r="BE366" i="5"/>
  <c r="BE151" i="5"/>
  <c r="BE155" i="5"/>
  <c r="BE169" i="5"/>
  <c r="BE220" i="5"/>
  <c r="BE228" i="5"/>
  <c r="BE244" i="5"/>
  <c r="BE246" i="5"/>
  <c r="BE293" i="5"/>
  <c r="BE323" i="5"/>
  <c r="BE352" i="5"/>
  <c r="BE357" i="5"/>
  <c r="BE130" i="4"/>
  <c r="BE138" i="4"/>
  <c r="BE147" i="4"/>
  <c r="BE151" i="4"/>
  <c r="J121" i="4"/>
  <c r="BE153" i="4"/>
  <c r="BE137" i="4"/>
  <c r="BE154" i="4"/>
  <c r="BE155" i="4"/>
  <c r="E85" i="4"/>
  <c r="F124" i="4"/>
  <c r="BE140" i="4"/>
  <c r="BE150" i="4"/>
  <c r="BE152" i="4"/>
  <c r="J131" i="3"/>
  <c r="J100" i="3"/>
  <c r="BE144" i="4"/>
  <c r="BE145" i="4"/>
  <c r="BE158" i="4"/>
  <c r="BE141" i="4"/>
  <c r="BE142" i="4"/>
  <c r="BE148" i="4"/>
  <c r="BE141" i="3"/>
  <c r="BE165" i="3"/>
  <c r="BE172" i="3"/>
  <c r="BE210" i="3"/>
  <c r="BE292" i="3"/>
  <c r="BE339" i="3"/>
  <c r="BE349" i="3"/>
  <c r="BE356" i="3"/>
  <c r="BE360" i="3"/>
  <c r="BE366" i="3"/>
  <c r="BE367" i="3"/>
  <c r="BE371" i="3"/>
  <c r="BE164" i="3"/>
  <c r="BE166" i="3"/>
  <c r="BE191" i="3"/>
  <c r="BE206" i="3"/>
  <c r="BE214" i="3"/>
  <c r="BE239" i="3"/>
  <c r="BE278" i="3"/>
  <c r="BE282" i="3"/>
  <c r="BE293" i="3"/>
  <c r="BE323" i="3"/>
  <c r="BE343" i="3"/>
  <c r="BE346" i="3"/>
  <c r="BE359" i="3"/>
  <c r="E85" i="3"/>
  <c r="BE146" i="3"/>
  <c r="BE150" i="3"/>
  <c r="BE202" i="3"/>
  <c r="BE307" i="3"/>
  <c r="BE309" i="3"/>
  <c r="BE311" i="3"/>
  <c r="BE337" i="3"/>
  <c r="BE345" i="3"/>
  <c r="BE350" i="3"/>
  <c r="BE357" i="3"/>
  <c r="F94" i="3"/>
  <c r="BE158" i="3"/>
  <c r="BE221" i="3"/>
  <c r="BE226" i="3"/>
  <c r="BE235" i="3"/>
  <c r="BE243" i="3"/>
  <c r="BE245" i="3"/>
  <c r="BE247" i="3"/>
  <c r="BE248" i="3"/>
  <c r="BE249" i="3"/>
  <c r="BE268" i="3"/>
  <c r="BE269" i="3"/>
  <c r="BE272" i="3"/>
  <c r="BE276" i="3"/>
  <c r="BE294" i="3"/>
  <c r="BE327" i="3"/>
  <c r="BE332" i="3"/>
  <c r="BE364" i="3"/>
  <c r="BE136" i="3"/>
  <c r="BE179" i="3"/>
  <c r="BE255" i="3"/>
  <c r="BE288" i="3"/>
  <c r="BE301" i="3"/>
  <c r="BE315" i="3"/>
  <c r="BE319" i="3"/>
  <c r="BE347" i="3"/>
  <c r="BE348" i="3"/>
  <c r="BE154" i="3"/>
  <c r="BE195" i="3"/>
  <c r="BE218" i="3"/>
  <c r="BE260" i="3"/>
  <c r="BE264" i="3"/>
  <c r="BE270" i="3"/>
  <c r="BE286" i="3"/>
  <c r="BE344" i="3"/>
  <c r="BE351" i="3"/>
  <c r="BE352" i="3"/>
  <c r="BE363" i="3"/>
  <c r="J129" i="2"/>
  <c r="J100" i="2" s="1"/>
  <c r="J91" i="3"/>
  <c r="BE132" i="3"/>
  <c r="BE170" i="3"/>
  <c r="BE185" i="3"/>
  <c r="BE246" i="3"/>
  <c r="BE295" i="3"/>
  <c r="BE353" i="3"/>
  <c r="BE370" i="3"/>
  <c r="BE204" i="3"/>
  <c r="BE230" i="3"/>
  <c r="BE296" i="3"/>
  <c r="BE362" i="3"/>
  <c r="E85" i="2"/>
  <c r="J121" i="2"/>
  <c r="BE137" i="2"/>
  <c r="BE141" i="2"/>
  <c r="BE152" i="2"/>
  <c r="BE157" i="2"/>
  <c r="BE146" i="2"/>
  <c r="BE149" i="2"/>
  <c r="BE140" i="2"/>
  <c r="BE147" i="2"/>
  <c r="BE153" i="2"/>
  <c r="BE154" i="2"/>
  <c r="BA96" i="1"/>
  <c r="F124" i="2"/>
  <c r="BE130" i="2"/>
  <c r="BE142" i="2"/>
  <c r="BE144" i="2"/>
  <c r="BE151" i="2"/>
  <c r="BE138" i="2"/>
  <c r="BE150" i="2"/>
  <c r="AS94" i="1"/>
  <c r="F37" i="3"/>
  <c r="BB97" i="1"/>
  <c r="F35" i="6"/>
  <c r="BB101" i="1" s="1"/>
  <c r="J36" i="3"/>
  <c r="AW97" i="1" s="1"/>
  <c r="F37" i="6"/>
  <c r="BD101" i="1"/>
  <c r="F39" i="2"/>
  <c r="BD96" i="1"/>
  <c r="F37" i="4"/>
  <c r="BB99" i="1" s="1"/>
  <c r="J36" i="4"/>
  <c r="AW99" i="1" s="1"/>
  <c r="J36" i="5"/>
  <c r="AW100" i="1" s="1"/>
  <c r="J34" i="6"/>
  <c r="AW101" i="1" s="1"/>
  <c r="F39" i="3"/>
  <c r="BD97" i="1" s="1"/>
  <c r="F38" i="5"/>
  <c r="BC100" i="1" s="1"/>
  <c r="F37" i="2"/>
  <c r="BB96" i="1"/>
  <c r="F38" i="4"/>
  <c r="BC99" i="1" s="1"/>
  <c r="F39" i="4"/>
  <c r="BD99" i="1" s="1"/>
  <c r="F37" i="5"/>
  <c r="BB100" i="1" s="1"/>
  <c r="J36" i="2"/>
  <c r="AW96" i="1"/>
  <c r="F38" i="3"/>
  <c r="BC97" i="1"/>
  <c r="F36" i="6"/>
  <c r="BC101" i="1" s="1"/>
  <c r="F36" i="3"/>
  <c r="BA97" i="1" s="1"/>
  <c r="F39" i="5"/>
  <c r="BD100" i="1"/>
  <c r="F38" i="2"/>
  <c r="BC96" i="1"/>
  <c r="F36" i="4"/>
  <c r="BA99" i="1" s="1"/>
  <c r="F36" i="5"/>
  <c r="BA100" i="1" s="1"/>
  <c r="F34" i="6"/>
  <c r="BA101" i="1" s="1"/>
  <c r="BA95" i="1" l="1"/>
  <c r="BK131" i="5"/>
  <c r="BK130" i="5" s="1"/>
  <c r="J130" i="5" s="1"/>
  <c r="J32" i="5" s="1"/>
  <c r="AG100" i="1" s="1"/>
  <c r="BK130" i="3"/>
  <c r="J130" i="3" s="1"/>
  <c r="J99" i="3" s="1"/>
  <c r="T118" i="6"/>
  <c r="R128" i="2"/>
  <c r="R127" i="2"/>
  <c r="T131" i="5"/>
  <c r="T130" i="5"/>
  <c r="BK118" i="6"/>
  <c r="J118" i="6" s="1"/>
  <c r="J30" i="6" s="1"/>
  <c r="AG101" i="1" s="1"/>
  <c r="P128" i="4"/>
  <c r="P127" i="4"/>
  <c r="AU99" i="1" s="1"/>
  <c r="P118" i="6"/>
  <c r="AU101" i="1"/>
  <c r="T128" i="4"/>
  <c r="T127" i="4" s="1"/>
  <c r="R130" i="3"/>
  <c r="R129" i="3"/>
  <c r="P131" i="5"/>
  <c r="P130" i="5" s="1"/>
  <c r="AU100" i="1" s="1"/>
  <c r="T130" i="3"/>
  <c r="T129" i="3"/>
  <c r="R118" i="6"/>
  <c r="R128" i="4"/>
  <c r="R127" i="4"/>
  <c r="R131" i="5"/>
  <c r="R130" i="5" s="1"/>
  <c r="P128" i="2"/>
  <c r="P127" i="2"/>
  <c r="AU96" i="1"/>
  <c r="AU95" i="1" s="1"/>
  <c r="BK128" i="2"/>
  <c r="J128" i="2" s="1"/>
  <c r="J99" i="2" s="1"/>
  <c r="BK155" i="2"/>
  <c r="J155" i="2" s="1"/>
  <c r="J104" i="2" s="1"/>
  <c r="BK128" i="4"/>
  <c r="BK156" i="4"/>
  <c r="BK127" i="4" s="1"/>
  <c r="J127" i="4" s="1"/>
  <c r="J98" i="4" s="1"/>
  <c r="J119" i="6"/>
  <c r="J97" i="6" s="1"/>
  <c r="J131" i="5"/>
  <c r="J99" i="5" s="1"/>
  <c r="J98" i="5"/>
  <c r="BK129" i="3"/>
  <c r="J129" i="3" s="1"/>
  <c r="J98" i="3" s="1"/>
  <c r="BD95" i="1"/>
  <c r="AW95" i="1"/>
  <c r="BB98" i="1"/>
  <c r="AX98" i="1" s="1"/>
  <c r="BD98" i="1"/>
  <c r="F33" i="6"/>
  <c r="AZ101" i="1" s="1"/>
  <c r="J35" i="2"/>
  <c r="AV96" i="1"/>
  <c r="AT96" i="1"/>
  <c r="BC98" i="1"/>
  <c r="AY98" i="1" s="1"/>
  <c r="F35" i="5"/>
  <c r="AZ100" i="1" s="1"/>
  <c r="F35" i="2"/>
  <c r="AZ96" i="1"/>
  <c r="BA98" i="1"/>
  <c r="AW98" i="1" s="1"/>
  <c r="J35" i="5"/>
  <c r="AV100" i="1" s="1"/>
  <c r="AT100" i="1" s="1"/>
  <c r="J35" i="3"/>
  <c r="AV97" i="1" s="1"/>
  <c r="AT97" i="1" s="1"/>
  <c r="BC95" i="1"/>
  <c r="J35" i="4"/>
  <c r="AV99" i="1" s="1"/>
  <c r="AT99" i="1" s="1"/>
  <c r="BB95" i="1"/>
  <c r="F35" i="4"/>
  <c r="AZ99" i="1" s="1"/>
  <c r="J33" i="6"/>
  <c r="AV101" i="1" s="1"/>
  <c r="AT101" i="1" s="1"/>
  <c r="F35" i="3"/>
  <c r="AZ97" i="1"/>
  <c r="J156" i="4" l="1"/>
  <c r="J104" i="4" s="1"/>
  <c r="AN101" i="1"/>
  <c r="AN100" i="1"/>
  <c r="J96" i="6"/>
  <c r="BK127" i="2"/>
  <c r="J127" i="2"/>
  <c r="J32" i="2" s="1"/>
  <c r="AG96" i="1" s="1"/>
  <c r="AG95" i="1" s="1"/>
  <c r="J128" i="4"/>
  <c r="J99" i="4"/>
  <c r="J39" i="6"/>
  <c r="J41" i="5"/>
  <c r="AU98" i="1"/>
  <c r="AX95" i="1"/>
  <c r="BC94" i="1"/>
  <c r="AY94" i="1" s="1"/>
  <c r="J32" i="4"/>
  <c r="AG99" i="1"/>
  <c r="AG98" i="1" s="1"/>
  <c r="AY95" i="1"/>
  <c r="BD94" i="1"/>
  <c r="W33" i="1" s="1"/>
  <c r="AZ98" i="1"/>
  <c r="AV98" i="1" s="1"/>
  <c r="AT98" i="1" s="1"/>
  <c r="J32" i="3"/>
  <c r="AG97" i="1"/>
  <c r="BB94" i="1"/>
  <c r="W31" i="1" s="1"/>
  <c r="AZ95" i="1"/>
  <c r="AV95" i="1" s="1"/>
  <c r="AT95" i="1" s="1"/>
  <c r="BA94" i="1"/>
  <c r="W30" i="1" s="1"/>
  <c r="AN98" i="1" l="1"/>
  <c r="AG94" i="1"/>
  <c r="AK26" i="1" s="1"/>
  <c r="J41" i="2"/>
  <c r="J41" i="4"/>
  <c r="J98" i="2"/>
  <c r="J41" i="3"/>
  <c r="AN97" i="1"/>
  <c r="AN95" i="1"/>
  <c r="AN96" i="1"/>
  <c r="AU94" i="1"/>
  <c r="AN99" i="1"/>
  <c r="AW94" i="1"/>
  <c r="AK30" i="1" s="1"/>
  <c r="W32" i="1"/>
  <c r="AZ94" i="1"/>
  <c r="W29" i="1" s="1"/>
  <c r="AX94" i="1"/>
  <c r="AV94" i="1" l="1"/>
  <c r="AK29" i="1" s="1"/>
  <c r="AK35" i="1" s="1"/>
  <c r="AT94" i="1" l="1"/>
  <c r="AN94" i="1" l="1"/>
</calcChain>
</file>

<file path=xl/sharedStrings.xml><?xml version="1.0" encoding="utf-8"?>
<sst xmlns="http://schemas.openxmlformats.org/spreadsheetml/2006/main" count="8048" uniqueCount="983">
  <si>
    <t>Export Komplet</t>
  </si>
  <si>
    <t/>
  </si>
  <si>
    <t>2.0</t>
  </si>
  <si>
    <t>ZAMOK</t>
  </si>
  <si>
    <t>False</t>
  </si>
  <si>
    <t>{adcc97f4-5feb-4efa-a0fc-1a1e1463b9ed}</t>
  </si>
  <si>
    <t>0,01</t>
  </si>
  <si>
    <t>21</t>
  </si>
  <si>
    <t>12</t>
  </si>
  <si>
    <t>REKAPITULACE STAVBY</t>
  </si>
  <si>
    <t>v ---  níže se nacházejí doplnkové a pomocné údaje k sestavám  --- v</t>
  </si>
  <si>
    <t>Návod na vyplnění</t>
  </si>
  <si>
    <t>0,001</t>
  </si>
  <si>
    <t>Kód:</t>
  </si>
  <si>
    <t>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</si>
  <si>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</si>
  <si>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</si>
  <si>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</si>
  <si>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</si>
  <si>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</si>
  <si>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ulice Vídeňská, Brno</t>
  </si>
  <si>
    <t>Datum:</t>
  </si>
  <si>
    <t>19. 10. 2023</t>
  </si>
  <si>
    <t>Zadavatel:</t>
  </si>
  <si>
    <t>IČ:</t>
  </si>
  <si>
    <t>255 08 881</t>
  </si>
  <si>
    <t>Dopravní podnik města Brna, a. s.</t>
  </si>
  <si>
    <t>DIČ:</t>
  </si>
  <si>
    <t>CZ25508881</t>
  </si>
  <si>
    <t>Uchazeč:</t>
  </si>
  <si>
    <t>Vyplň údaj</t>
  </si>
  <si>
    <t>Projektant:</t>
  </si>
  <si>
    <t>002 16 305</t>
  </si>
  <si>
    <t>Vysoké učení technické v Brně</t>
  </si>
  <si>
    <t>CZ00216305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</si>
  <si>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</si>
  <si>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</si>
  <si>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</si>
  <si>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</si>
  <si>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</si>
  <si>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</si>
  <si>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</si>
  <si>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</si>
  <si>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</si>
  <si>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</si>
  <si>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</si>
  <si>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</si>
  <si>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</si>
  <si>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</si>
  <si>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</si>
  <si>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</si>
  <si>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</si>
  <si>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</si>
  <si>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</si>
  <si>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</si>
  <si>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</si>
  <si>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</si>
  <si>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</si>
  <si>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</si>
  <si>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</si>
  <si>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</si>
  <si>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</si>
  <si>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</si>
  <si>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</si>
  <si>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</si>
  <si>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</si>
  <si>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</si>
  <si>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</si>
  <si>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</si>
  <si>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</si>
  <si>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</si>
  <si>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</si>
  <si>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</si>
  <si>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</si>
  <si>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</si>
  <si>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</si>
  <si>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</si>
  <si>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</si>
  <si>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</si>
  <si>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</si>
  <si>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</si>
  <si>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</si>
  <si>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Tramvajová trať</t>
  </si>
  <si>
    <t>STA</t>
  </si>
  <si>
    <t>1</t>
  </si>
  <si>
    <t>{7de6a1a0-fac7-4a06-9e86-6d82ea9546b6}</t>
  </si>
  <si>
    <t>2</t>
  </si>
  <si>
    <t>/</t>
  </si>
  <si>
    <t>Bourané konstrukce</t>
  </si>
  <si>
    <t>Soupis</t>
  </si>
  <si>
    <t>{da7513e0-e156-4714-bf5d-ed34e13607c8}</t>
  </si>
  <si>
    <t>Nové konstrukce</t>
  </si>
  <si>
    <t>{551ead93-c9b3-4007-b99f-2e8f0f63998c}</t>
  </si>
  <si>
    <t>Modřice, podjezd</t>
  </si>
  <si>
    <t>{036aa6cc-2101-4cb9-b7b8-43af3ee11ad4}</t>
  </si>
  <si>
    <t>{197a2444-bee2-4432-84d3-65d536b90c36}</t>
  </si>
  <si>
    <t>{c336225f-ff7a-4c4d-8927-e0c1df14e2a0}</t>
  </si>
  <si>
    <t>VRN</t>
  </si>
  <si>
    <t>Vedlejší rozpočtové náklady</t>
  </si>
  <si>
    <t>{01096b6c-b585-4200-a71a-744884570444}</t>
  </si>
  <si>
    <t>KRYCÍ LIST SOUPISU PRACÍ</t>
  </si>
  <si>
    <t>Objekt:</t>
  </si>
  <si>
    <t>PS01 - Tramvajová trať</t>
  </si>
  <si>
    <t>Soupis:</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</si>
  <si>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</si>
  <si>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</si>
  <si>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</si>
  <si>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</si>
  <si>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</si>
  <si>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</si>
  <si>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</si>
  <si>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</si>
  <si>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</si>
  <si>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</si>
  <si>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</si>
  <si>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</si>
  <si>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</si>
  <si>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</si>
  <si>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</si>
  <si>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</si>
  <si>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</si>
  <si>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</si>
  <si>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</si>
  <si>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</si>
  <si>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</si>
  <si>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</si>
  <si>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</si>
  <si>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</si>
  <si>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</si>
  <si>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</si>
  <si>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</si>
  <si>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</si>
  <si>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</si>
  <si>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</si>
  <si>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</si>
  <si>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</si>
  <si>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</si>
  <si>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2023 02</t>
  </si>
  <si>
    <t>4</t>
  </si>
  <si>
    <t>-285794756</t>
  </si>
  <si>
    <t>VV</t>
  </si>
  <si>
    <t>Nástupiště (pl)</t>
  </si>
  <si>
    <t>k likvidaci</t>
  </si>
  <si>
    <t>66,0</t>
  </si>
  <si>
    <t>ke zpětnému</t>
  </si>
  <si>
    <t>510,0</t>
  </si>
  <si>
    <t>Součet</t>
  </si>
  <si>
    <t>113107184</t>
  </si>
  <si>
    <t>Odstranění podkladu živičného tl přes 150 do 200 mm strojně pl přes 50 do 200 m2</t>
  </si>
  <si>
    <t>-32216991</t>
  </si>
  <si>
    <t>3</t>
  </si>
  <si>
    <t>113201112</t>
  </si>
  <si>
    <t>Vytrhání obrub silničních ležatých</t>
  </si>
  <si>
    <t>m</t>
  </si>
  <si>
    <t>-575059914</t>
  </si>
  <si>
    <t>5</t>
  </si>
  <si>
    <t>Komunikace pozemní</t>
  </si>
  <si>
    <t>512531111</t>
  </si>
  <si>
    <t>Odstranění kolejového lože z kameniva po rozebrání koleje</t>
  </si>
  <si>
    <t>m3</t>
  </si>
  <si>
    <t>-2047361796</t>
  </si>
  <si>
    <t>525321112</t>
  </si>
  <si>
    <t>Demontáž koleje na pražcích dřevěných soustavy S49 rozdělení d</t>
  </si>
  <si>
    <t>173718157</t>
  </si>
  <si>
    <t>6</t>
  </si>
  <si>
    <t>525341112</t>
  </si>
  <si>
    <t>Demontáž koleje na pražcích betonových soustavy S49 rozdělení d</t>
  </si>
  <si>
    <t>-950536215</t>
  </si>
  <si>
    <t>9</t>
  </si>
  <si>
    <t>Ostatní konstrukce a práce, bourání</t>
  </si>
  <si>
    <t>7</t>
  </si>
  <si>
    <t>961055111</t>
  </si>
  <si>
    <t>Bourání základů ze ŽB</t>
  </si>
  <si>
    <t>-406065062</t>
  </si>
  <si>
    <t>997</t>
  </si>
  <si>
    <t>Přesun sutě</t>
  </si>
  <si>
    <t>8</t>
  </si>
  <si>
    <t>997241521</t>
  </si>
  <si>
    <t>Vodorovné přemístění vybouraných hmot do 7 km</t>
  </si>
  <si>
    <t>t</t>
  </si>
  <si>
    <t>-949754862</t>
  </si>
  <si>
    <t>997241525</t>
  </si>
  <si>
    <t>Příplatek ZKD 1 km u vodorovného přemístění vybouraných hmot</t>
  </si>
  <si>
    <t>-1774785985</t>
  </si>
  <si>
    <t>8702,785*5 'Přepočtené koeficientem množství</t>
  </si>
  <si>
    <t>17</t>
  </si>
  <si>
    <t>9970138X1</t>
  </si>
  <si>
    <t>Poplatek za uložení na skládce (skládkovné) stavebního odpadu dřevěného nebezpečného kód odpadu 17 02 04 (dle PD)</t>
  </si>
  <si>
    <t>307946970</t>
  </si>
  <si>
    <t>16</t>
  </si>
  <si>
    <t>997013813</t>
  </si>
  <si>
    <t>Poplatek za uložení na skládce (skládkovné) stavebního odpadu z plastických hmot kód odpadu 07 02 99 (dle PD)</t>
  </si>
  <si>
    <t>-822324374</t>
  </si>
  <si>
    <t>14</t>
  </si>
  <si>
    <t>997013861</t>
  </si>
  <si>
    <t>Poplatek za uložení stavebního odpadu na recyklační skládce (skládkovné) z prostého betonu kód odpadu 17 01 01</t>
  </si>
  <si>
    <t>-1808574216</t>
  </si>
  <si>
    <t>10</t>
  </si>
  <si>
    <t>997013871</t>
  </si>
  <si>
    <t>Poplatek za uložení stavebního odpadu na recyklační skládce (skládkovné) směsného stavebního a demoličního kód odpadu 17 09 04</t>
  </si>
  <si>
    <t>-1509716714</t>
  </si>
  <si>
    <t>13</t>
  </si>
  <si>
    <t>997013873</t>
  </si>
  <si>
    <t>Poplatek za uložení stavebního odpadu na recyklační skládce (skládkovné) zeminy a kamení zatříděného do Katalogu odpadů pod kódem 17 05 04</t>
  </si>
  <si>
    <t>1705182158</t>
  </si>
  <si>
    <t>997013847</t>
  </si>
  <si>
    <t>Poplatek za uložení na skládce (skládkovné) odpadu asfaltového s dehtem kód odpadu 17 03 01</t>
  </si>
  <si>
    <t>1810048210</t>
  </si>
  <si>
    <t>PSV</t>
  </si>
  <si>
    <t>Práce a dodávky PSV</t>
  </si>
  <si>
    <t>767</t>
  </si>
  <si>
    <t>Konstrukce zámečnické</t>
  </si>
  <si>
    <t>11</t>
  </si>
  <si>
    <t>767161813</t>
  </si>
  <si>
    <t>Demontáž zábradlí rovného nerozebíratelného hmotnosti 1 m zábradlí do 20 kg do suti</t>
  </si>
  <si>
    <t>666477149</t>
  </si>
  <si>
    <t>asfalt_pl</t>
  </si>
  <si>
    <t>197</t>
  </si>
  <si>
    <t>dlaž_02_pl</t>
  </si>
  <si>
    <t>576</t>
  </si>
  <si>
    <t>humus_pl</t>
  </si>
  <si>
    <t>6319</t>
  </si>
  <si>
    <t>jáma_obj</t>
  </si>
  <si>
    <t>4611</t>
  </si>
  <si>
    <t>kolej_1_dl</t>
  </si>
  <si>
    <t>2612</t>
  </si>
  <si>
    <t>kolej_2_dl</t>
  </si>
  <si>
    <t>87</t>
  </si>
  <si>
    <t>obsyp_obj</t>
  </si>
  <si>
    <t>811</t>
  </si>
  <si>
    <t>ornice_pl</t>
  </si>
  <si>
    <t>rýhy_obj</t>
  </si>
  <si>
    <t>rýhy do 600 mm</t>
  </si>
  <si>
    <t>686</t>
  </si>
  <si>
    <t>skl_1_pl</t>
  </si>
  <si>
    <t>10998</t>
  </si>
  <si>
    <t>svodné_DN250_dl</t>
  </si>
  <si>
    <t>60</t>
  </si>
  <si>
    <t>šachty_obj</t>
  </si>
  <si>
    <t>266</t>
  </si>
  <si>
    <t>trativod_DN150_dl</t>
  </si>
  <si>
    <t>2388</t>
  </si>
  <si>
    <t xml:space="preserve">    2 - Zakládání</t>
  </si>
  <si>
    <t xml:space="preserve">    8 - Trubní vedení - plastové</t>
  </si>
  <si>
    <t xml:space="preserve">    998 - Přesun hmot</t>
  </si>
  <si>
    <t>M - Práce a dodávky M</t>
  </si>
  <si>
    <t xml:space="preserve">    22-M - Montáže technologických zařízení pro dopravní stavby</t>
  </si>
  <si>
    <t>121151123</t>
  </si>
  <si>
    <t>Sejmutí ornice plochy přes 500 m2 tl vrstvy do 200 mm strojně</t>
  </si>
  <si>
    <t>771970057</t>
  </si>
  <si>
    <t>Zemní práce - skrývka (předpokládaná pl)</t>
  </si>
  <si>
    <t>6319,0</t>
  </si>
  <si>
    <t>162206113</t>
  </si>
  <si>
    <t>Vodorovné přemístění do 100 m bez naložení výkopku ze zemin schopných zúrodnění</t>
  </si>
  <si>
    <t>940102181</t>
  </si>
  <si>
    <t>Zemní práce - skrývka (předpokládaná pl * v)</t>
  </si>
  <si>
    <t>(ornice_pl)*0,10</t>
  </si>
  <si>
    <t>(humus_pl)*0,10</t>
  </si>
  <si>
    <t>167103101</t>
  </si>
  <si>
    <t>Nakládání výkopku ze zemin schopných zúrodnění</t>
  </si>
  <si>
    <t>1760996825</t>
  </si>
  <si>
    <t>171206111</t>
  </si>
  <si>
    <t>Uložení zemin schopných zúrodnění nebo výsypek do násypů</t>
  </si>
  <si>
    <t>-1701485246</t>
  </si>
  <si>
    <t>131251106</t>
  </si>
  <si>
    <t>Hloubení jam nezapažených v hornině třídy těžitelnosti I skupiny 3 objem do 5000 m3 strojně</t>
  </si>
  <si>
    <t>840590560</t>
  </si>
  <si>
    <t>Zemní práce  - jáma (obj)</t>
  </si>
  <si>
    <t>4611,0</t>
  </si>
  <si>
    <t>132251104</t>
  </si>
  <si>
    <t>Hloubení rýh nezapažených š do 800 mm v hornině třídy těžitelnosti I skupiny 3 objem přes 100 m3 strojně</t>
  </si>
  <si>
    <t>1564518619</t>
  </si>
  <si>
    <t>Zemní práce  - rýhy (obj)</t>
  </si>
  <si>
    <t>686,0</t>
  </si>
  <si>
    <t>133251103</t>
  </si>
  <si>
    <t>Hloubení šachet nezapažených v hornině třídy těžitelnosti I skupiny 3 objem do 100 m3</t>
  </si>
  <si>
    <t>-334552059</t>
  </si>
  <si>
    <t>Zemní práce  - šachty (obj)</t>
  </si>
  <si>
    <t>144,0</t>
  </si>
  <si>
    <t>Protlak - šachty (obj)</t>
  </si>
  <si>
    <t>(50,0)*2+(11,0)*2</t>
  </si>
  <si>
    <t>82</t>
  </si>
  <si>
    <t>153191111</t>
  </si>
  <si>
    <t>Zřízení variabilního pažení výkopu ocelovým ohlubňovým rámem se štětovnicemi plochy do 30 m2</t>
  </si>
  <si>
    <t>790873203</t>
  </si>
  <si>
    <t>83</t>
  </si>
  <si>
    <t>153191221</t>
  </si>
  <si>
    <t>Odstranění variabilního pažení výkopu ocelovým ohlubňovým rámem se štětovnicemi plochy do 30 m2</t>
  </si>
  <si>
    <t>-2001362559</t>
  </si>
  <si>
    <t>141721218</t>
  </si>
  <si>
    <t>Řízený zemní protlak délky do 50 m hl do 6 m se zatažením potrubí průměru vrtu přes 280 do 315 mm v hornině třídy těžitelnosti I a II skupiny 1 až 4</t>
  </si>
  <si>
    <t>733400175</t>
  </si>
  <si>
    <t>Protlak (dl)</t>
  </si>
  <si>
    <t>(16,5)+(16,9)</t>
  </si>
  <si>
    <t>M</t>
  </si>
  <si>
    <t>14011112</t>
  </si>
  <si>
    <t>trubka ocelová bezešvá hladká jakost 11 353 324x8,0mm</t>
  </si>
  <si>
    <t>-1494108585</t>
  </si>
  <si>
    <t>33,4*1,1 'Přepočtené koeficientem množství</t>
  </si>
  <si>
    <t>162251102</t>
  </si>
  <si>
    <t>Vodorovné přemístění přes 20 do 50 m výkopku/sypaniny z horniny třídy těžitelnosti I skupiny 1 až 3</t>
  </si>
  <si>
    <t>-1222050214</t>
  </si>
  <si>
    <t>Zemní práce - přesun po staveništi (předpokládaný obj)</t>
  </si>
  <si>
    <t>(jáma_obj)</t>
  </si>
  <si>
    <t>(rýhy_obj)</t>
  </si>
  <si>
    <t>(šachty_obj)</t>
  </si>
  <si>
    <t>(obsyp_obj)</t>
  </si>
  <si>
    <t>171201201</t>
  </si>
  <si>
    <t>Uložení sypaniny na skládky nebo meziskládky</t>
  </si>
  <si>
    <t>-997833799</t>
  </si>
  <si>
    <t>Zemní práce - uložení na staveništi (předpokládaný obj)</t>
  </si>
  <si>
    <t>167151101</t>
  </si>
  <si>
    <t>Nakládání výkopku z hornin třídy těžitelnosti I skupiny 1 až 3 do 100 m3</t>
  </si>
  <si>
    <t>320733139</t>
  </si>
  <si>
    <t>Zemní práce - nakládání (předpokládaný obj)</t>
  </si>
  <si>
    <t>174101101</t>
  </si>
  <si>
    <t>Zásyp jam, šachet rýh nebo kolem objektů sypaninou se zhutněním</t>
  </si>
  <si>
    <t>129098339</t>
  </si>
  <si>
    <t>Zemní práce - obsyp a zásyp (předpokládaný obj)</t>
  </si>
  <si>
    <t>789,0+22,0</t>
  </si>
  <si>
    <t>162351104</t>
  </si>
  <si>
    <t>Vodorovné přemístění přes 500 do 1000 m výkopku/sypaniny z horniny třídy těžitelnosti I skupiny 1 až 3</t>
  </si>
  <si>
    <t>1236143012</t>
  </si>
  <si>
    <t>Zemní práce - přesun na komerční skládku (předpokládaný obj)</t>
  </si>
  <si>
    <t>-(obsyp_obj)</t>
  </si>
  <si>
    <t>15</t>
  </si>
  <si>
    <t>162751119</t>
  </si>
  <si>
    <t>Příplatek k vodorovnému přemístění výkopku/sypaniny z horniny třídy těžitelnosti I skupiny 1 až 3 ZKD 1000 m přes 10000 m</t>
  </si>
  <si>
    <t>-150477229</t>
  </si>
  <si>
    <t>4752*4 'Přepočtené koeficientem množství</t>
  </si>
  <si>
    <t>171201231</t>
  </si>
  <si>
    <t>Poplatek za uložení zeminy a kamení na recyklační skládce (skládkovné) kód odpadu 17 05 04</t>
  </si>
  <si>
    <t>1324582165</t>
  </si>
  <si>
    <t>4752*1,8 'Přepočtené koeficientem množství</t>
  </si>
  <si>
    <t>181951112</t>
  </si>
  <si>
    <t>Úprava pláně v hornině třídy těžitelnosti I skupiny 1 až 3 se zhutněním strojně</t>
  </si>
  <si>
    <t>-1849627008</t>
  </si>
  <si>
    <t>Zemní práce - skrývka, vyrovnání (předpokládaná pl)</t>
  </si>
  <si>
    <t>(humus_pl)</t>
  </si>
  <si>
    <t>18</t>
  </si>
  <si>
    <t>181351103</t>
  </si>
  <si>
    <t>Rozprostření ornice tl vrstvy do 200 mm pl přes 100 do 500 m2 v rovině nebo ve svahu do 1:5 strojně</t>
  </si>
  <si>
    <t>-1345597063</t>
  </si>
  <si>
    <t>Zemní práce - skrývka, rozprostření (předpokládaná pl)</t>
  </si>
  <si>
    <t>19</t>
  </si>
  <si>
    <t>181451121</t>
  </si>
  <si>
    <t>Založení lučního trávníku výsevem pl přes 1000 m2 v rovině a ve svahu do 1:5</t>
  </si>
  <si>
    <t>741526846</t>
  </si>
  <si>
    <t>Zemní práce - tráva (předpokládaná pl)</t>
  </si>
  <si>
    <t>20</t>
  </si>
  <si>
    <t>00572100</t>
  </si>
  <si>
    <t>osivo jetelotráva intenzivní víceletá</t>
  </si>
  <si>
    <t>kg</t>
  </si>
  <si>
    <t>-1062761053</t>
  </si>
  <si>
    <t>6319*0,02 'Přepočtené koeficientem množství</t>
  </si>
  <si>
    <t>Zakládání</t>
  </si>
  <si>
    <t>212312111</t>
  </si>
  <si>
    <t>Lože pro trativody z betonu prostého</t>
  </si>
  <si>
    <t>-835527970</t>
  </si>
  <si>
    <t>Drenáž - podsyp (dl * š * v)</t>
  </si>
  <si>
    <t>(svodné_DN250_dl)*0,80*0,10</t>
  </si>
  <si>
    <t>(0)*0,80*0,10</t>
  </si>
  <si>
    <t>22</t>
  </si>
  <si>
    <t>212532111</t>
  </si>
  <si>
    <t>Lože pro trativody z kameniva hrubého drceného</t>
  </si>
  <si>
    <t>-1279628482</t>
  </si>
  <si>
    <t>(trativod_DN150_dl)*0,40*0,05</t>
  </si>
  <si>
    <t>212755216</t>
  </si>
  <si>
    <t>Trativody z drenážních trubek plastových flexibilních D 160 mm bez lože</t>
  </si>
  <si>
    <t>-2126443921</t>
  </si>
  <si>
    <t>Trativod (dl)</t>
  </si>
  <si>
    <t>2388,0</t>
  </si>
  <si>
    <t>Mezisoučet</t>
  </si>
  <si>
    <t>24</t>
  </si>
  <si>
    <t>211561111</t>
  </si>
  <si>
    <t>Výplň odvodňovacích žeber nebo trativodů kamenivem hrubým drceným frakce 4 až 16 mm</t>
  </si>
  <si>
    <t>-854400170</t>
  </si>
  <si>
    <t>Drenáž - zásyp (dl * š * v)</t>
  </si>
  <si>
    <t>(trativod_DN150_dl)*0,40*0,55</t>
  </si>
  <si>
    <t>25</t>
  </si>
  <si>
    <t>211971110</t>
  </si>
  <si>
    <t>Zřízení opláštění žeber nebo trativodů geotextilií v rýze nebo zářezu sklonu do 1:2</t>
  </si>
  <si>
    <t>762488385</t>
  </si>
  <si>
    <t>Drenáž - opláštění (dl * š)</t>
  </si>
  <si>
    <t>(trativod_DN150_dl)*(0,40*2+0,55*2+0,30)</t>
  </si>
  <si>
    <t>26</t>
  </si>
  <si>
    <t>69311060</t>
  </si>
  <si>
    <t>geotextilie netkaná separační, ochranná, filtrační, drenážní PP 200g/m2</t>
  </si>
  <si>
    <t>907473332</t>
  </si>
  <si>
    <t>5253,6*1,15 'Přepočtené koeficientem množství</t>
  </si>
  <si>
    <t>27</t>
  </si>
  <si>
    <t>2733541X2</t>
  </si>
  <si>
    <t>Motnáž drenážní šachty (dle PD)</t>
  </si>
  <si>
    <t>kpl</t>
  </si>
  <si>
    <t>-554679065</t>
  </si>
  <si>
    <t>28</t>
  </si>
  <si>
    <t>273354X2</t>
  </si>
  <si>
    <t>drenážní šachta plastová DN400 vč. doplňků (dle PD)</t>
  </si>
  <si>
    <t>-1130928104</t>
  </si>
  <si>
    <t>81</t>
  </si>
  <si>
    <t>273352X2</t>
  </si>
  <si>
    <t>drenážní šachta plastová DN400 pojížděná vč. doplňků (dle PD)</t>
  </si>
  <si>
    <t>1816506036</t>
  </si>
  <si>
    <t>29</t>
  </si>
  <si>
    <t>273354X3</t>
  </si>
  <si>
    <t>drenážní šachta plastová DN800 vč. doplňků (dle PD)</t>
  </si>
  <si>
    <t>-1978641974</t>
  </si>
  <si>
    <t>30</t>
  </si>
  <si>
    <t>273313611</t>
  </si>
  <si>
    <t>Základové desky z betonu tř. C 16/20</t>
  </si>
  <si>
    <t>2031249743</t>
  </si>
  <si>
    <t>Šachty - podklad (obj)</t>
  </si>
  <si>
    <t>10,0</t>
  </si>
  <si>
    <t>Úrovňový přejezd - podklad (obj)</t>
  </si>
  <si>
    <t>4,7</t>
  </si>
  <si>
    <t>31</t>
  </si>
  <si>
    <t>274313911</t>
  </si>
  <si>
    <t>Základové pásy z betonu tř. C 30/37</t>
  </si>
  <si>
    <t>1387996841</t>
  </si>
  <si>
    <t>Úrovňový přejezd - pasy (obj)</t>
  </si>
  <si>
    <t>22,2</t>
  </si>
  <si>
    <t>32</t>
  </si>
  <si>
    <t>511501125</t>
  </si>
  <si>
    <t>Konstrukční vrstva tělesa železničního spodku z upravené zeminy vápnem tl 300 mm</t>
  </si>
  <si>
    <t>-420777060</t>
  </si>
  <si>
    <t>Skladba 1 (pl)</t>
  </si>
  <si>
    <t>(10998,0)</t>
  </si>
  <si>
    <t>33</t>
  </si>
  <si>
    <t>58530170</t>
  </si>
  <si>
    <t>vápno nehašené CL 90-Q pro úpravu zemin standardní</t>
  </si>
  <si>
    <t>-2040950700</t>
  </si>
  <si>
    <t>Skladba 1 (pl * m)</t>
  </si>
  <si>
    <t>(skl_1_pl)*18,59/1000</t>
  </si>
  <si>
    <t>34</t>
  </si>
  <si>
    <t>511501111X1</t>
  </si>
  <si>
    <t>Konstrukční vrstva tělesa železničního spodku ze štěrkodrti fr 0/32</t>
  </si>
  <si>
    <t>1695961031</t>
  </si>
  <si>
    <t>35</t>
  </si>
  <si>
    <t>511501255</t>
  </si>
  <si>
    <t>Zřízení kolejového lože z drceného kameniva</t>
  </si>
  <si>
    <t>-2098435969</t>
  </si>
  <si>
    <t>36</t>
  </si>
  <si>
    <t>58344005</t>
  </si>
  <si>
    <t>kamenivo drcené hrubé frakce 32/63 třída BI OTP ČD</t>
  </si>
  <si>
    <t>-888541806</t>
  </si>
  <si>
    <t>5067*1,8 'Přepočtené koeficientem množství</t>
  </si>
  <si>
    <t>37</t>
  </si>
  <si>
    <t>546391216</t>
  </si>
  <si>
    <t>Montáž roštu koleje na pražcích betonových typ koleje S49 rozdělení u</t>
  </si>
  <si>
    <t>1040011325</t>
  </si>
  <si>
    <t>Délka koleje (dl)</t>
  </si>
  <si>
    <t>2612,0</t>
  </si>
  <si>
    <t>38</t>
  </si>
  <si>
    <t>43765005</t>
  </si>
  <si>
    <t>kolejnice tv. 49E1 (S49), třídy R260</t>
  </si>
  <si>
    <t>-590332369</t>
  </si>
  <si>
    <t>2612*2,05 'Přepočtené koeficientem množství</t>
  </si>
  <si>
    <t>39</t>
  </si>
  <si>
    <t>59211207</t>
  </si>
  <si>
    <t>pražec z předpjatého betonu příčný, vystrojení pružné bezpodkladnicové vč. kompletů pro kolejnici S 49, 2415x240x205mm</t>
  </si>
  <si>
    <t>kus</t>
  </si>
  <si>
    <t>-791768644</t>
  </si>
  <si>
    <t>Pražce (dl / dl)</t>
  </si>
  <si>
    <t>(kolej_1_dl)/0,611</t>
  </si>
  <si>
    <t>40</t>
  </si>
  <si>
    <t>546391213</t>
  </si>
  <si>
    <t>Montáž roštu koleje na pražcích dřevěných typ koleje S49 rozdělení u</t>
  </si>
  <si>
    <t>-1846275956</t>
  </si>
  <si>
    <t>87,0</t>
  </si>
  <si>
    <t>41</t>
  </si>
  <si>
    <t>-1611871694</t>
  </si>
  <si>
    <t>87*2,05 'Přepočtené koeficientem množství</t>
  </si>
  <si>
    <t>42</t>
  </si>
  <si>
    <t>60811001</t>
  </si>
  <si>
    <t>pražec dřevěný příčný vystrojený dub 2600x260x160mm</t>
  </si>
  <si>
    <t>-712030887</t>
  </si>
  <si>
    <t>(kolej_2_dl)/0,611</t>
  </si>
  <si>
    <t>43</t>
  </si>
  <si>
    <t>548121613</t>
  </si>
  <si>
    <t>Svařování kolejnic aluminotermicky plný předehřev soustavy S49</t>
  </si>
  <si>
    <t>593881475</t>
  </si>
  <si>
    <t>44</t>
  </si>
  <si>
    <t>54653002</t>
  </si>
  <si>
    <t>dávka svařovací kolejnice S49 jakost R260 základní spára</t>
  </si>
  <si>
    <t>-1094116687</t>
  </si>
  <si>
    <t>45</t>
  </si>
  <si>
    <t>543131125</t>
  </si>
  <si>
    <t>Úprava geometrické polohy koleje všech soustav pražce betonové</t>
  </si>
  <si>
    <t>1302701420</t>
  </si>
  <si>
    <t>46</t>
  </si>
  <si>
    <t>543131131</t>
  </si>
  <si>
    <t>Přesná úprava geometrické polohy koleje všech soustav pražce betonové</t>
  </si>
  <si>
    <t>-1988267354</t>
  </si>
  <si>
    <t>47</t>
  </si>
  <si>
    <t>596212210</t>
  </si>
  <si>
    <t>Kladení zámkové dlažby pozemních komunikací ručně tl 80 mm skupiny A pl do 50 m2</t>
  </si>
  <si>
    <t>-2012128877</t>
  </si>
  <si>
    <t>Nástupiště - dlažba (pl)</t>
  </si>
  <si>
    <t>zpětné osazení</t>
  </si>
  <si>
    <t>576,0</t>
  </si>
  <si>
    <t>48</t>
  </si>
  <si>
    <t>59245018</t>
  </si>
  <si>
    <t>dlažba tvar obdélník betonová 200x100x60mm přírodní</t>
  </si>
  <si>
    <t>-1136126238</t>
  </si>
  <si>
    <t>(0)</t>
  </si>
  <si>
    <t>(dlaž_02_pl)*0,10</t>
  </si>
  <si>
    <t>57,6*1,1 'Přepočtené koeficientem množství</t>
  </si>
  <si>
    <t>49</t>
  </si>
  <si>
    <t>59245008</t>
  </si>
  <si>
    <t>dlažba tvar obdélník betonová 200x100x60mm barevná</t>
  </si>
  <si>
    <t>1148293087</t>
  </si>
  <si>
    <t>51,8181818181818*1,1 'Přepočtené koeficientem množství</t>
  </si>
  <si>
    <t>50</t>
  </si>
  <si>
    <t>59245006</t>
  </si>
  <si>
    <t>dlažba tvar obdélník betonová pro nevidomé 200x100x60mm barevná</t>
  </si>
  <si>
    <t>1864596656</t>
  </si>
  <si>
    <t>7,81818181818182*1,1 'Přepočtené koeficientem množství</t>
  </si>
  <si>
    <t>51</t>
  </si>
  <si>
    <t>564851111</t>
  </si>
  <si>
    <t>Podklad ze štěrkodrtě ŠD plochy přes 100 m2 tl 150 mm</t>
  </si>
  <si>
    <t>-1630852896</t>
  </si>
  <si>
    <t>Souvrství zpevněné plochy - lože (pl)</t>
  </si>
  <si>
    <t>(asfalt_pl)</t>
  </si>
  <si>
    <t>52</t>
  </si>
  <si>
    <t>565176101</t>
  </si>
  <si>
    <t>Asfaltový beton vrstva podkladní ACP 22 (obalované kamenivo OKH) tl 100 mm š do 1,5 m</t>
  </si>
  <si>
    <t>297176496</t>
  </si>
  <si>
    <t>Souvrství zpevněné plochy - podklad (pl)</t>
  </si>
  <si>
    <t>53</t>
  </si>
  <si>
    <t>577145032</t>
  </si>
  <si>
    <t>Asfaltový beton vrstva ložní ACL 16 (ABVH) tl 50 mm š do 1,5 m z modifikovaného asfaltu</t>
  </si>
  <si>
    <t>-205366604</t>
  </si>
  <si>
    <t>Souvrství zpevněné plochy - asfalt (pl)</t>
  </si>
  <si>
    <t>54</t>
  </si>
  <si>
    <t>573231106</t>
  </si>
  <si>
    <t>Postřik živičný spojovací ze silniční emulze v množství 0,30 kg/m2</t>
  </si>
  <si>
    <t>281358350</t>
  </si>
  <si>
    <t>Souvrství zpevněné plochy - postřik (pl)</t>
  </si>
  <si>
    <t>(asfalt_pl)*2</t>
  </si>
  <si>
    <t>55</t>
  </si>
  <si>
    <t>577144111</t>
  </si>
  <si>
    <t>Asfaltový beton vrstva obrusná ACO 11 (ABS) tř. I tl 50 mm š do 3 m z nemodifikovaného asfaltu</t>
  </si>
  <si>
    <t>-2129080295</t>
  </si>
  <si>
    <t>(197,0)</t>
  </si>
  <si>
    <t>Trubní vedení - plastové</t>
  </si>
  <si>
    <t>56</t>
  </si>
  <si>
    <t>871360410</t>
  </si>
  <si>
    <t>Montáž kanalizačního potrubí korugovaného SN 10 z polypropylenu DN 250</t>
  </si>
  <si>
    <t>511232695</t>
  </si>
  <si>
    <t>Drenáž - svodné potrubí</t>
  </si>
  <si>
    <t>60,0</t>
  </si>
  <si>
    <t>57</t>
  </si>
  <si>
    <t>28619328</t>
  </si>
  <si>
    <t>trubka kanalizační PE-HD D 250mm</t>
  </si>
  <si>
    <t>CS ÚRS 2020 02</t>
  </si>
  <si>
    <t>-1834458711</t>
  </si>
  <si>
    <t>60*1,1 'Přepočtené koeficientem množství</t>
  </si>
  <si>
    <t>58</t>
  </si>
  <si>
    <t>899623151</t>
  </si>
  <si>
    <t>Obetonování potrubí nebo zdiva stok betonem prostým tř. C 16/20 v otevřeném výkopu</t>
  </si>
  <si>
    <t>1746590580</t>
  </si>
  <si>
    <t>Drenáž - obetonování (dl * pl)</t>
  </si>
  <si>
    <t>(svodné_DN250_dl)*0,25</t>
  </si>
  <si>
    <t>59</t>
  </si>
  <si>
    <t>894410103</t>
  </si>
  <si>
    <t>Osazení betonových dílců pro kanalizační šachty DN 1000 šachtové dno výšky 1000 mm</t>
  </si>
  <si>
    <t>-1127544431</t>
  </si>
  <si>
    <t>59224339</t>
  </si>
  <si>
    <t>dno betonové šachty kanalizační přímé 100x100x60cm</t>
  </si>
  <si>
    <t>1162502255</t>
  </si>
  <si>
    <t>61</t>
  </si>
  <si>
    <t>894410213</t>
  </si>
  <si>
    <t>Osazení betonových dílců pro kanalizační šachty DN 1000 skruž rovná výšky 1000 mm</t>
  </si>
  <si>
    <t>285525461</t>
  </si>
  <si>
    <t>62</t>
  </si>
  <si>
    <t>59224080</t>
  </si>
  <si>
    <t>skruž betonová DN 1000x1000, 100x100x9cm, bez stupadel</t>
  </si>
  <si>
    <t>-530367779</t>
  </si>
  <si>
    <t>63</t>
  </si>
  <si>
    <t>894410232</t>
  </si>
  <si>
    <t>Osazení betonových dílců pro kanalizační šachty DN 1000 skruž přechodová (konus)</t>
  </si>
  <si>
    <t>1877292520</t>
  </si>
  <si>
    <t>64</t>
  </si>
  <si>
    <t>59224312</t>
  </si>
  <si>
    <t>kónus šachetní betonový kapsové plastové stupadlo 100x62,5x58cm</t>
  </si>
  <si>
    <t>301228210</t>
  </si>
  <si>
    <t>65</t>
  </si>
  <si>
    <t>59224187</t>
  </si>
  <si>
    <t>prstenec šachtový vyrovnávací betonový 625x120x100mm</t>
  </si>
  <si>
    <t>-843308313</t>
  </si>
  <si>
    <t>66</t>
  </si>
  <si>
    <t>899102112</t>
  </si>
  <si>
    <t>Osazení poklopů litinových, ocelových nebo železobetonových včetně rámů pro třídu zatížení A15, A50</t>
  </si>
  <si>
    <t>785537286</t>
  </si>
  <si>
    <t>67</t>
  </si>
  <si>
    <t>59224661</t>
  </si>
  <si>
    <t>poklop šachtový betonový, litinový rám 785(610)x160mm D400 s odvětráním</t>
  </si>
  <si>
    <t>98781069</t>
  </si>
  <si>
    <t>68</t>
  </si>
  <si>
    <t>811441111</t>
  </si>
  <si>
    <t>Montáž potrubí z trub betonových s polodrážkou (přímých) a integrovaným pryžovým těsněním otevřený výkop sklon do 20 % DN 600</t>
  </si>
  <si>
    <t>-1989918423</t>
  </si>
  <si>
    <t>69</t>
  </si>
  <si>
    <t>59223019</t>
  </si>
  <si>
    <t>trouba betonová hrdlová propojovací DN 600</t>
  </si>
  <si>
    <t>259943298</t>
  </si>
  <si>
    <t>2*1,01 'Přepočtené koeficientem množství</t>
  </si>
  <si>
    <t>70</t>
  </si>
  <si>
    <t>916131113</t>
  </si>
  <si>
    <t>Osazení silničního obrubníku betonového ležatého s boční opěrou do lože z betonu prostého</t>
  </si>
  <si>
    <t>702336727</t>
  </si>
  <si>
    <t>71</t>
  </si>
  <si>
    <t>59217029</t>
  </si>
  <si>
    <t>obrubník betonový silniční nájezdový 1000x150x150mm</t>
  </si>
  <si>
    <t>1368565359</t>
  </si>
  <si>
    <t>25*1,1 'Přepočtené koeficientem množství</t>
  </si>
  <si>
    <t>72</t>
  </si>
  <si>
    <t>916131213</t>
  </si>
  <si>
    <t>Osazení silničního obrubníku betonového stojatého s boční opěrou do lože z betonu prostého</t>
  </si>
  <si>
    <t>1034107851</t>
  </si>
  <si>
    <t>73</t>
  </si>
  <si>
    <t>59217017</t>
  </si>
  <si>
    <t>obrubník betonový chodníkový 1000x100x250mm</t>
  </si>
  <si>
    <t>78471733</t>
  </si>
  <si>
    <t>2369*1,1 'Přepočtené koeficientem množství</t>
  </si>
  <si>
    <t>74</t>
  </si>
  <si>
    <t>9161310X1</t>
  </si>
  <si>
    <t>Osazení silničního obrubníku příplatek za lože z betonu C 30/37 XF3 (dle PD)</t>
  </si>
  <si>
    <t>1121289344</t>
  </si>
  <si>
    <t>75</t>
  </si>
  <si>
    <t>921901533</t>
  </si>
  <si>
    <t>Silniční přejezd přes jednu kolej s vozovkou z betonových panelů</t>
  </si>
  <si>
    <t>1449689190</t>
  </si>
  <si>
    <t>76</t>
  </si>
  <si>
    <t>977151127</t>
  </si>
  <si>
    <t>Jádrové vrty diamantovými korunkami do stavebních materiálů D přes 225 do 250 mm</t>
  </si>
  <si>
    <t>1803138050</t>
  </si>
  <si>
    <t>998</t>
  </si>
  <si>
    <t>Přesun hmot</t>
  </si>
  <si>
    <t>77</t>
  </si>
  <si>
    <t>998241021</t>
  </si>
  <si>
    <t>Přesun hmot pro dráhy kolejové jakéhokoliv rozsahu dopravní vzdálenost do 5000 m</t>
  </si>
  <si>
    <t>-205732408</t>
  </si>
  <si>
    <t>78</t>
  </si>
  <si>
    <t>998241025</t>
  </si>
  <si>
    <t>Příplatek k ceně za zvětšený přesun přes vymezenou největší dopravní - za každých dalších započatých 1000 m</t>
  </si>
  <si>
    <t>-49692124</t>
  </si>
  <si>
    <t>Práce a dodávky M</t>
  </si>
  <si>
    <t>22-M</t>
  </si>
  <si>
    <t>Montáže technologických zařízení pro dopravní stavby</t>
  </si>
  <si>
    <t>79</t>
  </si>
  <si>
    <t>2208500X1</t>
  </si>
  <si>
    <t>Montáž kolejnicové propojky vč. kotvení a doplňků (dle PD)</t>
  </si>
  <si>
    <t>439890184</t>
  </si>
  <si>
    <t>80</t>
  </si>
  <si>
    <t>2208501X1</t>
  </si>
  <si>
    <t>kolejnicové propojky (dle PD)</t>
  </si>
  <si>
    <t>256</t>
  </si>
  <si>
    <t>-1673389838</t>
  </si>
  <si>
    <t>PS02 - Modřice, podjezd</t>
  </si>
  <si>
    <t>620345440</t>
  </si>
  <si>
    <t>140,0</t>
  </si>
  <si>
    <t>136,0</t>
  </si>
  <si>
    <t>113107244</t>
  </si>
  <si>
    <t>Odstranění podkladu živičného tl přes 150 do 200 mm strojně pl přes 200 m2</t>
  </si>
  <si>
    <t>1680365313</t>
  </si>
  <si>
    <t>966008211</t>
  </si>
  <si>
    <t>Bourání odvodňovacího žlabu z betonových příkopových tvárnic š do 500 mm</t>
  </si>
  <si>
    <t>2132278547</t>
  </si>
  <si>
    <t>-876488436</t>
  </si>
  <si>
    <t>636715909</t>
  </si>
  <si>
    <t>526001011</t>
  </si>
  <si>
    <t>Rozebrání koleje ze žlábkových kolejnic na pražcích bez výplně boků kolejnic</t>
  </si>
  <si>
    <t>1372722350</t>
  </si>
  <si>
    <t>923503314</t>
  </si>
  <si>
    <t>Rozebrání zídek úrovňových nástupišť po jedné straně s obrubníkem</t>
  </si>
  <si>
    <t>-1697135230</t>
  </si>
  <si>
    <t>-2056891610</t>
  </si>
  <si>
    <t>738907336</t>
  </si>
  <si>
    <t>1559245677</t>
  </si>
  <si>
    <t>2091,106*5 'Přepočtené koeficientem množství</t>
  </si>
  <si>
    <t>976331274</t>
  </si>
  <si>
    <t>9970138X3</t>
  </si>
  <si>
    <t>89498804</t>
  </si>
  <si>
    <t>1600389409</t>
  </si>
  <si>
    <t>888966682</t>
  </si>
  <si>
    <t>1960629772</t>
  </si>
  <si>
    <t>-212996483</t>
  </si>
  <si>
    <t>-1758005323</t>
  </si>
  <si>
    <t>dlaž_01_pl</t>
  </si>
  <si>
    <t>428</t>
  </si>
  <si>
    <t>136</t>
  </si>
  <si>
    <t>520</t>
  </si>
  <si>
    <t>1104</t>
  </si>
  <si>
    <t>443</t>
  </si>
  <si>
    <t>kolej_3_dl</t>
  </si>
  <si>
    <t>156</t>
  </si>
  <si>
    <t>223</t>
  </si>
  <si>
    <t>90</t>
  </si>
  <si>
    <t>114</t>
  </si>
  <si>
    <t>453</t>
  </si>
  <si>
    <t>OST - Ostatní</t>
  </si>
  <si>
    <t>-1704504940</t>
  </si>
  <si>
    <t>520,0</t>
  </si>
  <si>
    <t>-1336250631</t>
  </si>
  <si>
    <t>1751808547</t>
  </si>
  <si>
    <t>-34661360</t>
  </si>
  <si>
    <t>1122244039</t>
  </si>
  <si>
    <t>1104,0</t>
  </si>
  <si>
    <t>-1383397972</t>
  </si>
  <si>
    <t>90,0</t>
  </si>
  <si>
    <t>276029379</t>
  </si>
  <si>
    <t>53,0</t>
  </si>
  <si>
    <t>(50,0)+(11,0)</t>
  </si>
  <si>
    <t>-748157427</t>
  </si>
  <si>
    <t>21,0</t>
  </si>
  <si>
    <t>588885671</t>
  </si>
  <si>
    <t>21*1,1 'Přepočtené koeficientem množství</t>
  </si>
  <si>
    <t>-929360408</t>
  </si>
  <si>
    <t>-1940583561</t>
  </si>
  <si>
    <t>-1332124236</t>
  </si>
  <si>
    <t>-726238792</t>
  </si>
  <si>
    <t>212,0+11,0</t>
  </si>
  <si>
    <t>-919521812</t>
  </si>
  <si>
    <t>1519151146</t>
  </si>
  <si>
    <t>1085*4 'Přepočtené koeficientem množství</t>
  </si>
  <si>
    <t>-32506393</t>
  </si>
  <si>
    <t>1085*1,8 'Přepočtené koeficientem množství</t>
  </si>
  <si>
    <t>1861318897</t>
  </si>
  <si>
    <t>-1271235138</t>
  </si>
  <si>
    <t>805861512</t>
  </si>
  <si>
    <t>-1769472580</t>
  </si>
  <si>
    <t>520*0,02 'Přepočtené koeficientem množství</t>
  </si>
  <si>
    <t>-637639167</t>
  </si>
  <si>
    <t>-550595057</t>
  </si>
  <si>
    <t>169952682</t>
  </si>
  <si>
    <t>453,0</t>
  </si>
  <si>
    <t>-1969539494</t>
  </si>
  <si>
    <t>888310413</t>
  </si>
  <si>
    <t>1116032629</t>
  </si>
  <si>
    <t>996,6*1,15 'Přepočtené koeficientem množství</t>
  </si>
  <si>
    <t>121730879</t>
  </si>
  <si>
    <t>378008080</t>
  </si>
  <si>
    <t>-1022791227</t>
  </si>
  <si>
    <t>-1061562486</t>
  </si>
  <si>
    <t>4,4</t>
  </si>
  <si>
    <t>-289906511</t>
  </si>
  <si>
    <t>1806484034</t>
  </si>
  <si>
    <t>2123641239</t>
  </si>
  <si>
    <t>1164*1,8 'Přepočtené koeficientem množství</t>
  </si>
  <si>
    <t>-968505006</t>
  </si>
  <si>
    <t>S49</t>
  </si>
  <si>
    <t>443,0</t>
  </si>
  <si>
    <t>NT1</t>
  </si>
  <si>
    <t>156,0</t>
  </si>
  <si>
    <t>542191112</t>
  </si>
  <si>
    <t>Ohýbání kolejnic o hmotnosti přes 50 kg/m</t>
  </si>
  <si>
    <t>288949229</t>
  </si>
  <si>
    <t>(kolej_3_dl)*2</t>
  </si>
  <si>
    <t>-980402319</t>
  </si>
  <si>
    <t>(kolej_1_dl)</t>
  </si>
  <si>
    <t>443*2,05 'Přepočtené koeficientem množství</t>
  </si>
  <si>
    <t>43765150</t>
  </si>
  <si>
    <t>kolejnice tramvajové NT1 žlábkové pro hromadnou městskou dopravu</t>
  </si>
  <si>
    <t>-2055020393</t>
  </si>
  <si>
    <t>(kolej_3_dl)</t>
  </si>
  <si>
    <t>156*0,13665 'Přepočtené koeficientem množství</t>
  </si>
  <si>
    <t>-39142333</t>
  </si>
  <si>
    <t>(kolej_3_dl)/0,611</t>
  </si>
  <si>
    <t>-339577173</t>
  </si>
  <si>
    <t>1413449446</t>
  </si>
  <si>
    <t>(kolej_2_dl)</t>
  </si>
  <si>
    <t>53*2,05 'Přepočtené koeficientem množství</t>
  </si>
  <si>
    <t>-1316779653</t>
  </si>
  <si>
    <t>546491112</t>
  </si>
  <si>
    <t>Montáž pražcové kotvy na pražcích betonových</t>
  </si>
  <si>
    <t>173490769</t>
  </si>
  <si>
    <t>59211220</t>
  </si>
  <si>
    <t>kotva pražcová pro pražec betonový příčný</t>
  </si>
  <si>
    <t>-1242842964</t>
  </si>
  <si>
    <t>1049965262</t>
  </si>
  <si>
    <t>-1931772986</t>
  </si>
  <si>
    <t>548121614</t>
  </si>
  <si>
    <t>Svařování kolejnic aluminotermicky plný předehřev soustavy R65</t>
  </si>
  <si>
    <t>915827281</t>
  </si>
  <si>
    <t>54653001</t>
  </si>
  <si>
    <t>dávka svařovací kolejnice R65 jakost R260 základní spára</t>
  </si>
  <si>
    <t>-1430012117</t>
  </si>
  <si>
    <t>2088613380</t>
  </si>
  <si>
    <t>1892530205</t>
  </si>
  <si>
    <t>528941113</t>
  </si>
  <si>
    <t>-831509287</t>
  </si>
  <si>
    <t>43765010</t>
  </si>
  <si>
    <t>-959144686</t>
  </si>
  <si>
    <t>6*2 'Přepočtené koeficientem množství</t>
  </si>
  <si>
    <t>564831111</t>
  </si>
  <si>
    <t>Podklad ze štěrkodrtě ŠD plochy přes 100 m2 tl 100 mm</t>
  </si>
  <si>
    <t>-187699197</t>
  </si>
  <si>
    <t>Nástupiště - dlažba, podsyp (pl)</t>
  </si>
  <si>
    <t>(dlaž_01_pl)</t>
  </si>
  <si>
    <t>-127753820</t>
  </si>
  <si>
    <t>596212212</t>
  </si>
  <si>
    <t>Kladení zámkové dlažby pozemních komunikací ručně tl 80 mm skupiny A pl přes 100 do 300 m2</t>
  </si>
  <si>
    <t>-1467675666</t>
  </si>
  <si>
    <t>nové</t>
  </si>
  <si>
    <t>140,0+288,0</t>
  </si>
  <si>
    <t>1140592602</t>
  </si>
  <si>
    <t>441,6*1,1 'Přepočtené koeficientem množství</t>
  </si>
  <si>
    <t>332361863</t>
  </si>
  <si>
    <t>26,3636363636364*1,1 'Přepočtené koeficientem množství</t>
  </si>
  <si>
    <t>-33685435</t>
  </si>
  <si>
    <t>3,63636363636364*1,1 'Přepočtené koeficientem množství</t>
  </si>
  <si>
    <t>546891121</t>
  </si>
  <si>
    <t>Montáž zásobníku na mazací tuk pro železniční mazník</t>
  </si>
  <si>
    <t>-509296830</t>
  </si>
  <si>
    <t>43766222</t>
  </si>
  <si>
    <t>pumpa mechanická pro mechanický mazník jednoduchý</t>
  </si>
  <si>
    <t>-999992884</t>
  </si>
  <si>
    <t>546891127</t>
  </si>
  <si>
    <t>Montáž mazací lišty mazníku</t>
  </si>
  <si>
    <t>1118504694</t>
  </si>
  <si>
    <t>43766220</t>
  </si>
  <si>
    <t>mazací lišta mazníku</t>
  </si>
  <si>
    <t>-5509197</t>
  </si>
  <si>
    <t>546891124</t>
  </si>
  <si>
    <t>Montáž bezpečnostního úchytu zásobníku tuku pro mazník na pražec betonový</t>
  </si>
  <si>
    <t>1379649829</t>
  </si>
  <si>
    <t>43766225</t>
  </si>
  <si>
    <t>bezpečnostní úchyt zásobníku mazníku 35 kg na pražec betonový</t>
  </si>
  <si>
    <t>-44366963</t>
  </si>
  <si>
    <t>-786771344</t>
  </si>
  <si>
    <t>35,0</t>
  </si>
  <si>
    <t>28617045</t>
  </si>
  <si>
    <t>trubka kanalizační PP korugovaná DN 250x6000mm SN10</t>
  </si>
  <si>
    <t>-1240606875</t>
  </si>
  <si>
    <t>35*1,1 'Přepočtené koeficientem množství</t>
  </si>
  <si>
    <t>-1108668044</t>
  </si>
  <si>
    <t>9161300X1</t>
  </si>
  <si>
    <t>Osazení hrany nástupiště profilu L s boční opěrou do lože z betonu prostého (dle PD)</t>
  </si>
  <si>
    <t>16157297</t>
  </si>
  <si>
    <t>592170X1</t>
  </si>
  <si>
    <t>hrana nástupiště profil L 640x350 (dle PD)</t>
  </si>
  <si>
    <t>1839943122</t>
  </si>
  <si>
    <t>1307294372</t>
  </si>
  <si>
    <t>1460892919</t>
  </si>
  <si>
    <t>410*1,1 'Přepočtené koeficientem množství</t>
  </si>
  <si>
    <t>935112111</t>
  </si>
  <si>
    <t>Osazení příkopového žlabu do betonu tl 100 mm z betonových tvárnic š 500 mm</t>
  </si>
  <si>
    <t>1816023546</t>
  </si>
  <si>
    <t>59227054</t>
  </si>
  <si>
    <t>žlabovka příkopová betonová 500x500x130mm</t>
  </si>
  <si>
    <t>-36040279</t>
  </si>
  <si>
    <t>203*1,1 'Přepočtené koeficientem množství</t>
  </si>
  <si>
    <t>977151124</t>
  </si>
  <si>
    <t>Jádrové vrty diamantovými korunkami do stavebních materiálů D přes 150 do 180 mm</t>
  </si>
  <si>
    <t>-2052425500</t>
  </si>
  <si>
    <t>-505120007</t>
  </si>
  <si>
    <t>1115813343</t>
  </si>
  <si>
    <t>1009099700</t>
  </si>
  <si>
    <t>1619996598</t>
  </si>
  <si>
    <t>OST</t>
  </si>
  <si>
    <t>Ostatní</t>
  </si>
  <si>
    <t>OST000X1</t>
  </si>
  <si>
    <t>D+M propustek v podjezdu vč. příkopu, vpusti, zídky (dle PD)</t>
  </si>
  <si>
    <t>512</t>
  </si>
  <si>
    <t>-1799136642</t>
  </si>
  <si>
    <t>VRN - Vedlejší rozpočtové náklady</t>
  </si>
  <si>
    <t>OST - Ostatní náklady</t>
  </si>
  <si>
    <t>VRN -   Vedlejší rozpočtové náklady</t>
  </si>
  <si>
    <t>Ostatní náklady</t>
  </si>
  <si>
    <t>013251201</t>
  </si>
  <si>
    <t>Náklady na pasportizaci stávajících objektů</t>
  </si>
  <si>
    <t>262144</t>
  </si>
  <si>
    <t>2106228683</t>
  </si>
  <si>
    <t>P</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</si>
  <si>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</si>
  <si>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</si>
  <si>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</si>
  <si>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858915288</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</si>
  <si>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</si>
  <si>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</si>
  <si>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</si>
  <si>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497258824</t>
  </si>
  <si>
    <t>Poznámka k položce:_x000D_
Poznámka k položce: Náklady na pořízení fotografií nebo videozáznamů zakrývaných konstrukcí a postupu výstavby.</t>
  </si>
  <si>
    <t>013274001</t>
  </si>
  <si>
    <t>Náklady na vyhotovení realizační (dílenské) dokumentace</t>
  </si>
  <si>
    <t>516347623</t>
  </si>
  <si>
    <t>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</si>
  <si>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</si>
  <si>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</si>
  <si>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-1735864577</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</si>
  <si>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</si>
  <si>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</si>
  <si>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</si>
  <si>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1060993506</t>
  </si>
  <si>
    <t>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</si>
  <si>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</si>
  <si>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</si>
  <si>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-2026629035</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</si>
  <si>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</si>
  <si>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</si>
  <si>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</si>
  <si>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451315865</t>
  </si>
  <si>
    <t>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</si>
  <si>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 xml:space="preserve">  Vedlejší rozpočtové náklady</t>
  </si>
  <si>
    <t>011103000</t>
  </si>
  <si>
    <t>Geologický průzkum bez rozlišení</t>
  </si>
  <si>
    <t>1024</t>
  </si>
  <si>
    <t>1269333039</t>
  </si>
  <si>
    <t>012103000</t>
  </si>
  <si>
    <t>Geodetické práce před výstavbou</t>
  </si>
  <si>
    <t>47651766</t>
  </si>
  <si>
    <t>Poznámka k položce:_x000D_
Poznámka k položce: Náklady na vytyčení stávajícíh objektů inženýrskcýh sítí apod., vyhotovení dokumentace vytyčení</t>
  </si>
  <si>
    <t>012203000</t>
  </si>
  <si>
    <t>Geodetické práce při provádění stavby</t>
  </si>
  <si>
    <t>-796901572</t>
  </si>
  <si>
    <t>012303000</t>
  </si>
  <si>
    <t>Geodetické práce po výstavbě</t>
  </si>
  <si>
    <t>80623510</t>
  </si>
  <si>
    <t>030001001</t>
  </si>
  <si>
    <t>Náklady na zřízení zařízení staveniště v souladu s dokumentací ZOV</t>
  </si>
  <si>
    <t>-1036374761</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</si>
  <si>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</si>
  <si>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</si>
  <si>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</si>
  <si>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1286356014</t>
  </si>
  <si>
    <t>Poznámka k položce:_x000D_
Poznámka k položce: Náklady na vybavení/pronájem objektů ZS, náklady na energie, úklid, údržbu a opravy objektů ZS, čištění pojezdových a manipulačních ploch, zabezpečení staveniště apod.</t>
  </si>
  <si>
    <t>034403001</t>
  </si>
  <si>
    <t>Náklady na dopravní značení na staveništi a/nebo v okolí staveniště</t>
  </si>
  <si>
    <t>978768373</t>
  </si>
  <si>
    <t>Poznámka k položce:_x000D_
Poznámka k položce: Náklady na zřízení, údržbu a zrušení dočasného dopravního značení, potřebného k zajištění přístupu nebo provozu na staveništi a/nebo v okolí staveniště.</t>
  </si>
  <si>
    <t>039001003</t>
  </si>
  <si>
    <t>Náklady na zrušení zařízení staveniště</t>
  </si>
  <si>
    <t>-1214953386</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</si>
  <si>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</si>
  <si>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</si>
  <si>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</si>
  <si>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1185571532</t>
  </si>
  <si>
    <t>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</si>
  <si>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045203001</t>
  </si>
  <si>
    <t>Kompletační činnost</t>
  </si>
  <si>
    <t>1712287995</t>
  </si>
  <si>
    <t>Poznámka k položce:_x000D_
Poznámka k položce: Náklad zhotovitele na řízení a koordinaci subdodavatelů.</t>
  </si>
  <si>
    <t>049103001</t>
  </si>
  <si>
    <t>Náklady na inženýrskou činnost zhotovitele vzniklou v souvislosti s realizací stavby</t>
  </si>
  <si>
    <t>-923111193</t>
  </si>
  <si>
    <t>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</si>
  <si>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</si>
  <si>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</si>
  <si>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688569759</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</si>
  <si>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</si>
  <si>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</si>
  <si>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</si>
  <si>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-1211997606</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</si>
  <si>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</si>
  <si>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</si>
  <si>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</si>
  <si>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-1965717790</t>
  </si>
  <si>
    <t>Poznámka k položce:_x000D_
Poznámka k položce: Náklad na vliv způsobený ztíženým pohybem vozidel a obsluhy stavby v centrech měst.</t>
  </si>
  <si>
    <t>0121030X1</t>
  </si>
  <si>
    <t>Průkaz způsobilosti</t>
  </si>
  <si>
    <t>769522701</t>
  </si>
  <si>
    <t>SEZNAM FIGUR</t>
  </si>
  <si>
    <t>Výměra</t>
  </si>
  <si>
    <t>PS01/ 1.02</t>
  </si>
  <si>
    <t>Použití figury:</t>
  </si>
  <si>
    <t>ornice_pl_1</t>
  </si>
  <si>
    <t>PS02/ 02</t>
  </si>
  <si>
    <t>Modernizace tramvajové tratě Vídeňská, úsek Moravanské lány po smyčku Modřice</t>
  </si>
  <si>
    <t>PS 01.01 - Bourané konstrukce</t>
  </si>
  <si>
    <t>PS 01.02 - Nové konstrukce</t>
  </si>
  <si>
    <t>PS 01.01</t>
  </si>
  <si>
    <t>PS 01.02</t>
  </si>
  <si>
    <t>PS 02.01</t>
  </si>
  <si>
    <t>PS 02.02</t>
  </si>
  <si>
    <t>PS 01</t>
  </si>
  <si>
    <t>PS 02</t>
  </si>
  <si>
    <t>PS 02.02 - Nové konstrukce</t>
  </si>
  <si>
    <t>PS 02.01 - Bourané konstrukce</t>
  </si>
  <si>
    <t>Měření hluku po realizaci stavby</t>
  </si>
  <si>
    <t>24999</t>
  </si>
  <si>
    <t>Obnova koleje bezstykové přechodové na pražcích betonových typ soustavy NT1/S49</t>
  </si>
  <si>
    <t>kolejnice přechodová tv. NT1/49E1 (NT1/S49) levá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</si>
</sst>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charset val="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8"/>
      <color rgb="FF000000"/>
      <name val="Arial CE"/>
    </font>
    <font>
      <i/>
      <sz val="9"/>
      <color rgb="FF0000FF"/>
      <name val="Arial CE"/>
    </font>
    <font>
      <i/>
      <sz val="8"/>
      <color rgb="FF0000FF"/>
      <name val="Arial CE"/>
    </font>
    <font>
      <i/>
      <sz val="7"/>
      <color rgb="FF969696"/>
      <name val="Arial CE"/>
    </font>
    <font>
      <b/>
      <sz val="9"/>
      <name val="Arial CE"/>
    </font>
    <font>
      <u/>
      <sz val="11"/>
      <color theme="10"/>
      <name val="Calibri"/>
      <family val="2"/>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5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0" fontId="1" fillId="0" borderId="0" xfId="0" applyFont="1" applyAlignment="1">
      <alignment horizontal="right" vertical="center"/>
    </xf>
    <xf numFmtId="0" fontId="22"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7" fillId="0" borderId="0" xfId="0" applyFont="1" applyAlignment="1">
      <alignment horizontal="left" vertical="center"/>
    </xf>
    <xf numFmtId="0" fontId="38" fillId="0" borderId="22" xfId="0" applyFont="1" applyBorder="1" applyAlignment="1">
      <alignment horizontal="center" vertical="center"/>
    </xf>
    <xf numFmtId="49" fontId="38" fillId="0" borderId="22" xfId="0" applyNumberFormat="1"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center" vertical="center" wrapText="1"/>
    </xf>
    <xf numFmtId="167" fontId="38" fillId="0" borderId="22" xfId="0" applyNumberFormat="1" applyFont="1" applyBorder="1" applyAlignment="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lignment horizontal="center" vertical="center"/>
    </xf>
    <xf numFmtId="0" fontId="40"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24" fillId="2" borderId="0" xfId="0" applyFont="1" applyFill="1" applyAlignment="1" applyProtection="1">
      <alignment horizontal="left" vertical="center"/>
      <protection locked="0"/>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9" fillId="0" borderId="0" xfId="0" applyNumberFormat="1" applyFont="1" applyAlignment="1">
      <alignmen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7" fillId="0" borderId="0" xfId="0" applyNumberFormat="1" applyFont="1" applyAlignment="1">
      <alignment vertical="center"/>
    </xf>
    <xf numFmtId="0" fontId="7" fillId="0" borderId="0" xfId="0" applyFont="1" applyAlignment="1">
      <alignment vertical="center"/>
    </xf>
    <xf numFmtId="4" fontId="28" fillId="0" borderId="0" xfId="0" applyNumberFormat="1" applyFont="1" applyAlignment="1">
      <alignment horizontal="right" vertical="center"/>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7" fillId="0" borderId="0" xfId="0" applyFont="1" applyAlignment="1">
      <alignment horizontal="left" vertical="center" wrapText="1"/>
    </xf>
    <xf numFmtId="0" fontId="31"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right" vertical="center"/>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opLeftCell="A79" workbookViewId="0">
      <selection activeCell="D95" sqref="D95:H95"/>
    </sheetView>
  </sheetViews>
  <sheetFormatPr defaultColWidth="8.6640625" defaultRowHeight="11.25" x14ac:dyDescent="0.2"/>
  <cols>
    <col min="1" max="1" width="8.1640625" customWidth="1"/>
    <col min="2" max="2" width="1.6640625" customWidth="1"/>
    <col min="3" max="3" width="4.1640625" customWidth="1"/>
    <col min="4" max="33" width="2.6640625" customWidth="1"/>
    <col min="34" max="34" width="3.1640625" customWidth="1"/>
    <col min="35" max="35" width="31.6640625" customWidth="1"/>
    <col min="36" max="37" width="2.5" customWidth="1"/>
    <col min="38" max="38" width="8.1640625" customWidth="1"/>
    <col min="39" max="39" width="3.1640625" customWidth="1"/>
    <col min="40" max="40" width="13.1640625" customWidth="1"/>
    <col min="41" max="41" width="7.5" customWidth="1"/>
    <col min="42" max="42" width="4.1640625" customWidth="1"/>
    <col min="43" max="43" width="15.6640625" hidden="1" customWidth="1"/>
    <col min="44" max="44" width="13.6640625" customWidth="1"/>
    <col min="45" max="47" width="25.66406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1640625" hidden="1"/>
  </cols>
  <sheetData>
    <row r="1" spans="1:74" x14ac:dyDescent="0.2">
      <c r="A1" s="16" t="s">
        <v>0</v>
      </c>
      <c r="AZ1" s="16" t="s">
        <v>1</v>
      </c>
      <c r="BA1" s="16" t="s">
        <v>2</v>
      </c>
      <c r="BB1" s="16" t="s">
        <v>3</v>
      </c>
      <c r="BT1" s="16" t="s">
        <v>4</v>
      </c>
      <c r="BU1" s="16" t="s">
        <v>4</v>
      </c>
      <c r="BV1" s="16" t="s">
        <v>5</v>
      </c>
    </row>
    <row r="2" spans="1:74" ht="36.950000000000003" customHeight="1" x14ac:dyDescent="0.2">
      <c r="AR2" s="207"/>
      <c r="AS2" s="207"/>
      <c r="AT2" s="207"/>
      <c r="AU2" s="207"/>
      <c r="AV2" s="207"/>
      <c r="AW2" s="207"/>
      <c r="AX2" s="207"/>
      <c r="AY2" s="207"/>
      <c r="AZ2" s="207"/>
      <c r="BA2" s="207"/>
      <c r="BB2" s="207"/>
      <c r="BC2" s="207"/>
      <c r="BD2" s="207"/>
      <c r="BE2" s="207"/>
      <c r="BS2" s="17" t="s">
        <v>6</v>
      </c>
      <c r="BT2" s="17" t="s">
        <v>7</v>
      </c>
    </row>
    <row r="3" spans="1:74"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x14ac:dyDescent="0.2">
      <c r="B4" s="20"/>
      <c r="D4" s="21" t="s">
        <v>9</v>
      </c>
      <c r="AR4" s="20"/>
      <c r="AS4" s="22" t="s">
        <v>10</v>
      </c>
      <c r="BE4" s="23" t="s">
        <v>11</v>
      </c>
      <c r="BS4" s="17" t="s">
        <v>12</v>
      </c>
    </row>
    <row r="5" spans="1:74" ht="12" customHeight="1" x14ac:dyDescent="0.2">
      <c r="B5" s="20"/>
      <c r="D5" s="24" t="s">
        <v>13</v>
      </c>
      <c r="K5" s="218" t="s">
        <v>14</v>
      </c>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R5" s="20"/>
      <c r="BE5" s="215" t="s">
        <v>15</v>
      </c>
      <c r="BS5" s="17" t="s">
        <v>6</v>
      </c>
    </row>
    <row r="6" spans="1:74" ht="36.950000000000003" customHeight="1" x14ac:dyDescent="0.2">
      <c r="B6" s="20"/>
      <c r="D6" s="26" t="s">
        <v>16</v>
      </c>
      <c r="K6" s="219" t="s">
        <v>968</v>
      </c>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R6" s="20"/>
      <c r="BE6" s="216"/>
      <c r="BS6" s="17" t="s">
        <v>6</v>
      </c>
    </row>
    <row r="7" spans="1:74" ht="12" customHeight="1" x14ac:dyDescent="0.2">
      <c r="B7" s="20"/>
      <c r="D7" s="27" t="s">
        <v>17</v>
      </c>
      <c r="K7" s="25" t="s">
        <v>1</v>
      </c>
      <c r="AK7" s="27" t="s">
        <v>18</v>
      </c>
      <c r="AN7" s="25" t="s">
        <v>1</v>
      </c>
      <c r="AR7" s="20"/>
      <c r="BE7" s="216"/>
      <c r="BS7" s="17" t="s">
        <v>6</v>
      </c>
    </row>
    <row r="8" spans="1:74" ht="12" customHeight="1" x14ac:dyDescent="0.2">
      <c r="B8" s="20"/>
      <c r="D8" s="27" t="s">
        <v>19</v>
      </c>
      <c r="K8" s="25" t="s">
        <v>20</v>
      </c>
      <c r="AK8" s="27" t="s">
        <v>21</v>
      </c>
      <c r="AN8" s="28" t="s">
        <v>22</v>
      </c>
      <c r="AR8" s="20"/>
      <c r="BE8" s="216"/>
      <c r="BS8" s="17" t="s">
        <v>6</v>
      </c>
    </row>
    <row r="9" spans="1:74" ht="14.45" customHeight="1" x14ac:dyDescent="0.2">
      <c r="B9" s="20"/>
      <c r="AR9" s="20"/>
      <c r="BE9" s="216"/>
      <c r="BS9" s="17" t="s">
        <v>6</v>
      </c>
    </row>
    <row r="10" spans="1:74" ht="12" customHeight="1" x14ac:dyDescent="0.2">
      <c r="B10" s="20"/>
      <c r="D10" s="27" t="s">
        <v>23</v>
      </c>
      <c r="AK10" s="27" t="s">
        <v>24</v>
      </c>
      <c r="AN10" s="25" t="s">
        <v>25</v>
      </c>
      <c r="AR10" s="20"/>
      <c r="BE10" s="216"/>
      <c r="BS10" s="17" t="s">
        <v>6</v>
      </c>
    </row>
    <row r="11" spans="1:74" ht="18.600000000000001" customHeight="1" x14ac:dyDescent="0.2">
      <c r="B11" s="20"/>
      <c r="E11" s="25" t="s">
        <v>26</v>
      </c>
      <c r="AK11" s="27" t="s">
        <v>27</v>
      </c>
      <c r="AN11" s="25" t="s">
        <v>28</v>
      </c>
      <c r="AR11" s="20"/>
      <c r="BE11" s="216"/>
      <c r="BS11" s="17" t="s">
        <v>6</v>
      </c>
    </row>
    <row r="12" spans="1:74" ht="6.95" customHeight="1" x14ac:dyDescent="0.2">
      <c r="B12" s="20"/>
      <c r="AR12" s="20"/>
      <c r="BE12" s="216"/>
      <c r="BS12" s="17" t="s">
        <v>6</v>
      </c>
    </row>
    <row r="13" spans="1:74" ht="12" customHeight="1" x14ac:dyDescent="0.2">
      <c r="B13" s="20"/>
      <c r="D13" s="27" t="s">
        <v>29</v>
      </c>
      <c r="AK13" s="27" t="s">
        <v>24</v>
      </c>
      <c r="AN13" s="29" t="s">
        <v>30</v>
      </c>
      <c r="AR13" s="20"/>
      <c r="BE13" s="216"/>
      <c r="BS13" s="17" t="s">
        <v>6</v>
      </c>
    </row>
    <row r="14" spans="1:74" ht="12.75" x14ac:dyDescent="0.2">
      <c r="B14" s="20"/>
      <c r="E14" s="220" t="s">
        <v>30</v>
      </c>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7" t="s">
        <v>27</v>
      </c>
      <c r="AN14" s="29" t="s">
        <v>30</v>
      </c>
      <c r="AR14" s="20"/>
      <c r="BE14" s="216"/>
      <c r="BS14" s="17" t="s">
        <v>6</v>
      </c>
    </row>
    <row r="15" spans="1:74" ht="6.95" customHeight="1" x14ac:dyDescent="0.2">
      <c r="B15" s="20"/>
      <c r="AR15" s="20"/>
      <c r="BE15" s="216"/>
      <c r="BS15" s="17" t="s">
        <v>4</v>
      </c>
    </row>
    <row r="16" spans="1:74" ht="12" customHeight="1" x14ac:dyDescent="0.2">
      <c r="B16" s="20"/>
      <c r="D16" s="27" t="s">
        <v>31</v>
      </c>
      <c r="AK16" s="27" t="s">
        <v>24</v>
      </c>
      <c r="AN16" s="25" t="s">
        <v>32</v>
      </c>
      <c r="AR16" s="20"/>
      <c r="BE16" s="216"/>
      <c r="BS16" s="17" t="s">
        <v>4</v>
      </c>
    </row>
    <row r="17" spans="2:71" ht="18.600000000000001" customHeight="1" x14ac:dyDescent="0.2">
      <c r="B17" s="20"/>
      <c r="E17" s="25" t="s">
        <v>33</v>
      </c>
      <c r="AK17" s="27" t="s">
        <v>27</v>
      </c>
      <c r="AN17" s="25" t="s">
        <v>34</v>
      </c>
      <c r="AR17" s="20"/>
      <c r="BE17" s="216"/>
      <c r="BS17" s="17" t="s">
        <v>35</v>
      </c>
    </row>
    <row r="18" spans="2:71" ht="6.95" customHeight="1" x14ac:dyDescent="0.2">
      <c r="B18" s="20"/>
      <c r="AR18" s="20"/>
      <c r="BE18" s="216"/>
      <c r="BS18" s="17" t="s">
        <v>6</v>
      </c>
    </row>
    <row r="19" spans="2:71" ht="12" customHeight="1" x14ac:dyDescent="0.2">
      <c r="B19" s="20"/>
      <c r="D19" s="27" t="s">
        <v>36</v>
      </c>
      <c r="AK19" s="27" t="s">
        <v>24</v>
      </c>
      <c r="AN19" s="25" t="s">
        <v>32</v>
      </c>
      <c r="AR19" s="20"/>
      <c r="BE19" s="216"/>
      <c r="BS19" s="17" t="s">
        <v>6</v>
      </c>
    </row>
    <row r="20" spans="2:71" ht="18.600000000000001" customHeight="1" x14ac:dyDescent="0.2">
      <c r="B20" s="20"/>
      <c r="E20" s="25" t="s">
        <v>33</v>
      </c>
      <c r="AK20" s="27" t="s">
        <v>27</v>
      </c>
      <c r="AN20" s="25" t="s">
        <v>34</v>
      </c>
      <c r="AR20" s="20"/>
      <c r="BE20" s="216"/>
      <c r="BS20" s="17" t="s">
        <v>35</v>
      </c>
    </row>
    <row r="21" spans="2:71" ht="6.95" customHeight="1" x14ac:dyDescent="0.2">
      <c r="B21" s="20"/>
      <c r="AR21" s="20"/>
      <c r="BE21" s="216"/>
    </row>
    <row r="22" spans="2:71" ht="12" customHeight="1" x14ac:dyDescent="0.2">
      <c r="B22" s="20"/>
      <c r="D22" s="27" t="s">
        <v>37</v>
      </c>
      <c r="AR22" s="20"/>
      <c r="BE22" s="216"/>
    </row>
    <row r="23" spans="2:71" ht="16.5" customHeight="1" x14ac:dyDescent="0.2">
      <c r="B23" s="20"/>
      <c r="E23" s="222" t="s">
        <v>1</v>
      </c>
      <c r="F23" s="222"/>
      <c r="G23" s="222"/>
      <c r="H23" s="222"/>
      <c r="I23" s="222"/>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2"/>
      <c r="AI23" s="222"/>
      <c r="AJ23" s="222"/>
      <c r="AK23" s="222"/>
      <c r="AL23" s="222"/>
      <c r="AM23" s="222"/>
      <c r="AN23" s="222"/>
      <c r="AR23" s="20"/>
      <c r="BE23" s="216"/>
    </row>
    <row r="24" spans="2:71" ht="6.95" customHeight="1" x14ac:dyDescent="0.2">
      <c r="B24" s="20"/>
      <c r="AR24" s="20"/>
      <c r="BE24" s="216"/>
    </row>
    <row r="25" spans="2:71" ht="6.95" customHeight="1" x14ac:dyDescent="0.2">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6"/>
    </row>
    <row r="26" spans="2:71" s="1" customFormat="1" ht="26.1" customHeight="1" x14ac:dyDescent="0.2">
      <c r="B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3">
        <f>ROUND(AG94,2)</f>
        <v>0</v>
      </c>
      <c r="AL26" s="224"/>
      <c r="AM26" s="224"/>
      <c r="AN26" s="224"/>
      <c r="AO26" s="224"/>
      <c r="AR26" s="32"/>
      <c r="BE26" s="216"/>
    </row>
    <row r="27" spans="2:71" s="1" customFormat="1" ht="6.95" customHeight="1" x14ac:dyDescent="0.2">
      <c r="B27" s="32"/>
      <c r="AR27" s="32"/>
      <c r="BE27" s="216"/>
    </row>
    <row r="28" spans="2:71" s="1" customFormat="1" ht="12.75" x14ac:dyDescent="0.2">
      <c r="B28" s="32"/>
      <c r="L28" s="225" t="s">
        <v>39</v>
      </c>
      <c r="M28" s="225"/>
      <c r="N28" s="225"/>
      <c r="O28" s="225"/>
      <c r="P28" s="225"/>
      <c r="W28" s="225" t="s">
        <v>40</v>
      </c>
      <c r="X28" s="225"/>
      <c r="Y28" s="225"/>
      <c r="Z28" s="225"/>
      <c r="AA28" s="225"/>
      <c r="AB28" s="225"/>
      <c r="AC28" s="225"/>
      <c r="AD28" s="225"/>
      <c r="AE28" s="225"/>
      <c r="AK28" s="225" t="s">
        <v>41</v>
      </c>
      <c r="AL28" s="225"/>
      <c r="AM28" s="225"/>
      <c r="AN28" s="225"/>
      <c r="AO28" s="225"/>
      <c r="AR28" s="32"/>
      <c r="BE28" s="216"/>
    </row>
    <row r="29" spans="2:71" s="2" customFormat="1" ht="14.45" customHeight="1" x14ac:dyDescent="0.2">
      <c r="B29" s="35"/>
      <c r="D29" s="27" t="s">
        <v>42</v>
      </c>
      <c r="F29" s="27" t="s">
        <v>43</v>
      </c>
      <c r="L29" s="208">
        <v>0.21</v>
      </c>
      <c r="M29" s="209"/>
      <c r="N29" s="209"/>
      <c r="O29" s="209"/>
      <c r="P29" s="209"/>
      <c r="W29" s="210">
        <f>ROUND(AZ94, 2)</f>
        <v>0</v>
      </c>
      <c r="X29" s="209"/>
      <c r="Y29" s="209"/>
      <c r="Z29" s="209"/>
      <c r="AA29" s="209"/>
      <c r="AB29" s="209"/>
      <c r="AC29" s="209"/>
      <c r="AD29" s="209"/>
      <c r="AE29" s="209"/>
      <c r="AK29" s="210">
        <f>ROUND(AV94, 2)</f>
        <v>0</v>
      </c>
      <c r="AL29" s="209"/>
      <c r="AM29" s="209"/>
      <c r="AN29" s="209"/>
      <c r="AO29" s="209"/>
      <c r="AR29" s="35"/>
      <c r="BE29" s="217"/>
    </row>
    <row r="30" spans="2:71" s="2" customFormat="1" ht="14.45" customHeight="1" x14ac:dyDescent="0.2">
      <c r="B30" s="35"/>
      <c r="F30" s="27" t="s">
        <v>44</v>
      </c>
      <c r="L30" s="208">
        <v>0.12</v>
      </c>
      <c r="M30" s="209"/>
      <c r="N30" s="209"/>
      <c r="O30" s="209"/>
      <c r="P30" s="209"/>
      <c r="W30" s="210">
        <f>ROUND(BA94, 2)</f>
        <v>0</v>
      </c>
      <c r="X30" s="209"/>
      <c r="Y30" s="209"/>
      <c r="Z30" s="209"/>
      <c r="AA30" s="209"/>
      <c r="AB30" s="209"/>
      <c r="AC30" s="209"/>
      <c r="AD30" s="209"/>
      <c r="AE30" s="209"/>
      <c r="AK30" s="210">
        <f>ROUND(AW94, 2)</f>
        <v>0</v>
      </c>
      <c r="AL30" s="209"/>
      <c r="AM30" s="209"/>
      <c r="AN30" s="209"/>
      <c r="AO30" s="209"/>
      <c r="AR30" s="35"/>
      <c r="BE30" s="217"/>
    </row>
    <row r="31" spans="2:71" s="2" customFormat="1" ht="14.45" hidden="1" customHeight="1" x14ac:dyDescent="0.2">
      <c r="B31" s="35"/>
      <c r="F31" s="27" t="s">
        <v>45</v>
      </c>
      <c r="L31" s="208">
        <v>0.21</v>
      </c>
      <c r="M31" s="209"/>
      <c r="N31" s="209"/>
      <c r="O31" s="209"/>
      <c r="P31" s="209"/>
      <c r="W31" s="210">
        <f>ROUND(BB94, 2)</f>
        <v>0</v>
      </c>
      <c r="X31" s="209"/>
      <c r="Y31" s="209"/>
      <c r="Z31" s="209"/>
      <c r="AA31" s="209"/>
      <c r="AB31" s="209"/>
      <c r="AC31" s="209"/>
      <c r="AD31" s="209"/>
      <c r="AE31" s="209"/>
      <c r="AK31" s="210">
        <v>0</v>
      </c>
      <c r="AL31" s="209"/>
      <c r="AM31" s="209"/>
      <c r="AN31" s="209"/>
      <c r="AO31" s="209"/>
      <c r="AR31" s="35"/>
      <c r="BE31" s="217"/>
    </row>
    <row r="32" spans="2:71" s="2" customFormat="1" ht="14.45" hidden="1" customHeight="1" x14ac:dyDescent="0.2">
      <c r="B32" s="35"/>
      <c r="F32" s="27" t="s">
        <v>46</v>
      </c>
      <c r="L32" s="208">
        <v>0.12</v>
      </c>
      <c r="M32" s="209"/>
      <c r="N32" s="209"/>
      <c r="O32" s="209"/>
      <c r="P32" s="209"/>
      <c r="W32" s="210">
        <f>ROUND(BC94, 2)</f>
        <v>0</v>
      </c>
      <c r="X32" s="209"/>
      <c r="Y32" s="209"/>
      <c r="Z32" s="209"/>
      <c r="AA32" s="209"/>
      <c r="AB32" s="209"/>
      <c r="AC32" s="209"/>
      <c r="AD32" s="209"/>
      <c r="AE32" s="209"/>
      <c r="AK32" s="210">
        <v>0</v>
      </c>
      <c r="AL32" s="209"/>
      <c r="AM32" s="209"/>
      <c r="AN32" s="209"/>
      <c r="AO32" s="209"/>
      <c r="AR32" s="35"/>
      <c r="BE32" s="217"/>
    </row>
    <row r="33" spans="2:57" s="2" customFormat="1" ht="14.45" hidden="1" customHeight="1" x14ac:dyDescent="0.2">
      <c r="B33" s="35"/>
      <c r="F33" s="27" t="s">
        <v>47</v>
      </c>
      <c r="L33" s="208">
        <v>0</v>
      </c>
      <c r="M33" s="209"/>
      <c r="N33" s="209"/>
      <c r="O33" s="209"/>
      <c r="P33" s="209"/>
      <c r="W33" s="210">
        <f>ROUND(BD94, 2)</f>
        <v>0</v>
      </c>
      <c r="X33" s="209"/>
      <c r="Y33" s="209"/>
      <c r="Z33" s="209"/>
      <c r="AA33" s="209"/>
      <c r="AB33" s="209"/>
      <c r="AC33" s="209"/>
      <c r="AD33" s="209"/>
      <c r="AE33" s="209"/>
      <c r="AK33" s="210">
        <v>0</v>
      </c>
      <c r="AL33" s="209"/>
      <c r="AM33" s="209"/>
      <c r="AN33" s="209"/>
      <c r="AO33" s="209"/>
      <c r="AR33" s="35"/>
      <c r="BE33" s="217"/>
    </row>
    <row r="34" spans="2:57" s="1" customFormat="1" ht="6.95" customHeight="1" x14ac:dyDescent="0.2">
      <c r="B34" s="32"/>
      <c r="AR34" s="32"/>
      <c r="BE34" s="216"/>
    </row>
    <row r="35" spans="2:57" s="1" customFormat="1" ht="26.1" customHeight="1" x14ac:dyDescent="0.2">
      <c r="B35" s="32"/>
      <c r="C35" s="36"/>
      <c r="D35" s="37" t="s">
        <v>48</v>
      </c>
      <c r="E35" s="38"/>
      <c r="F35" s="38"/>
      <c r="G35" s="38"/>
      <c r="H35" s="38"/>
      <c r="I35" s="38"/>
      <c r="J35" s="38"/>
      <c r="K35" s="38"/>
      <c r="L35" s="38"/>
      <c r="M35" s="38"/>
      <c r="N35" s="38"/>
      <c r="O35" s="38"/>
      <c r="P35" s="38"/>
      <c r="Q35" s="38"/>
      <c r="R35" s="38"/>
      <c r="S35" s="38"/>
      <c r="T35" s="39" t="s">
        <v>49</v>
      </c>
      <c r="U35" s="38"/>
      <c r="V35" s="38"/>
      <c r="W35" s="38"/>
      <c r="X35" s="214" t="s">
        <v>50</v>
      </c>
      <c r="Y35" s="212"/>
      <c r="Z35" s="212"/>
      <c r="AA35" s="212"/>
      <c r="AB35" s="212"/>
      <c r="AC35" s="38"/>
      <c r="AD35" s="38"/>
      <c r="AE35" s="38"/>
      <c r="AF35" s="38"/>
      <c r="AG35" s="38"/>
      <c r="AH35" s="38"/>
      <c r="AI35" s="38"/>
      <c r="AJ35" s="38"/>
      <c r="AK35" s="211">
        <f>SUM(AK26:AK33)</f>
        <v>0</v>
      </c>
      <c r="AL35" s="212"/>
      <c r="AM35" s="212"/>
      <c r="AN35" s="212"/>
      <c r="AO35" s="213"/>
      <c r="AP35" s="36"/>
      <c r="AQ35" s="36"/>
      <c r="AR35" s="32"/>
    </row>
    <row r="36" spans="2:57" s="1" customFormat="1" ht="6.95" customHeight="1" x14ac:dyDescent="0.2">
      <c r="B36" s="32"/>
      <c r="AR36" s="32"/>
    </row>
    <row r="37" spans="2:57" s="1" customFormat="1" ht="14.45" customHeight="1" x14ac:dyDescent="0.2">
      <c r="B37" s="32"/>
      <c r="AR37" s="32"/>
    </row>
    <row r="38" spans="2:57" ht="14.45" customHeight="1" x14ac:dyDescent="0.2">
      <c r="B38" s="20"/>
      <c r="AR38" s="20"/>
    </row>
    <row r="39" spans="2:57" ht="14.45" customHeight="1" x14ac:dyDescent="0.2">
      <c r="B39" s="20"/>
      <c r="AR39" s="20"/>
    </row>
    <row r="40" spans="2:57" ht="14.45" customHeight="1" x14ac:dyDescent="0.2">
      <c r="B40" s="20"/>
      <c r="AR40" s="20"/>
    </row>
    <row r="41" spans="2:57" ht="14.45" customHeight="1" x14ac:dyDescent="0.2">
      <c r="B41" s="20"/>
      <c r="AR41" s="20"/>
    </row>
    <row r="42" spans="2:57" ht="14.45" customHeight="1" x14ac:dyDescent="0.2">
      <c r="B42" s="20"/>
      <c r="AR42" s="20"/>
    </row>
    <row r="43" spans="2:57" ht="14.45" customHeight="1" x14ac:dyDescent="0.2">
      <c r="B43" s="20"/>
      <c r="AR43" s="20"/>
    </row>
    <row r="44" spans="2:57" ht="14.45" customHeight="1" x14ac:dyDescent="0.2">
      <c r="B44" s="20"/>
      <c r="AR44" s="20"/>
    </row>
    <row r="45" spans="2:57" ht="14.45" customHeight="1" x14ac:dyDescent="0.2">
      <c r="B45" s="20"/>
      <c r="AR45" s="20"/>
    </row>
    <row r="46" spans="2:57" ht="14.45" customHeight="1" x14ac:dyDescent="0.2">
      <c r="B46" s="20"/>
      <c r="AR46" s="20"/>
    </row>
    <row r="47" spans="2:57" ht="14.45" customHeight="1" x14ac:dyDescent="0.2">
      <c r="B47" s="20"/>
      <c r="AR47" s="20"/>
    </row>
    <row r="48" spans="2:57" ht="14.45" customHeight="1" x14ac:dyDescent="0.2">
      <c r="B48" s="20"/>
      <c r="AR48" s="20"/>
    </row>
    <row r="49" spans="2:44" s="1" customFormat="1" ht="14.45" customHeight="1" x14ac:dyDescent="0.2">
      <c r="B49" s="32"/>
      <c r="D49" s="40" t="s">
        <v>51</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52</v>
      </c>
      <c r="AI49" s="41"/>
      <c r="AJ49" s="41"/>
      <c r="AK49" s="41"/>
      <c r="AL49" s="41"/>
      <c r="AM49" s="41"/>
      <c r="AN49" s="41"/>
      <c r="AO49" s="41"/>
      <c r="AR49" s="32"/>
    </row>
    <row r="50" spans="2:44" x14ac:dyDescent="0.2">
      <c r="B50" s="20"/>
      <c r="AR50" s="20"/>
    </row>
    <row r="51" spans="2:44" x14ac:dyDescent="0.2">
      <c r="B51" s="20"/>
      <c r="AR51" s="20"/>
    </row>
    <row r="52" spans="2:44" x14ac:dyDescent="0.2">
      <c r="B52" s="20"/>
      <c r="AR52" s="20"/>
    </row>
    <row r="53" spans="2:44" x14ac:dyDescent="0.2">
      <c r="B53" s="20"/>
      <c r="AR53" s="20"/>
    </row>
    <row r="54" spans="2:44" x14ac:dyDescent="0.2">
      <c r="B54" s="20"/>
      <c r="AR54" s="20"/>
    </row>
    <row r="55" spans="2:44" x14ac:dyDescent="0.2">
      <c r="B55" s="20"/>
      <c r="AR55" s="20"/>
    </row>
    <row r="56" spans="2:44" x14ac:dyDescent="0.2">
      <c r="B56" s="20"/>
      <c r="AR56" s="20"/>
    </row>
    <row r="57" spans="2:44" x14ac:dyDescent="0.2">
      <c r="B57" s="20"/>
      <c r="AR57" s="20"/>
    </row>
    <row r="58" spans="2:44" x14ac:dyDescent="0.2">
      <c r="B58" s="20"/>
      <c r="AR58" s="20"/>
    </row>
    <row r="59" spans="2:44" x14ac:dyDescent="0.2">
      <c r="B59" s="20"/>
      <c r="AR59" s="20"/>
    </row>
    <row r="60" spans="2:44" s="1" customFormat="1" ht="12.75" x14ac:dyDescent="0.2">
      <c r="B60" s="32"/>
      <c r="D60" s="42" t="s">
        <v>53</v>
      </c>
      <c r="E60" s="34"/>
      <c r="F60" s="34"/>
      <c r="G60" s="34"/>
      <c r="H60" s="34"/>
      <c r="I60" s="34"/>
      <c r="J60" s="34"/>
      <c r="K60" s="34"/>
      <c r="L60" s="34"/>
      <c r="M60" s="34"/>
      <c r="N60" s="34"/>
      <c r="O60" s="34"/>
      <c r="P60" s="34"/>
      <c r="Q60" s="34"/>
      <c r="R60" s="34"/>
      <c r="S60" s="34"/>
      <c r="T60" s="34"/>
      <c r="U60" s="34"/>
      <c r="V60" s="42" t="s">
        <v>54</v>
      </c>
      <c r="W60" s="34"/>
      <c r="X60" s="34"/>
      <c r="Y60" s="34"/>
      <c r="Z60" s="34"/>
      <c r="AA60" s="34"/>
      <c r="AB60" s="34"/>
      <c r="AC60" s="34"/>
      <c r="AD60" s="34"/>
      <c r="AE60" s="34"/>
      <c r="AF60" s="34"/>
      <c r="AG60" s="34"/>
      <c r="AH60" s="42" t="s">
        <v>53</v>
      </c>
      <c r="AI60" s="34"/>
      <c r="AJ60" s="34"/>
      <c r="AK60" s="34"/>
      <c r="AL60" s="34"/>
      <c r="AM60" s="42" t="s">
        <v>54</v>
      </c>
      <c r="AN60" s="34"/>
      <c r="AO60" s="34"/>
      <c r="AR60" s="32"/>
    </row>
    <row r="61" spans="2:44" x14ac:dyDescent="0.2">
      <c r="B61" s="20"/>
      <c r="AR61" s="20"/>
    </row>
    <row r="62" spans="2:44" x14ac:dyDescent="0.2">
      <c r="B62" s="20"/>
      <c r="AR62" s="20"/>
    </row>
    <row r="63" spans="2:44" x14ac:dyDescent="0.2">
      <c r="B63" s="20"/>
      <c r="AR63" s="20"/>
    </row>
    <row r="64" spans="2:44" s="1" customFormat="1" ht="12.75" x14ac:dyDescent="0.2">
      <c r="B64" s="32"/>
      <c r="D64" s="40" t="s">
        <v>55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56</v>
      </c>
      <c r="AI64" s="41"/>
      <c r="AJ64" s="41"/>
      <c r="AK64" s="41"/>
      <c r="AL64" s="41"/>
      <c r="AM64" s="41"/>
      <c r="AN64" s="41"/>
      <c r="AO64" s="41"/>
      <c r="AR64" s="32"/>
    </row>
    <row r="65" spans="2:44" x14ac:dyDescent="0.2">
      <c r="B65" s="20"/>
      <c r="AR65" s="20"/>
    </row>
    <row r="66" spans="2:44" x14ac:dyDescent="0.2">
      <c r="B66" s="20"/>
      <c r="AR66" s="20"/>
    </row>
    <row r="67" spans="2:44" x14ac:dyDescent="0.2">
      <c r="B67" s="20"/>
      <c r="AR67" s="20"/>
    </row>
    <row r="68" spans="2:44" x14ac:dyDescent="0.2">
      <c r="B68" s="20"/>
      <c r="AR68" s="20"/>
    </row>
    <row r="69" spans="2:44" x14ac:dyDescent="0.2">
      <c r="B69" s="20"/>
      <c r="AR69" s="20"/>
    </row>
    <row r="70" spans="2:44" x14ac:dyDescent="0.2">
      <c r="B70" s="20"/>
      <c r="AR70" s="20"/>
    </row>
    <row r="71" spans="2:44" x14ac:dyDescent="0.2">
      <c r="B71" s="20"/>
      <c r="AR71" s="20"/>
    </row>
    <row r="72" spans="2:44" x14ac:dyDescent="0.2">
      <c r="B72" s="20"/>
      <c r="AR72" s="20"/>
    </row>
    <row r="73" spans="2:44" x14ac:dyDescent="0.2">
      <c r="B73" s="20"/>
      <c r="AR73" s="20"/>
    </row>
    <row r="74" spans="2:44" x14ac:dyDescent="0.2">
      <c r="B74" s="20"/>
      <c r="AR74" s="20"/>
    </row>
    <row r="75" spans="2:44" s="1" customFormat="1" ht="12.75" x14ac:dyDescent="0.2">
      <c r="B75" s="32"/>
      <c r="D75" s="42" t="s">
        <v>53</v>
      </c>
      <c r="E75" s="34"/>
      <c r="F75" s="34"/>
      <c r="G75" s="34"/>
      <c r="H75" s="34"/>
      <c r="I75" s="34"/>
      <c r="J75" s="34"/>
      <c r="K75" s="34"/>
      <c r="L75" s="34"/>
      <c r="M75" s="34"/>
      <c r="N75" s="34"/>
      <c r="O75" s="34"/>
      <c r="P75" s="34"/>
      <c r="Q75" s="34"/>
      <c r="R75" s="34"/>
      <c r="S75" s="34"/>
      <c r="T75" s="34"/>
      <c r="U75" s="34"/>
      <c r="V75" s="42" t="s">
        <v>54</v>
      </c>
      <c r="W75" s="34"/>
      <c r="X75" s="34"/>
      <c r="Y75" s="34"/>
      <c r="Z75" s="34"/>
      <c r="AA75" s="34"/>
      <c r="AB75" s="34"/>
      <c r="AC75" s="34"/>
      <c r="AD75" s="34"/>
      <c r="AE75" s="34"/>
      <c r="AF75" s="34"/>
      <c r="AG75" s="34"/>
      <c r="AH75" s="42" t="s">
        <v>53</v>
      </c>
      <c r="AI75" s="34"/>
      <c r="AJ75" s="34"/>
      <c r="AK75" s="34"/>
      <c r="AL75" s="34"/>
      <c r="AM75" s="42" t="s">
        <v>54</v>
      </c>
      <c r="AN75" s="34"/>
      <c r="AO75" s="34"/>
      <c r="AR75" s="32"/>
    </row>
    <row r="76" spans="2:44" s="1" customFormat="1" x14ac:dyDescent="0.2">
      <c r="B76" s="32"/>
      <c r="AR76" s="32"/>
    </row>
    <row r="77" spans="2:44" s="1" customFormat="1" ht="6.95" customHeight="1" x14ac:dyDescent="0.2">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2"/>
    </row>
    <row r="81" spans="1:91" s="1" customFormat="1" ht="6.95" customHeight="1" x14ac:dyDescent="0.2">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2"/>
    </row>
    <row r="82" spans="1:91" s="1" customFormat="1" ht="24.95" customHeight="1" x14ac:dyDescent="0.2">
      <c r="B82" s="32"/>
      <c r="C82" s="21" t="s">
        <v>57</v>
      </c>
      <c r="AR82" s="32"/>
    </row>
    <row r="83" spans="1:91" s="1" customFormat="1" ht="6.95" customHeight="1" x14ac:dyDescent="0.2">
      <c r="B83" s="32"/>
      <c r="AR83" s="32"/>
    </row>
    <row r="84" spans="1:91" s="3" customFormat="1" ht="12" customHeight="1" x14ac:dyDescent="0.2">
      <c r="B84" s="47"/>
      <c r="C84" s="27" t="s">
        <v>13</v>
      </c>
      <c r="L84" s="3" t="str">
        <f>K5</f>
        <v>23</v>
      </c>
      <c r="AR84" s="47"/>
    </row>
    <row r="85" spans="1:91" s="4" customFormat="1" ht="36.950000000000003" customHeight="1" x14ac:dyDescent="0.2">
      <c r="B85" s="48"/>
      <c r="C85" s="49" t="s">
        <v>16</v>
      </c>
      <c r="L85" s="231" t="str">
        <f>K6</f>
        <v>Modernizace tramvajové tratě Vídeňská, úsek Moravanské lány po smyčku Modřice</v>
      </c>
      <c r="M85" s="232"/>
      <c r="N85" s="232"/>
      <c r="O85" s="232"/>
      <c r="P85" s="232"/>
      <c r="Q85" s="232"/>
      <c r="R85" s="232"/>
      <c r="S85" s="232"/>
      <c r="T85" s="232"/>
      <c r="U85" s="232"/>
      <c r="V85" s="232"/>
      <c r="W85" s="232"/>
      <c r="X85" s="232"/>
      <c r="Y85" s="232"/>
      <c r="Z85" s="232"/>
      <c r="AA85" s="232"/>
      <c r="AB85" s="232"/>
      <c r="AC85" s="232"/>
      <c r="AD85" s="232"/>
      <c r="AE85" s="232"/>
      <c r="AF85" s="232"/>
      <c r="AG85" s="232"/>
      <c r="AH85" s="232"/>
      <c r="AI85" s="232"/>
      <c r="AJ85" s="232"/>
      <c r="AK85" s="232"/>
      <c r="AL85" s="232"/>
      <c r="AM85" s="232"/>
      <c r="AN85" s="232"/>
      <c r="AO85" s="232"/>
      <c r="AR85" s="48"/>
    </row>
    <row r="86" spans="1:91" s="1" customFormat="1" ht="6.95" customHeight="1" x14ac:dyDescent="0.2">
      <c r="B86" s="32"/>
      <c r="AR86" s="32"/>
    </row>
    <row r="87" spans="1:91" s="1" customFormat="1" ht="12" customHeight="1" x14ac:dyDescent="0.2">
      <c r="B87" s="32"/>
      <c r="C87" s="27" t="s">
        <v>19</v>
      </c>
      <c r="L87" s="50" t="str">
        <f>IF(K8="","",K8)</f>
        <v>ulice Vídeňská, Brno</v>
      </c>
      <c r="AI87" s="27" t="s">
        <v>21</v>
      </c>
      <c r="AM87" s="233" t="str">
        <f>IF(AN8= "","",AN8)</f>
        <v>19. 10. 2023</v>
      </c>
      <c r="AN87" s="233"/>
      <c r="AR87" s="32"/>
    </row>
    <row r="88" spans="1:91" s="1" customFormat="1" ht="6.95" customHeight="1" x14ac:dyDescent="0.2">
      <c r="B88" s="32"/>
      <c r="AR88" s="32"/>
    </row>
    <row r="89" spans="1:91" s="1" customFormat="1" ht="25.7" customHeight="1" x14ac:dyDescent="0.2">
      <c r="B89" s="32"/>
      <c r="C89" s="27" t="s">
        <v>23</v>
      </c>
      <c r="L89" s="3" t="str">
        <f>IF(E11= "","",E11)</f>
        <v>Dopravní podnik města Brna, a. s.</v>
      </c>
      <c r="AI89" s="27" t="s">
        <v>31</v>
      </c>
      <c r="AM89" s="242" t="str">
        <f>IF(E17="","",E17)</f>
        <v>Vysoké učení technické v Brně</v>
      </c>
      <c r="AN89" s="243"/>
      <c r="AO89" s="243"/>
      <c r="AP89" s="243"/>
      <c r="AR89" s="32"/>
      <c r="AS89" s="238" t="s">
        <v>58</v>
      </c>
      <c r="AT89" s="239"/>
      <c r="AU89" s="52"/>
      <c r="AV89" s="52"/>
      <c r="AW89" s="52"/>
      <c r="AX89" s="52"/>
      <c r="AY89" s="52"/>
      <c r="AZ89" s="52"/>
      <c r="BA89" s="52"/>
      <c r="BB89" s="52"/>
      <c r="BC89" s="52"/>
      <c r="BD89" s="53"/>
    </row>
    <row r="90" spans="1:91" s="1" customFormat="1" ht="25.7" customHeight="1" x14ac:dyDescent="0.2">
      <c r="B90" s="32"/>
      <c r="C90" s="27" t="s">
        <v>29</v>
      </c>
      <c r="L90" s="3" t="str">
        <f>IF(E14= "Vyplň údaj","",E14)</f>
        <v/>
      </c>
      <c r="AI90" s="27" t="s">
        <v>36</v>
      </c>
      <c r="AM90" s="242" t="str">
        <f>IF(E20="","",E20)</f>
        <v>Vysoké učení technické v Brně</v>
      </c>
      <c r="AN90" s="243"/>
      <c r="AO90" s="243"/>
      <c r="AP90" s="243"/>
      <c r="AR90" s="32"/>
      <c r="AS90" s="240"/>
      <c r="AT90" s="241"/>
      <c r="BD90" s="54"/>
    </row>
    <row r="91" spans="1:91" s="1" customFormat="1" ht="11.1" customHeight="1" x14ac:dyDescent="0.2">
      <c r="B91" s="32"/>
      <c r="AR91" s="32"/>
      <c r="AS91" s="240"/>
      <c r="AT91" s="241"/>
      <c r="BD91" s="54"/>
    </row>
    <row r="92" spans="1:91" s="1" customFormat="1" ht="29.25" customHeight="1" x14ac:dyDescent="0.2">
      <c r="B92" s="32"/>
      <c r="C92" s="244" t="s">
        <v>59</v>
      </c>
      <c r="D92" s="245"/>
      <c r="E92" s="245"/>
      <c r="F92" s="245"/>
      <c r="G92" s="245"/>
      <c r="H92" s="55"/>
      <c r="I92" s="247" t="s">
        <v>60</v>
      </c>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6" t="s">
        <v>61</v>
      </c>
      <c r="AH92" s="245"/>
      <c r="AI92" s="245"/>
      <c r="AJ92" s="245"/>
      <c r="AK92" s="245"/>
      <c r="AL92" s="245"/>
      <c r="AM92" s="245"/>
      <c r="AN92" s="247" t="s">
        <v>62</v>
      </c>
      <c r="AO92" s="245"/>
      <c r="AP92" s="248"/>
      <c r="AQ92" s="56" t="s">
        <v>63</v>
      </c>
      <c r="AR92" s="32"/>
      <c r="AS92" s="57" t="s">
        <v>64</v>
      </c>
      <c r="AT92" s="58" t="s">
        <v>65</v>
      </c>
      <c r="AU92" s="58" t="s">
        <v>66</v>
      </c>
      <c r="AV92" s="58" t="s">
        <v>67</v>
      </c>
      <c r="AW92" s="58" t="s">
        <v>68</v>
      </c>
      <c r="AX92" s="58" t="s">
        <v>69</v>
      </c>
      <c r="AY92" s="58" t="s">
        <v>70</v>
      </c>
      <c r="AZ92" s="58" t="s">
        <v>71</v>
      </c>
      <c r="BA92" s="58" t="s">
        <v>72</v>
      </c>
      <c r="BB92" s="58" t="s">
        <v>73</v>
      </c>
      <c r="BC92" s="58" t="s">
        <v>74</v>
      </c>
      <c r="BD92" s="59" t="s">
        <v>75</v>
      </c>
    </row>
    <row r="93" spans="1:91" s="1" customFormat="1" ht="11.1" customHeight="1" x14ac:dyDescent="0.2">
      <c r="B93" s="32"/>
      <c r="AR93" s="32"/>
      <c r="AS93" s="60"/>
      <c r="AT93" s="52"/>
      <c r="AU93" s="52"/>
      <c r="AV93" s="52"/>
      <c r="AW93" s="52"/>
      <c r="AX93" s="52"/>
      <c r="AY93" s="52"/>
      <c r="AZ93" s="52"/>
      <c r="BA93" s="52"/>
      <c r="BB93" s="52"/>
      <c r="BC93" s="52"/>
      <c r="BD93" s="53"/>
    </row>
    <row r="94" spans="1:91" s="5" customFormat="1" ht="32.450000000000003" customHeight="1" x14ac:dyDescent="0.2">
      <c r="B94" s="61"/>
      <c r="C94" s="62" t="s">
        <v>76</v>
      </c>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236">
        <f>ROUND(AG95+AG98+AG101,2)</f>
        <v>0</v>
      </c>
      <c r="AH94" s="236"/>
      <c r="AI94" s="236"/>
      <c r="AJ94" s="236"/>
      <c r="AK94" s="236"/>
      <c r="AL94" s="236"/>
      <c r="AM94" s="236"/>
      <c r="AN94" s="237">
        <f t="shared" ref="AN94:AN101" si="0">SUM(AG94,AT94)</f>
        <v>0</v>
      </c>
      <c r="AO94" s="237"/>
      <c r="AP94" s="237"/>
      <c r="AQ94" s="65" t="s">
        <v>1</v>
      </c>
      <c r="AR94" s="61"/>
      <c r="AS94" s="66">
        <f>ROUND(AS95+AS98+AS101,2)</f>
        <v>0</v>
      </c>
      <c r="AT94" s="67">
        <f t="shared" ref="AT94:AT101" si="1">ROUND(SUM(AV94:AW94),2)</f>
        <v>0</v>
      </c>
      <c r="AU94" s="68">
        <f>ROUND(AU95+AU98+AU101,5)</f>
        <v>0</v>
      </c>
      <c r="AV94" s="67">
        <f>ROUND(AZ94*L29,2)</f>
        <v>0</v>
      </c>
      <c r="AW94" s="67">
        <f>ROUND(BA94*L30,2)</f>
        <v>0</v>
      </c>
      <c r="AX94" s="67">
        <f>ROUND(BB94*L29,2)</f>
        <v>0</v>
      </c>
      <c r="AY94" s="67">
        <f>ROUND(BC94*L30,2)</f>
        <v>0</v>
      </c>
      <c r="AZ94" s="67">
        <f>ROUND(AZ95+AZ98+AZ101,2)</f>
        <v>0</v>
      </c>
      <c r="BA94" s="67">
        <f>ROUND(BA95+BA98+BA101,2)</f>
        <v>0</v>
      </c>
      <c r="BB94" s="67">
        <f>ROUND(BB95+BB98+BB101,2)</f>
        <v>0</v>
      </c>
      <c r="BC94" s="67">
        <f>ROUND(BC95+BC98+BC101,2)</f>
        <v>0</v>
      </c>
      <c r="BD94" s="69">
        <f>ROUND(BD95+BD98+BD101,2)</f>
        <v>0</v>
      </c>
      <c r="BS94" s="70" t="s">
        <v>77</v>
      </c>
      <c r="BT94" s="70" t="s">
        <v>78</v>
      </c>
      <c r="BU94" s="71" t="s">
        <v>79</v>
      </c>
      <c r="BV94" s="70" t="s">
        <v>80</v>
      </c>
      <c r="BW94" s="70" t="s">
        <v>5</v>
      </c>
      <c r="BX94" s="70" t="s">
        <v>81</v>
      </c>
      <c r="CL94" s="70" t="s">
        <v>1</v>
      </c>
    </row>
    <row r="95" spans="1:91" s="6" customFormat="1" ht="16.5" customHeight="1" x14ac:dyDescent="0.2">
      <c r="B95" s="72"/>
      <c r="C95" s="73"/>
      <c r="D95" s="234" t="s">
        <v>975</v>
      </c>
      <c r="E95" s="234"/>
      <c r="F95" s="234"/>
      <c r="G95" s="234"/>
      <c r="H95" s="234"/>
      <c r="I95" s="74"/>
      <c r="J95" s="234" t="s">
        <v>82</v>
      </c>
      <c r="K95" s="234"/>
      <c r="L95" s="234"/>
      <c r="M95" s="234"/>
      <c r="N95" s="234"/>
      <c r="O95" s="234"/>
      <c r="P95" s="234"/>
      <c r="Q95" s="234"/>
      <c r="R95" s="234"/>
      <c r="S95" s="234"/>
      <c r="T95" s="234"/>
      <c r="U95" s="234"/>
      <c r="V95" s="234"/>
      <c r="W95" s="234"/>
      <c r="X95" s="234"/>
      <c r="Y95" s="234"/>
      <c r="Z95" s="234"/>
      <c r="AA95" s="234"/>
      <c r="AB95" s="234"/>
      <c r="AC95" s="234"/>
      <c r="AD95" s="234"/>
      <c r="AE95" s="234"/>
      <c r="AF95" s="234"/>
      <c r="AG95" s="228">
        <f>ROUND(SUM(AG96:AG97),2)</f>
        <v>0</v>
      </c>
      <c r="AH95" s="229"/>
      <c r="AI95" s="229"/>
      <c r="AJ95" s="229"/>
      <c r="AK95" s="229"/>
      <c r="AL95" s="229"/>
      <c r="AM95" s="229"/>
      <c r="AN95" s="230">
        <f t="shared" si="0"/>
        <v>0</v>
      </c>
      <c r="AO95" s="229"/>
      <c r="AP95" s="229"/>
      <c r="AQ95" s="75" t="s">
        <v>83</v>
      </c>
      <c r="AR95" s="72"/>
      <c r="AS95" s="76">
        <f>ROUND(SUM(AS96:AS97),2)</f>
        <v>0</v>
      </c>
      <c r="AT95" s="77">
        <f t="shared" si="1"/>
        <v>0</v>
      </c>
      <c r="AU95" s="78">
        <f>ROUND(SUM(AU96:AU97),5)</f>
        <v>0</v>
      </c>
      <c r="AV95" s="77">
        <f>ROUND(AZ95*L29,2)</f>
        <v>0</v>
      </c>
      <c r="AW95" s="77">
        <f>ROUND(BA95*L30,2)</f>
        <v>0</v>
      </c>
      <c r="AX95" s="77">
        <f>ROUND(BB95*L29,2)</f>
        <v>0</v>
      </c>
      <c r="AY95" s="77">
        <f>ROUND(BC95*L30,2)</f>
        <v>0</v>
      </c>
      <c r="AZ95" s="77">
        <f>ROUND(SUM(AZ96:AZ97),2)</f>
        <v>0</v>
      </c>
      <c r="BA95" s="77">
        <f>ROUND(SUM(BA96:BA97),2)</f>
        <v>0</v>
      </c>
      <c r="BB95" s="77">
        <f>ROUND(SUM(BB96:BB97),2)</f>
        <v>0</v>
      </c>
      <c r="BC95" s="77">
        <f>ROUND(SUM(BC96:BC97),2)</f>
        <v>0</v>
      </c>
      <c r="BD95" s="79">
        <f>ROUND(SUM(BD96:BD97),2)</f>
        <v>0</v>
      </c>
      <c r="BS95" s="80" t="s">
        <v>77</v>
      </c>
      <c r="BT95" s="80" t="s">
        <v>84</v>
      </c>
      <c r="BU95" s="80" t="s">
        <v>79</v>
      </c>
      <c r="BV95" s="80" t="s">
        <v>80</v>
      </c>
      <c r="BW95" s="80" t="s">
        <v>85</v>
      </c>
      <c r="BX95" s="80" t="s">
        <v>5</v>
      </c>
      <c r="CL95" s="80" t="s">
        <v>1</v>
      </c>
      <c r="CM95" s="80" t="s">
        <v>86</v>
      </c>
    </row>
    <row r="96" spans="1:91" s="3" customFormat="1" ht="16.5" customHeight="1" x14ac:dyDescent="0.2">
      <c r="A96" s="81" t="s">
        <v>87</v>
      </c>
      <c r="B96" s="47"/>
      <c r="C96" s="9"/>
      <c r="D96" s="9"/>
      <c r="E96" s="235" t="s">
        <v>971</v>
      </c>
      <c r="F96" s="235"/>
      <c r="G96" s="235"/>
      <c r="H96" s="235"/>
      <c r="I96" s="235"/>
      <c r="J96" s="9"/>
      <c r="K96" s="235" t="s">
        <v>88</v>
      </c>
      <c r="L96" s="235"/>
      <c r="M96" s="235"/>
      <c r="N96" s="235"/>
      <c r="O96" s="235"/>
      <c r="P96" s="235"/>
      <c r="Q96" s="235"/>
      <c r="R96" s="235"/>
      <c r="S96" s="235"/>
      <c r="T96" s="235"/>
      <c r="U96" s="235"/>
      <c r="V96" s="235"/>
      <c r="W96" s="235"/>
      <c r="X96" s="235"/>
      <c r="Y96" s="235"/>
      <c r="Z96" s="235"/>
      <c r="AA96" s="235"/>
      <c r="AB96" s="235"/>
      <c r="AC96" s="235"/>
      <c r="AD96" s="235"/>
      <c r="AE96" s="235"/>
      <c r="AF96" s="235"/>
      <c r="AG96" s="226">
        <f>'PS 01.01 - Bourané konstrukce'!J32</f>
        <v>0</v>
      </c>
      <c r="AH96" s="227"/>
      <c r="AI96" s="227"/>
      <c r="AJ96" s="227"/>
      <c r="AK96" s="227"/>
      <c r="AL96" s="227"/>
      <c r="AM96" s="227"/>
      <c r="AN96" s="226">
        <f t="shared" si="0"/>
        <v>0</v>
      </c>
      <c r="AO96" s="227"/>
      <c r="AP96" s="227"/>
      <c r="AQ96" s="82" t="s">
        <v>89</v>
      </c>
      <c r="AR96" s="47"/>
      <c r="AS96" s="83">
        <v>0</v>
      </c>
      <c r="AT96" s="84">
        <f t="shared" si="1"/>
        <v>0</v>
      </c>
      <c r="AU96" s="85">
        <f>'PS 01.01 - Bourané konstrukce'!P127</f>
        <v>0</v>
      </c>
      <c r="AV96" s="84">
        <f>'PS 01.01 - Bourané konstrukce'!J35</f>
        <v>0</v>
      </c>
      <c r="AW96" s="84">
        <f>'PS 01.01 - Bourané konstrukce'!J36</f>
        <v>0</v>
      </c>
      <c r="AX96" s="84">
        <f>'PS 01.01 - Bourané konstrukce'!J37</f>
        <v>0</v>
      </c>
      <c r="AY96" s="84">
        <f>'PS 01.01 - Bourané konstrukce'!J38</f>
        <v>0</v>
      </c>
      <c r="AZ96" s="84">
        <f>'PS 01.01 - Bourané konstrukce'!F35</f>
        <v>0</v>
      </c>
      <c r="BA96" s="84">
        <f>'PS 01.01 - Bourané konstrukce'!F36</f>
        <v>0</v>
      </c>
      <c r="BB96" s="84">
        <f>'PS 01.01 - Bourané konstrukce'!F37</f>
        <v>0</v>
      </c>
      <c r="BC96" s="84">
        <f>'PS 01.01 - Bourané konstrukce'!F38</f>
        <v>0</v>
      </c>
      <c r="BD96" s="86">
        <f>'PS 01.01 - Bourané konstrukce'!F39</f>
        <v>0</v>
      </c>
      <c r="BT96" s="25" t="s">
        <v>86</v>
      </c>
      <c r="BV96" s="25" t="s">
        <v>80</v>
      </c>
      <c r="BW96" s="25" t="s">
        <v>90</v>
      </c>
      <c r="BX96" s="25" t="s">
        <v>85</v>
      </c>
      <c r="CL96" s="25" t="s">
        <v>1</v>
      </c>
    </row>
    <row r="97" spans="1:91" s="3" customFormat="1" ht="16.5" customHeight="1" x14ac:dyDescent="0.2">
      <c r="A97" s="81" t="s">
        <v>87</v>
      </c>
      <c r="B97" s="47"/>
      <c r="C97" s="9"/>
      <c r="D97" s="9"/>
      <c r="E97" s="235" t="s">
        <v>972</v>
      </c>
      <c r="F97" s="235"/>
      <c r="G97" s="235"/>
      <c r="H97" s="235"/>
      <c r="I97" s="235"/>
      <c r="J97" s="9"/>
      <c r="K97" s="235" t="s">
        <v>91</v>
      </c>
      <c r="L97" s="235"/>
      <c r="M97" s="235"/>
      <c r="N97" s="235"/>
      <c r="O97" s="235"/>
      <c r="P97" s="235"/>
      <c r="Q97" s="235"/>
      <c r="R97" s="235"/>
      <c r="S97" s="235"/>
      <c r="T97" s="235"/>
      <c r="U97" s="235"/>
      <c r="V97" s="235"/>
      <c r="W97" s="235"/>
      <c r="X97" s="235"/>
      <c r="Y97" s="235"/>
      <c r="Z97" s="235"/>
      <c r="AA97" s="235"/>
      <c r="AB97" s="235"/>
      <c r="AC97" s="235"/>
      <c r="AD97" s="235"/>
      <c r="AE97" s="235"/>
      <c r="AF97" s="235"/>
      <c r="AG97" s="226">
        <f>'PS 01.02 - Nové konstrukce'!J32</f>
        <v>0</v>
      </c>
      <c r="AH97" s="227"/>
      <c r="AI97" s="227"/>
      <c r="AJ97" s="227"/>
      <c r="AK97" s="227"/>
      <c r="AL97" s="227"/>
      <c r="AM97" s="227"/>
      <c r="AN97" s="226">
        <f t="shared" si="0"/>
        <v>0</v>
      </c>
      <c r="AO97" s="227"/>
      <c r="AP97" s="227"/>
      <c r="AQ97" s="82" t="s">
        <v>89</v>
      </c>
      <c r="AR97" s="47"/>
      <c r="AS97" s="83">
        <v>0</v>
      </c>
      <c r="AT97" s="84">
        <f t="shared" si="1"/>
        <v>0</v>
      </c>
      <c r="AU97" s="85">
        <f>'PS 01.02 - Nové konstrukce'!P129</f>
        <v>0</v>
      </c>
      <c r="AV97" s="84">
        <f>'PS 01.02 - Nové konstrukce'!J35</f>
        <v>0</v>
      </c>
      <c r="AW97" s="84">
        <f>'PS 01.02 - Nové konstrukce'!J36</f>
        <v>0</v>
      </c>
      <c r="AX97" s="84">
        <f>'PS 01.02 - Nové konstrukce'!J37</f>
        <v>0</v>
      </c>
      <c r="AY97" s="84">
        <f>'PS 01.02 - Nové konstrukce'!J38</f>
        <v>0</v>
      </c>
      <c r="AZ97" s="84">
        <f>'PS 01.02 - Nové konstrukce'!F35</f>
        <v>0</v>
      </c>
      <c r="BA97" s="84">
        <f>'PS 01.02 - Nové konstrukce'!F36</f>
        <v>0</v>
      </c>
      <c r="BB97" s="84">
        <f>'PS 01.02 - Nové konstrukce'!F37</f>
        <v>0</v>
      </c>
      <c r="BC97" s="84">
        <f>'PS 01.02 - Nové konstrukce'!F38</f>
        <v>0</v>
      </c>
      <c r="BD97" s="86">
        <f>'PS 01.02 - Nové konstrukce'!F39</f>
        <v>0</v>
      </c>
      <c r="BT97" s="25" t="s">
        <v>86</v>
      </c>
      <c r="BV97" s="25" t="s">
        <v>80</v>
      </c>
      <c r="BW97" s="25" t="s">
        <v>92</v>
      </c>
      <c r="BX97" s="25" t="s">
        <v>85</v>
      </c>
      <c r="CL97" s="25" t="s">
        <v>1</v>
      </c>
    </row>
    <row r="98" spans="1:91" s="6" customFormat="1" ht="16.5" customHeight="1" x14ac:dyDescent="0.2">
      <c r="B98" s="72"/>
      <c r="C98" s="73"/>
      <c r="D98" s="234" t="s">
        <v>976</v>
      </c>
      <c r="E98" s="234"/>
      <c r="F98" s="234"/>
      <c r="G98" s="234"/>
      <c r="H98" s="234"/>
      <c r="I98" s="74"/>
      <c r="J98" s="234" t="s">
        <v>93</v>
      </c>
      <c r="K98" s="234"/>
      <c r="L98" s="234"/>
      <c r="M98" s="234"/>
      <c r="N98" s="234"/>
      <c r="O98" s="234"/>
      <c r="P98" s="234"/>
      <c r="Q98" s="234"/>
      <c r="R98" s="234"/>
      <c r="S98" s="234"/>
      <c r="T98" s="234"/>
      <c r="U98" s="234"/>
      <c r="V98" s="234"/>
      <c r="W98" s="234"/>
      <c r="X98" s="234"/>
      <c r="Y98" s="234"/>
      <c r="Z98" s="234"/>
      <c r="AA98" s="234"/>
      <c r="AB98" s="234"/>
      <c r="AC98" s="234"/>
      <c r="AD98" s="234"/>
      <c r="AE98" s="234"/>
      <c r="AF98" s="234"/>
      <c r="AG98" s="228">
        <f>ROUND(SUM(AG99:AG100),2)</f>
        <v>0</v>
      </c>
      <c r="AH98" s="229"/>
      <c r="AI98" s="229"/>
      <c r="AJ98" s="229"/>
      <c r="AK98" s="229"/>
      <c r="AL98" s="229"/>
      <c r="AM98" s="229"/>
      <c r="AN98" s="230">
        <f t="shared" si="0"/>
        <v>0</v>
      </c>
      <c r="AO98" s="229"/>
      <c r="AP98" s="229"/>
      <c r="AQ98" s="75" t="s">
        <v>83</v>
      </c>
      <c r="AR98" s="72"/>
      <c r="AS98" s="76">
        <f>ROUND(SUM(AS99:AS100),2)</f>
        <v>0</v>
      </c>
      <c r="AT98" s="77">
        <f t="shared" si="1"/>
        <v>0</v>
      </c>
      <c r="AU98" s="78">
        <f>ROUND(SUM(AU99:AU100),5)</f>
        <v>0</v>
      </c>
      <c r="AV98" s="77">
        <f>ROUND(AZ98*L29,2)</f>
        <v>0</v>
      </c>
      <c r="AW98" s="77">
        <f>ROUND(BA98*L30,2)</f>
        <v>0</v>
      </c>
      <c r="AX98" s="77">
        <f>ROUND(BB98*L29,2)</f>
        <v>0</v>
      </c>
      <c r="AY98" s="77">
        <f>ROUND(BC98*L30,2)</f>
        <v>0</v>
      </c>
      <c r="AZ98" s="77">
        <f>ROUND(SUM(AZ99:AZ100),2)</f>
        <v>0</v>
      </c>
      <c r="BA98" s="77">
        <f>ROUND(SUM(BA99:BA100),2)</f>
        <v>0</v>
      </c>
      <c r="BB98" s="77">
        <f>ROUND(SUM(BB99:BB100),2)</f>
        <v>0</v>
      </c>
      <c r="BC98" s="77">
        <f>ROUND(SUM(BC99:BC100),2)</f>
        <v>0</v>
      </c>
      <c r="BD98" s="79">
        <f>ROUND(SUM(BD99:BD100),2)</f>
        <v>0</v>
      </c>
      <c r="BS98" s="80" t="s">
        <v>77</v>
      </c>
      <c r="BT98" s="80" t="s">
        <v>84</v>
      </c>
      <c r="BU98" s="80" t="s">
        <v>79</v>
      </c>
      <c r="BV98" s="80" t="s">
        <v>80</v>
      </c>
      <c r="BW98" s="80" t="s">
        <v>94</v>
      </c>
      <c r="BX98" s="80" t="s">
        <v>5</v>
      </c>
      <c r="CL98" s="80" t="s">
        <v>1</v>
      </c>
      <c r="CM98" s="80" t="s">
        <v>86</v>
      </c>
    </row>
    <row r="99" spans="1:91" s="3" customFormat="1" ht="16.5" customHeight="1" x14ac:dyDescent="0.2">
      <c r="A99" s="81" t="s">
        <v>87</v>
      </c>
      <c r="B99" s="47"/>
      <c r="C99" s="9"/>
      <c r="D99" s="9"/>
      <c r="E99" s="235" t="s">
        <v>973</v>
      </c>
      <c r="F99" s="235"/>
      <c r="G99" s="235"/>
      <c r="H99" s="235"/>
      <c r="I99" s="235"/>
      <c r="J99" s="9"/>
      <c r="K99" s="235" t="s">
        <v>88</v>
      </c>
      <c r="L99" s="235"/>
      <c r="M99" s="235"/>
      <c r="N99" s="235"/>
      <c r="O99" s="235"/>
      <c r="P99" s="235"/>
      <c r="Q99" s="235"/>
      <c r="R99" s="235"/>
      <c r="S99" s="235"/>
      <c r="T99" s="235"/>
      <c r="U99" s="235"/>
      <c r="V99" s="235"/>
      <c r="W99" s="235"/>
      <c r="X99" s="235"/>
      <c r="Y99" s="235"/>
      <c r="Z99" s="235"/>
      <c r="AA99" s="235"/>
      <c r="AB99" s="235"/>
      <c r="AC99" s="235"/>
      <c r="AD99" s="235"/>
      <c r="AE99" s="235"/>
      <c r="AF99" s="235"/>
      <c r="AG99" s="226">
        <f>'PS 02.01 - Bourané konstrukce'!J32</f>
        <v>0</v>
      </c>
      <c r="AH99" s="227"/>
      <c r="AI99" s="227"/>
      <c r="AJ99" s="227"/>
      <c r="AK99" s="227"/>
      <c r="AL99" s="227"/>
      <c r="AM99" s="227"/>
      <c r="AN99" s="226">
        <f t="shared" si="0"/>
        <v>0</v>
      </c>
      <c r="AO99" s="227"/>
      <c r="AP99" s="227"/>
      <c r="AQ99" s="82" t="s">
        <v>89</v>
      </c>
      <c r="AR99" s="47"/>
      <c r="AS99" s="83">
        <v>0</v>
      </c>
      <c r="AT99" s="84">
        <f t="shared" si="1"/>
        <v>0</v>
      </c>
      <c r="AU99" s="85">
        <f>'PS 02.01 - Bourané konstrukce'!P127</f>
        <v>0</v>
      </c>
      <c r="AV99" s="84">
        <f>'PS 02.01 - Bourané konstrukce'!J35</f>
        <v>0</v>
      </c>
      <c r="AW99" s="84">
        <f>'PS 02.01 - Bourané konstrukce'!J36</f>
        <v>0</v>
      </c>
      <c r="AX99" s="84">
        <f>'PS 02.01 - Bourané konstrukce'!J37</f>
        <v>0</v>
      </c>
      <c r="AY99" s="84">
        <f>'PS 02.01 - Bourané konstrukce'!J38</f>
        <v>0</v>
      </c>
      <c r="AZ99" s="84">
        <f>'PS 02.01 - Bourané konstrukce'!F35</f>
        <v>0</v>
      </c>
      <c r="BA99" s="84">
        <f>'PS 02.01 - Bourané konstrukce'!F36</f>
        <v>0</v>
      </c>
      <c r="BB99" s="84">
        <f>'PS 02.01 - Bourané konstrukce'!F37</f>
        <v>0</v>
      </c>
      <c r="BC99" s="84">
        <f>'PS 02.01 - Bourané konstrukce'!F38</f>
        <v>0</v>
      </c>
      <c r="BD99" s="86">
        <f>'PS 02.01 - Bourané konstrukce'!F39</f>
        <v>0</v>
      </c>
      <c r="BT99" s="25" t="s">
        <v>86</v>
      </c>
      <c r="BV99" s="25" t="s">
        <v>80</v>
      </c>
      <c r="BW99" s="25" t="s">
        <v>95</v>
      </c>
      <c r="BX99" s="25" t="s">
        <v>94</v>
      </c>
      <c r="CL99" s="25" t="s">
        <v>1</v>
      </c>
    </row>
    <row r="100" spans="1:91" s="3" customFormat="1" ht="16.5" customHeight="1" x14ac:dyDescent="0.2">
      <c r="A100" s="81" t="s">
        <v>87</v>
      </c>
      <c r="B100" s="47"/>
      <c r="C100" s="9"/>
      <c r="D100" s="9"/>
      <c r="E100" s="235" t="s">
        <v>974</v>
      </c>
      <c r="F100" s="235"/>
      <c r="G100" s="235"/>
      <c r="H100" s="235"/>
      <c r="I100" s="235"/>
      <c r="J100" s="9"/>
      <c r="K100" s="235" t="s">
        <v>91</v>
      </c>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26">
        <f>'PS 02.02 - Nové konstrukce'!J32</f>
        <v>0</v>
      </c>
      <c r="AH100" s="227"/>
      <c r="AI100" s="227"/>
      <c r="AJ100" s="227"/>
      <c r="AK100" s="227"/>
      <c r="AL100" s="227"/>
      <c r="AM100" s="227"/>
      <c r="AN100" s="226">
        <f t="shared" si="0"/>
        <v>0</v>
      </c>
      <c r="AO100" s="227"/>
      <c r="AP100" s="227"/>
      <c r="AQ100" s="82" t="s">
        <v>89</v>
      </c>
      <c r="AR100" s="47"/>
      <c r="AS100" s="83">
        <v>0</v>
      </c>
      <c r="AT100" s="84">
        <f t="shared" si="1"/>
        <v>0</v>
      </c>
      <c r="AU100" s="85">
        <f>'PS 02.02 - Nové konstrukce'!P130</f>
        <v>0</v>
      </c>
      <c r="AV100" s="84">
        <f>'PS 02.02 - Nové konstrukce'!J35</f>
        <v>0</v>
      </c>
      <c r="AW100" s="84">
        <f>'PS 02.02 - Nové konstrukce'!J36</f>
        <v>0</v>
      </c>
      <c r="AX100" s="84">
        <f>'PS 02.02 - Nové konstrukce'!J37</f>
        <v>0</v>
      </c>
      <c r="AY100" s="84">
        <f>'PS 02.02 - Nové konstrukce'!J38</f>
        <v>0</v>
      </c>
      <c r="AZ100" s="84">
        <f>'PS 02.02 - Nové konstrukce'!F35</f>
        <v>0</v>
      </c>
      <c r="BA100" s="84">
        <f>'PS 02.02 - Nové konstrukce'!F36</f>
        <v>0</v>
      </c>
      <c r="BB100" s="84">
        <f>'PS 02.02 - Nové konstrukce'!F37</f>
        <v>0</v>
      </c>
      <c r="BC100" s="84">
        <f>'PS 02.02 - Nové konstrukce'!F38</f>
        <v>0</v>
      </c>
      <c r="BD100" s="86">
        <f>'PS 02.02 - Nové konstrukce'!F39</f>
        <v>0</v>
      </c>
      <c r="BT100" s="25" t="s">
        <v>86</v>
      </c>
      <c r="BV100" s="25" t="s">
        <v>80</v>
      </c>
      <c r="BW100" s="25" t="s">
        <v>96</v>
      </c>
      <c r="BX100" s="25" t="s">
        <v>94</v>
      </c>
      <c r="CL100" s="25" t="s">
        <v>1</v>
      </c>
    </row>
    <row r="101" spans="1:91" s="6" customFormat="1" ht="16.5" customHeight="1" x14ac:dyDescent="0.2">
      <c r="A101" s="81" t="s">
        <v>87</v>
      </c>
      <c r="B101" s="72"/>
      <c r="C101" s="73"/>
      <c r="D101" s="234" t="s">
        <v>97</v>
      </c>
      <c r="E101" s="234"/>
      <c r="F101" s="234"/>
      <c r="G101" s="234"/>
      <c r="H101" s="234"/>
      <c r="I101" s="74"/>
      <c r="J101" s="234" t="s">
        <v>98</v>
      </c>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0">
        <f>'VRN - Vedlejší rozpočtové...'!J30</f>
        <v>0</v>
      </c>
      <c r="AH101" s="229"/>
      <c r="AI101" s="229"/>
      <c r="AJ101" s="229"/>
      <c r="AK101" s="229"/>
      <c r="AL101" s="229"/>
      <c r="AM101" s="229"/>
      <c r="AN101" s="230">
        <f t="shared" si="0"/>
        <v>0</v>
      </c>
      <c r="AO101" s="229"/>
      <c r="AP101" s="229"/>
      <c r="AQ101" s="75" t="s">
        <v>83</v>
      </c>
      <c r="AR101" s="72"/>
      <c r="AS101" s="87">
        <v>0</v>
      </c>
      <c r="AT101" s="88">
        <f t="shared" si="1"/>
        <v>0</v>
      </c>
      <c r="AU101" s="89">
        <f>'VRN - Vedlejší rozpočtové...'!P118</f>
        <v>0</v>
      </c>
      <c r="AV101" s="88">
        <f>'VRN - Vedlejší rozpočtové...'!J33</f>
        <v>0</v>
      </c>
      <c r="AW101" s="88">
        <f>'VRN - Vedlejší rozpočtové...'!J34</f>
        <v>0</v>
      </c>
      <c r="AX101" s="88">
        <f>'VRN - Vedlejší rozpočtové...'!J35</f>
        <v>0</v>
      </c>
      <c r="AY101" s="88">
        <f>'VRN - Vedlejší rozpočtové...'!J36</f>
        <v>0</v>
      </c>
      <c r="AZ101" s="88">
        <f>'VRN - Vedlejší rozpočtové...'!F33</f>
        <v>0</v>
      </c>
      <c r="BA101" s="88">
        <f>'VRN - Vedlejší rozpočtové...'!F34</f>
        <v>0</v>
      </c>
      <c r="BB101" s="88">
        <f>'VRN - Vedlejší rozpočtové...'!F35</f>
        <v>0</v>
      </c>
      <c r="BC101" s="88">
        <f>'VRN - Vedlejší rozpočtové...'!F36</f>
        <v>0</v>
      </c>
      <c r="BD101" s="90">
        <f>'VRN - Vedlejší rozpočtové...'!F37</f>
        <v>0</v>
      </c>
      <c r="BT101" s="80" t="s">
        <v>84</v>
      </c>
      <c r="BV101" s="80" t="s">
        <v>80</v>
      </c>
      <c r="BW101" s="80" t="s">
        <v>99</v>
      </c>
      <c r="BX101" s="80" t="s">
        <v>5</v>
      </c>
      <c r="CL101" s="80" t="s">
        <v>1</v>
      </c>
      <c r="CM101" s="80" t="s">
        <v>86</v>
      </c>
    </row>
    <row r="102" spans="1:91" s="1" customFormat="1" ht="30" customHeight="1" x14ac:dyDescent="0.2">
      <c r="B102" s="32"/>
      <c r="AR102" s="32"/>
    </row>
    <row r="103" spans="1:91" s="1" customFormat="1" ht="6.95" customHeight="1" x14ac:dyDescent="0.2">
      <c r="B103" s="43"/>
      <c r="C103" s="44"/>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32"/>
    </row>
  </sheetData>
  <sheetProtection formatColumns="0" formatRows="0"/>
  <mergeCells count="66">
    <mergeCell ref="D95:H95"/>
    <mergeCell ref="AG94:AM94"/>
    <mergeCell ref="AN94:AP94"/>
    <mergeCell ref="AS89:AT91"/>
    <mergeCell ref="AM89:AP89"/>
    <mergeCell ref="AM90:AP90"/>
    <mergeCell ref="C92:G92"/>
    <mergeCell ref="AG92:AM92"/>
    <mergeCell ref="AN92:AP92"/>
    <mergeCell ref="I92:AF92"/>
    <mergeCell ref="E96:I96"/>
    <mergeCell ref="K96:AF96"/>
    <mergeCell ref="AG96:AM96"/>
    <mergeCell ref="K97:AF97"/>
    <mergeCell ref="AN97:AP97"/>
    <mergeCell ref="E97:I97"/>
    <mergeCell ref="AG97:AM97"/>
    <mergeCell ref="D98:H98"/>
    <mergeCell ref="J98:AF98"/>
    <mergeCell ref="AN99:AP99"/>
    <mergeCell ref="AG99:AM99"/>
    <mergeCell ref="E99:I99"/>
    <mergeCell ref="K99:AF99"/>
    <mergeCell ref="E100:I100"/>
    <mergeCell ref="K100:AF100"/>
    <mergeCell ref="AN101:AP101"/>
    <mergeCell ref="AG101:AM101"/>
    <mergeCell ref="D101:H101"/>
    <mergeCell ref="J101:AF101"/>
    <mergeCell ref="W30:AE30"/>
    <mergeCell ref="AK30:AO30"/>
    <mergeCell ref="L30:P30"/>
    <mergeCell ref="AK31:AO31"/>
    <mergeCell ref="AN100:AP100"/>
    <mergeCell ref="AG100:AM100"/>
    <mergeCell ref="AG98:AM98"/>
    <mergeCell ref="AN98:AP98"/>
    <mergeCell ref="AN96:AP96"/>
    <mergeCell ref="L85:AO85"/>
    <mergeCell ref="AM87:AN87"/>
    <mergeCell ref="AG95:AM95"/>
    <mergeCell ref="AN95:AP95"/>
    <mergeCell ref="J95:AF95"/>
    <mergeCell ref="AK26:AO26"/>
    <mergeCell ref="L28:P28"/>
    <mergeCell ref="W28:AE28"/>
    <mergeCell ref="AK28:AO28"/>
    <mergeCell ref="AK29:AO29"/>
    <mergeCell ref="L29:P29"/>
    <mergeCell ref="W29:AE29"/>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s>
  <hyperlinks>
    <hyperlink ref="A96" location="'1.01 - Bourané konstrukce'!C2" display="/" xr:uid="{00000000-0004-0000-0000-000000000000}"/>
    <hyperlink ref="A97" location="'1.02 - Nové konstrukce'!C2" display="/" xr:uid="{00000000-0004-0000-0000-000001000000}"/>
    <hyperlink ref="A99" location="'01 - Bourané konstrukce'!C2" display="/" xr:uid="{00000000-0004-0000-0000-000002000000}"/>
    <hyperlink ref="A100" location="'02 - Nové konstrukce'!C2" display="/" xr:uid="{00000000-0004-0000-0000-000003000000}"/>
    <hyperlink ref="A101" location="'VRN - Vedlejší rozpočtové...'!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58"/>
  <sheetViews>
    <sheetView showGridLines="0" workbookViewId="0">
      <selection activeCell="E11" sqref="E11:H11"/>
    </sheetView>
  </sheetViews>
  <sheetFormatPr defaultColWidth="8.6640625" defaultRowHeight="11.25" x14ac:dyDescent="0.2"/>
  <cols>
    <col min="1" max="1" width="8.1640625" customWidth="1"/>
    <col min="2" max="2" width="1.1640625" customWidth="1"/>
    <col min="3" max="4" width="4.1640625" customWidth="1"/>
    <col min="5" max="5" width="17.1640625" customWidth="1"/>
    <col min="6" max="6" width="50.6640625" customWidth="1"/>
    <col min="7" max="7" width="7.5" customWidth="1"/>
    <col min="8" max="8" width="14" customWidth="1"/>
    <col min="9" max="9" width="15.6640625" customWidth="1"/>
    <col min="10" max="11" width="22.1640625" customWidth="1"/>
    <col min="12" max="12" width="9.1640625" customWidth="1"/>
    <col min="13" max="13" width="10.6640625" hidden="1" customWidth="1"/>
    <col min="14" max="14" width="9.1640625" hidden="1"/>
    <col min="15" max="20" width="14.1640625" hidden="1" customWidth="1"/>
    <col min="21" max="21" width="16.1640625" hidden="1" customWidth="1"/>
    <col min="22" max="22" width="12.1640625" customWidth="1"/>
    <col min="23" max="23" width="16.1640625" customWidth="1"/>
    <col min="24" max="24" width="12.1640625" customWidth="1"/>
    <col min="25" max="25" width="15" customWidth="1"/>
    <col min="26" max="26" width="11" customWidth="1"/>
    <col min="27" max="27" width="15" customWidth="1"/>
    <col min="28" max="28" width="16.1640625" customWidth="1"/>
    <col min="29" max="29" width="11" customWidth="1"/>
    <col min="30" max="30" width="15" customWidth="1"/>
    <col min="31" max="31" width="16.1640625" customWidth="1"/>
    <col min="44" max="65" width="9.1640625" hidden="1"/>
  </cols>
  <sheetData>
    <row r="2" spans="2:46" ht="36.950000000000003" customHeight="1" x14ac:dyDescent="0.2">
      <c r="L2" s="207"/>
      <c r="M2" s="207"/>
      <c r="N2" s="207"/>
      <c r="O2" s="207"/>
      <c r="P2" s="207"/>
      <c r="Q2" s="207"/>
      <c r="R2" s="207"/>
      <c r="S2" s="207"/>
      <c r="T2" s="207"/>
      <c r="U2" s="207"/>
      <c r="V2" s="207"/>
      <c r="AT2" s="17" t="s">
        <v>90</v>
      </c>
    </row>
    <row r="3" spans="2:46" ht="6.95" customHeight="1" x14ac:dyDescent="0.2">
      <c r="B3" s="18"/>
      <c r="C3" s="19"/>
      <c r="D3" s="19"/>
      <c r="E3" s="19"/>
      <c r="F3" s="19"/>
      <c r="G3" s="19"/>
      <c r="H3" s="19"/>
      <c r="I3" s="19"/>
      <c r="J3" s="19"/>
      <c r="K3" s="19"/>
      <c r="L3" s="20"/>
      <c r="AT3" s="17" t="s">
        <v>86</v>
      </c>
    </row>
    <row r="4" spans="2:46" ht="24.95" customHeight="1" x14ac:dyDescent="0.2">
      <c r="B4" s="20"/>
      <c r="D4" s="21" t="s">
        <v>100</v>
      </c>
      <c r="L4" s="20"/>
      <c r="M4" s="91" t="s">
        <v>10</v>
      </c>
      <c r="AT4" s="17" t="s">
        <v>4</v>
      </c>
    </row>
    <row r="5" spans="2:46" ht="6.95" customHeight="1" x14ac:dyDescent="0.2">
      <c r="B5" s="20"/>
      <c r="L5" s="20"/>
    </row>
    <row r="6" spans="2:46" ht="12" customHeight="1" x14ac:dyDescent="0.2">
      <c r="B6" s="20"/>
      <c r="D6" s="27" t="s">
        <v>16</v>
      </c>
      <c r="L6" s="20"/>
    </row>
    <row r="7" spans="2:46" ht="26.25" customHeight="1" x14ac:dyDescent="0.2">
      <c r="B7" s="20"/>
      <c r="E7" s="250" t="str">
        <f>'Rekapitulace stavby'!K6</f>
        <v>Modernizace tramvajové tratě Vídeňská, úsek Moravanské lány po smyčku Modřice</v>
      </c>
      <c r="F7" s="251"/>
      <c r="G7" s="251"/>
      <c r="H7" s="251"/>
      <c r="L7" s="20"/>
    </row>
    <row r="8" spans="2:46" ht="12" customHeight="1" x14ac:dyDescent="0.2">
      <c r="B8" s="20"/>
      <c r="D8" s="27" t="s">
        <v>101</v>
      </c>
      <c r="L8" s="20"/>
    </row>
    <row r="9" spans="2:46" s="1" customFormat="1" ht="16.5" customHeight="1" x14ac:dyDescent="0.2">
      <c r="B9" s="32"/>
      <c r="E9" s="250" t="s">
        <v>102</v>
      </c>
      <c r="F9" s="249"/>
      <c r="G9" s="249"/>
      <c r="H9" s="249"/>
      <c r="L9" s="32"/>
    </row>
    <row r="10" spans="2:46" s="1" customFormat="1" ht="12" customHeight="1" x14ac:dyDescent="0.2">
      <c r="B10" s="32"/>
      <c r="D10" s="27" t="s">
        <v>103</v>
      </c>
      <c r="L10" s="32"/>
    </row>
    <row r="11" spans="2:46" s="1" customFormat="1" ht="16.5" customHeight="1" x14ac:dyDescent="0.2">
      <c r="B11" s="32"/>
      <c r="E11" s="231" t="s">
        <v>969</v>
      </c>
      <c r="F11" s="249"/>
      <c r="G11" s="249"/>
      <c r="H11" s="249"/>
      <c r="L11" s="32"/>
    </row>
    <row r="12" spans="2:46" s="1" customFormat="1" x14ac:dyDescent="0.2">
      <c r="B12" s="32"/>
      <c r="L12" s="32"/>
    </row>
    <row r="13" spans="2:46" s="1" customFormat="1" ht="12" customHeight="1" x14ac:dyDescent="0.2">
      <c r="B13" s="32"/>
      <c r="D13" s="27" t="s">
        <v>17</v>
      </c>
      <c r="F13" s="25" t="s">
        <v>1</v>
      </c>
      <c r="I13" s="27" t="s">
        <v>18</v>
      </c>
      <c r="J13" s="25" t="s">
        <v>1</v>
      </c>
      <c r="L13" s="32"/>
    </row>
    <row r="14" spans="2:46" s="1" customFormat="1" ht="12" customHeight="1" x14ac:dyDescent="0.2">
      <c r="B14" s="32"/>
      <c r="D14" s="27" t="s">
        <v>19</v>
      </c>
      <c r="F14" s="25" t="s">
        <v>20</v>
      </c>
      <c r="I14" s="27" t="s">
        <v>21</v>
      </c>
      <c r="J14" s="51" t="str">
        <f>'Rekapitulace stavby'!AN8</f>
        <v>19. 10. 2023</v>
      </c>
      <c r="L14" s="32"/>
    </row>
    <row r="15" spans="2:46" s="1" customFormat="1" ht="11.1" customHeight="1" x14ac:dyDescent="0.2">
      <c r="B15" s="32"/>
      <c r="L15" s="32"/>
    </row>
    <row r="16" spans="2:46" s="1" customFormat="1" ht="12" customHeight="1" x14ac:dyDescent="0.2">
      <c r="B16" s="32"/>
      <c r="D16" s="27" t="s">
        <v>23</v>
      </c>
      <c r="I16" s="27" t="s">
        <v>24</v>
      </c>
      <c r="J16" s="25" t="s">
        <v>25</v>
      </c>
      <c r="L16" s="32"/>
    </row>
    <row r="17" spans="2:12" s="1" customFormat="1" ht="18" customHeight="1" x14ac:dyDescent="0.2">
      <c r="B17" s="32"/>
      <c r="E17" s="25" t="s">
        <v>26</v>
      </c>
      <c r="I17" s="27" t="s">
        <v>27</v>
      </c>
      <c r="J17" s="25" t="s">
        <v>28</v>
      </c>
      <c r="L17" s="32"/>
    </row>
    <row r="18" spans="2:12" s="1" customFormat="1" ht="6.95" customHeight="1" x14ac:dyDescent="0.2">
      <c r="B18" s="32"/>
      <c r="L18" s="32"/>
    </row>
    <row r="19" spans="2:12" s="1" customFormat="1" ht="12" customHeight="1" x14ac:dyDescent="0.2">
      <c r="B19" s="32"/>
      <c r="D19" s="27" t="s">
        <v>29</v>
      </c>
      <c r="I19" s="27" t="s">
        <v>24</v>
      </c>
      <c r="J19" s="28" t="str">
        <f>'Rekapitulace stavby'!AN13</f>
        <v>Vyplň údaj</v>
      </c>
      <c r="L19" s="32"/>
    </row>
    <row r="20" spans="2:12" s="1" customFormat="1" ht="18" customHeight="1" x14ac:dyDescent="0.2">
      <c r="B20" s="32"/>
      <c r="E20" s="252" t="str">
        <f>'Rekapitulace stavby'!E14</f>
        <v>Vyplň údaj</v>
      </c>
      <c r="F20" s="218"/>
      <c r="G20" s="218"/>
      <c r="H20" s="21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31</v>
      </c>
      <c r="I22" s="27" t="s">
        <v>24</v>
      </c>
      <c r="J22" s="25" t="s">
        <v>32</v>
      </c>
      <c r="L22" s="32"/>
    </row>
    <row r="23" spans="2:12" s="1" customFormat="1" ht="18" customHeight="1" x14ac:dyDescent="0.2">
      <c r="B23" s="32"/>
      <c r="E23" s="25" t="s">
        <v>33</v>
      </c>
      <c r="I23" s="27" t="s">
        <v>27</v>
      </c>
      <c r="J23" s="25" t="s">
        <v>34</v>
      </c>
      <c r="L23" s="32"/>
    </row>
    <row r="24" spans="2:12" s="1" customFormat="1" ht="6.95" customHeight="1" x14ac:dyDescent="0.2">
      <c r="B24" s="32"/>
      <c r="L24" s="32"/>
    </row>
    <row r="25" spans="2:12" s="1" customFormat="1" ht="12" customHeight="1" x14ac:dyDescent="0.2">
      <c r="B25" s="32"/>
      <c r="D25" s="27" t="s">
        <v>36</v>
      </c>
      <c r="I25" s="27" t="s">
        <v>24</v>
      </c>
      <c r="J25" s="25" t="s">
        <v>32</v>
      </c>
      <c r="L25" s="32"/>
    </row>
    <row r="26" spans="2:12" s="1" customFormat="1" ht="18" customHeight="1" x14ac:dyDescent="0.2">
      <c r="B26" s="32"/>
      <c r="E26" s="25" t="s">
        <v>33</v>
      </c>
      <c r="I26" s="27" t="s">
        <v>27</v>
      </c>
      <c r="J26" s="25" t="s">
        <v>34</v>
      </c>
      <c r="L26" s="32"/>
    </row>
    <row r="27" spans="2:12" s="1" customFormat="1" ht="6.95" customHeight="1" x14ac:dyDescent="0.2">
      <c r="B27" s="32"/>
      <c r="L27" s="32"/>
    </row>
    <row r="28" spans="2:12" s="1" customFormat="1" ht="12" customHeight="1" x14ac:dyDescent="0.2">
      <c r="B28" s="32"/>
      <c r="D28" s="27" t="s">
        <v>37</v>
      </c>
      <c r="L28" s="32"/>
    </row>
    <row r="29" spans="2:12" s="7" customFormat="1" ht="16.5" customHeight="1" x14ac:dyDescent="0.2">
      <c r="B29" s="92"/>
      <c r="E29" s="222" t="s">
        <v>1</v>
      </c>
      <c r="F29" s="222"/>
      <c r="G29" s="222"/>
      <c r="H29" s="222"/>
      <c r="L29" s="92"/>
    </row>
    <row r="30" spans="2:12" s="1" customFormat="1" ht="6.95" customHeight="1" x14ac:dyDescent="0.2">
      <c r="B30" s="32"/>
      <c r="L30" s="32"/>
    </row>
    <row r="31" spans="2:12" s="1" customFormat="1" ht="6.95" customHeight="1" x14ac:dyDescent="0.2">
      <c r="B31" s="32"/>
      <c r="D31" s="52"/>
      <c r="E31" s="52"/>
      <c r="F31" s="52"/>
      <c r="G31" s="52"/>
      <c r="H31" s="52"/>
      <c r="I31" s="52"/>
      <c r="J31" s="52"/>
      <c r="K31" s="52"/>
      <c r="L31" s="32"/>
    </row>
    <row r="32" spans="2:12" s="1" customFormat="1" ht="25.35" customHeight="1" x14ac:dyDescent="0.2">
      <c r="B32" s="32"/>
      <c r="D32" s="93" t="s">
        <v>38</v>
      </c>
      <c r="J32" s="64">
        <f>ROUND(J127, 2)</f>
        <v>0</v>
      </c>
      <c r="L32" s="32"/>
    </row>
    <row r="33" spans="2:12" s="1" customFormat="1" ht="6.95" customHeight="1" x14ac:dyDescent="0.2">
      <c r="B33" s="32"/>
      <c r="D33" s="52"/>
      <c r="E33" s="52"/>
      <c r="F33" s="52"/>
      <c r="G33" s="52"/>
      <c r="H33" s="52"/>
      <c r="I33" s="52"/>
      <c r="J33" s="52"/>
      <c r="K33" s="52"/>
      <c r="L33" s="32"/>
    </row>
    <row r="34" spans="2:12" s="1" customFormat="1" ht="14.45" customHeight="1" x14ac:dyDescent="0.2">
      <c r="B34" s="32"/>
      <c r="F34" s="94" t="s">
        <v>40</v>
      </c>
      <c r="I34" s="94" t="s">
        <v>39</v>
      </c>
      <c r="J34" s="94" t="s">
        <v>41</v>
      </c>
      <c r="L34" s="32"/>
    </row>
    <row r="35" spans="2:12" s="1" customFormat="1" ht="14.45" customHeight="1" x14ac:dyDescent="0.2">
      <c r="B35" s="32"/>
      <c r="D35" s="95" t="s">
        <v>42</v>
      </c>
      <c r="E35" s="27" t="s">
        <v>43</v>
      </c>
      <c r="F35" s="84">
        <f>ROUND((SUM(BE127:BE157)),  2)</f>
        <v>0</v>
      </c>
      <c r="I35" s="96">
        <v>0.21</v>
      </c>
      <c r="J35" s="84">
        <f>ROUND(((SUM(BE127:BE157))*I35),  2)</f>
        <v>0</v>
      </c>
      <c r="L35" s="32"/>
    </row>
    <row r="36" spans="2:12" s="1" customFormat="1" ht="14.45" customHeight="1" x14ac:dyDescent="0.2">
      <c r="B36" s="32"/>
      <c r="E36" s="27" t="s">
        <v>44</v>
      </c>
      <c r="F36" s="84">
        <f>ROUND((SUM(BF127:BF157)),  2)</f>
        <v>0</v>
      </c>
      <c r="I36" s="96">
        <v>0.12</v>
      </c>
      <c r="J36" s="84">
        <f>ROUND(((SUM(BF127:BF157))*I36),  2)</f>
        <v>0</v>
      </c>
      <c r="L36" s="32"/>
    </row>
    <row r="37" spans="2:12" s="1" customFormat="1" ht="14.45" hidden="1" customHeight="1" x14ac:dyDescent="0.2">
      <c r="B37" s="32"/>
      <c r="E37" s="27" t="s">
        <v>45</v>
      </c>
      <c r="F37" s="84">
        <f>ROUND((SUM(BG127:BG157)),  2)</f>
        <v>0</v>
      </c>
      <c r="I37" s="96">
        <v>0.21</v>
      </c>
      <c r="J37" s="84">
        <f>0</f>
        <v>0</v>
      </c>
      <c r="L37" s="32"/>
    </row>
    <row r="38" spans="2:12" s="1" customFormat="1" ht="14.45" hidden="1" customHeight="1" x14ac:dyDescent="0.2">
      <c r="B38" s="32"/>
      <c r="E38" s="27" t="s">
        <v>46</v>
      </c>
      <c r="F38" s="84">
        <f>ROUND((SUM(BH127:BH157)),  2)</f>
        <v>0</v>
      </c>
      <c r="I38" s="96">
        <v>0.12</v>
      </c>
      <c r="J38" s="84">
        <f>0</f>
        <v>0</v>
      </c>
      <c r="L38" s="32"/>
    </row>
    <row r="39" spans="2:12" s="1" customFormat="1" ht="14.45" hidden="1" customHeight="1" x14ac:dyDescent="0.2">
      <c r="B39" s="32"/>
      <c r="E39" s="27" t="s">
        <v>47</v>
      </c>
      <c r="F39" s="84">
        <f>ROUND((SUM(BI127:BI157)),  2)</f>
        <v>0</v>
      </c>
      <c r="I39" s="96">
        <v>0</v>
      </c>
      <c r="J39" s="84">
        <f>0</f>
        <v>0</v>
      </c>
      <c r="L39" s="32"/>
    </row>
    <row r="40" spans="2:12" s="1" customFormat="1" ht="6.95" customHeight="1" x14ac:dyDescent="0.2">
      <c r="B40" s="32"/>
      <c r="L40" s="32"/>
    </row>
    <row r="41" spans="2:12" s="1" customFormat="1" ht="25.35" customHeight="1" x14ac:dyDescent="0.2">
      <c r="B41" s="32"/>
      <c r="C41" s="97"/>
      <c r="D41" s="98" t="s">
        <v>48</v>
      </c>
      <c r="E41" s="55"/>
      <c r="F41" s="55"/>
      <c r="G41" s="99" t="s">
        <v>49</v>
      </c>
      <c r="H41" s="100" t="s">
        <v>50</v>
      </c>
      <c r="I41" s="55"/>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0" t="s">
        <v>51</v>
      </c>
      <c r="E50" s="41"/>
      <c r="F50" s="41"/>
      <c r="G50" s="40" t="s">
        <v>52</v>
      </c>
      <c r="H50" s="41"/>
      <c r="I50" s="41"/>
      <c r="J50" s="41"/>
      <c r="K50" s="41"/>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2" t="s">
        <v>53</v>
      </c>
      <c r="E61" s="34"/>
      <c r="F61" s="103" t="s">
        <v>54</v>
      </c>
      <c r="G61" s="42" t="s">
        <v>53</v>
      </c>
      <c r="H61" s="34"/>
      <c r="I61" s="34"/>
      <c r="J61" s="104" t="s">
        <v>54</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0" t="s">
        <v>55</v>
      </c>
      <c r="E65" s="41"/>
      <c r="F65" s="41"/>
      <c r="G65" s="40" t="s">
        <v>56</v>
      </c>
      <c r="H65" s="41"/>
      <c r="I65" s="41"/>
      <c r="J65" s="41"/>
      <c r="K65" s="41"/>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2" t="s">
        <v>53</v>
      </c>
      <c r="E76" s="34"/>
      <c r="F76" s="103" t="s">
        <v>54</v>
      </c>
      <c r="G76" s="42" t="s">
        <v>53</v>
      </c>
      <c r="H76" s="34"/>
      <c r="I76" s="34"/>
      <c r="J76" s="104" t="s">
        <v>54</v>
      </c>
      <c r="K76" s="34"/>
      <c r="L76" s="32"/>
    </row>
    <row r="77" spans="2:12" s="1" customFormat="1" ht="14.45" customHeight="1" x14ac:dyDescent="0.2">
      <c r="B77" s="43"/>
      <c r="C77" s="44"/>
      <c r="D77" s="44"/>
      <c r="E77" s="44"/>
      <c r="F77" s="44"/>
      <c r="G77" s="44"/>
      <c r="H77" s="44"/>
      <c r="I77" s="44"/>
      <c r="J77" s="44"/>
      <c r="K77" s="44"/>
      <c r="L77" s="32"/>
    </row>
    <row r="81" spans="2:12" s="1" customFormat="1" ht="6.95" customHeight="1" x14ac:dyDescent="0.2">
      <c r="B81" s="45"/>
      <c r="C81" s="46"/>
      <c r="D81" s="46"/>
      <c r="E81" s="46"/>
      <c r="F81" s="46"/>
      <c r="G81" s="46"/>
      <c r="H81" s="46"/>
      <c r="I81" s="46"/>
      <c r="J81" s="46"/>
      <c r="K81" s="46"/>
      <c r="L81" s="32"/>
    </row>
    <row r="82" spans="2:12" s="1" customFormat="1" ht="24.95" customHeight="1" x14ac:dyDescent="0.2">
      <c r="B82" s="32"/>
      <c r="C82" s="21" t="s">
        <v>104</v>
      </c>
      <c r="L82" s="32"/>
    </row>
    <row r="83" spans="2:12" s="1" customFormat="1" ht="6.95" customHeight="1" x14ac:dyDescent="0.2">
      <c r="B83" s="32"/>
      <c r="L83" s="32"/>
    </row>
    <row r="84" spans="2:12" s="1" customFormat="1" ht="12" customHeight="1" x14ac:dyDescent="0.2">
      <c r="B84" s="32"/>
      <c r="C84" s="27" t="s">
        <v>16</v>
      </c>
      <c r="L84" s="32"/>
    </row>
    <row r="85" spans="2:12" s="1" customFormat="1" ht="26.25" customHeight="1" x14ac:dyDescent="0.2">
      <c r="B85" s="32"/>
      <c r="E85" s="250" t="str">
        <f>E7</f>
        <v>Modernizace tramvajové tratě Vídeňská, úsek Moravanské lány po smyčku Modřice</v>
      </c>
      <c r="F85" s="251"/>
      <c r="G85" s="251"/>
      <c r="H85" s="251"/>
      <c r="L85" s="32"/>
    </row>
    <row r="86" spans="2:12" ht="12" customHeight="1" x14ac:dyDescent="0.2">
      <c r="B86" s="20"/>
      <c r="C86" s="27" t="s">
        <v>101</v>
      </c>
      <c r="L86" s="20"/>
    </row>
    <row r="87" spans="2:12" s="1" customFormat="1" ht="16.5" customHeight="1" x14ac:dyDescent="0.2">
      <c r="B87" s="32"/>
      <c r="E87" s="250" t="s">
        <v>102</v>
      </c>
      <c r="F87" s="249"/>
      <c r="G87" s="249"/>
      <c r="H87" s="249"/>
      <c r="L87" s="32"/>
    </row>
    <row r="88" spans="2:12" s="1" customFormat="1" ht="12" customHeight="1" x14ac:dyDescent="0.2">
      <c r="B88" s="32"/>
      <c r="C88" s="27" t="s">
        <v>103</v>
      </c>
      <c r="L88" s="32"/>
    </row>
    <row r="89" spans="2:12" s="1" customFormat="1" ht="16.5" customHeight="1" x14ac:dyDescent="0.2">
      <c r="B89" s="32"/>
      <c r="E89" s="231" t="str">
        <f>E11</f>
        <v>PS 01.01 - Bourané konstrukce</v>
      </c>
      <c r="F89" s="249"/>
      <c r="G89" s="249"/>
      <c r="H89" s="249"/>
      <c r="L89" s="32"/>
    </row>
    <row r="90" spans="2:12" s="1" customFormat="1" ht="6.95" customHeight="1" x14ac:dyDescent="0.2">
      <c r="B90" s="32"/>
      <c r="L90" s="32"/>
    </row>
    <row r="91" spans="2:12" s="1" customFormat="1" ht="12" customHeight="1" x14ac:dyDescent="0.2">
      <c r="B91" s="32"/>
      <c r="C91" s="27" t="s">
        <v>19</v>
      </c>
      <c r="F91" s="25" t="str">
        <f>F14</f>
        <v>ulice Vídeňská, Brno</v>
      </c>
      <c r="I91" s="27" t="s">
        <v>21</v>
      </c>
      <c r="J91" s="51" t="str">
        <f>IF(J14="","",J14)</f>
        <v>19. 10. 2023</v>
      </c>
      <c r="L91" s="32"/>
    </row>
    <row r="92" spans="2:12" s="1" customFormat="1" ht="6.95" customHeight="1" x14ac:dyDescent="0.2">
      <c r="B92" s="32"/>
      <c r="L92" s="32"/>
    </row>
    <row r="93" spans="2:12" s="1" customFormat="1" ht="25.7" customHeight="1" x14ac:dyDescent="0.2">
      <c r="B93" s="32"/>
      <c r="C93" s="27" t="s">
        <v>23</v>
      </c>
      <c r="F93" s="25" t="str">
        <f>E17</f>
        <v>Dopravní podnik města Brna, a. s.</v>
      </c>
      <c r="I93" s="27" t="s">
        <v>31</v>
      </c>
      <c r="J93" s="30" t="str">
        <f>E23</f>
        <v>Vysoké učení technické v Brně</v>
      </c>
      <c r="L93" s="32"/>
    </row>
    <row r="94" spans="2:12" s="1" customFormat="1" ht="25.7" customHeight="1" x14ac:dyDescent="0.2">
      <c r="B94" s="32"/>
      <c r="C94" s="27" t="s">
        <v>29</v>
      </c>
      <c r="F94" s="25" t="str">
        <f>IF(E20="","",E20)</f>
        <v>Vyplň údaj</v>
      </c>
      <c r="I94" s="27" t="s">
        <v>36</v>
      </c>
      <c r="J94" s="30" t="str">
        <f>E26</f>
        <v>Vysoké učení technické v Brně</v>
      </c>
      <c r="L94" s="32"/>
    </row>
    <row r="95" spans="2:12" s="1" customFormat="1" ht="10.35" customHeight="1" x14ac:dyDescent="0.2">
      <c r="B95" s="32"/>
      <c r="L95" s="32"/>
    </row>
    <row r="96" spans="2:12" s="1" customFormat="1" ht="29.25" customHeight="1" x14ac:dyDescent="0.2">
      <c r="B96" s="32"/>
      <c r="C96" s="105" t="s">
        <v>105</v>
      </c>
      <c r="D96" s="97"/>
      <c r="E96" s="97"/>
      <c r="F96" s="97"/>
      <c r="G96" s="97"/>
      <c r="H96" s="97"/>
      <c r="I96" s="97"/>
      <c r="J96" s="106" t="s">
        <v>106</v>
      </c>
      <c r="K96" s="97"/>
      <c r="L96" s="32"/>
    </row>
    <row r="97" spans="2:47" s="1" customFormat="1" ht="10.35" customHeight="1" x14ac:dyDescent="0.2">
      <c r="B97" s="32"/>
      <c r="L97" s="32"/>
    </row>
    <row r="98" spans="2:47" s="1" customFormat="1" ht="23.1" customHeight="1" x14ac:dyDescent="0.2">
      <c r="B98" s="32"/>
      <c r="C98" s="107" t="s">
        <v>107</v>
      </c>
      <c r="J98" s="64">
        <f>J127</f>
        <v>0</v>
      </c>
      <c r="L98" s="32"/>
      <c r="AU98" s="17" t="s">
        <v>108</v>
      </c>
    </row>
    <row r="99" spans="2:47" s="8" customFormat="1" ht="24.95" customHeight="1" x14ac:dyDescent="0.2">
      <c r="B99" s="108"/>
      <c r="D99" s="109" t="s">
        <v>109</v>
      </c>
      <c r="E99" s="110"/>
      <c r="F99" s="110"/>
      <c r="G99" s="110"/>
      <c r="H99" s="110"/>
      <c r="I99" s="110"/>
      <c r="J99" s="111">
        <f>J128</f>
        <v>0</v>
      </c>
      <c r="L99" s="108"/>
    </row>
    <row r="100" spans="2:47" s="9" customFormat="1" ht="20.100000000000001" customHeight="1" x14ac:dyDescent="0.2">
      <c r="B100" s="112"/>
      <c r="D100" s="113" t="s">
        <v>110</v>
      </c>
      <c r="E100" s="114"/>
      <c r="F100" s="114"/>
      <c r="G100" s="114"/>
      <c r="H100" s="114"/>
      <c r="I100" s="114"/>
      <c r="J100" s="115">
        <f>J129</f>
        <v>0</v>
      </c>
      <c r="L100" s="112"/>
    </row>
    <row r="101" spans="2:47" s="9" customFormat="1" ht="20.100000000000001" customHeight="1" x14ac:dyDescent="0.2">
      <c r="B101" s="112"/>
      <c r="D101" s="113" t="s">
        <v>111</v>
      </c>
      <c r="E101" s="114"/>
      <c r="F101" s="114"/>
      <c r="G101" s="114"/>
      <c r="H101" s="114"/>
      <c r="I101" s="114"/>
      <c r="J101" s="115">
        <f>J139</f>
        <v>0</v>
      </c>
      <c r="L101" s="112"/>
    </row>
    <row r="102" spans="2:47" s="9" customFormat="1" ht="20.100000000000001" customHeight="1" x14ac:dyDescent="0.2">
      <c r="B102" s="112"/>
      <c r="D102" s="113" t="s">
        <v>112</v>
      </c>
      <c r="E102" s="114"/>
      <c r="F102" s="114"/>
      <c r="G102" s="114"/>
      <c r="H102" s="114"/>
      <c r="I102" s="114"/>
      <c r="J102" s="115">
        <f>J143</f>
        <v>0</v>
      </c>
      <c r="L102" s="112"/>
    </row>
    <row r="103" spans="2:47" s="9" customFormat="1" ht="20.100000000000001" customHeight="1" x14ac:dyDescent="0.2">
      <c r="B103" s="112"/>
      <c r="D103" s="113" t="s">
        <v>113</v>
      </c>
      <c r="E103" s="114"/>
      <c r="F103" s="114"/>
      <c r="G103" s="114"/>
      <c r="H103" s="114"/>
      <c r="I103" s="114"/>
      <c r="J103" s="115">
        <f>J145</f>
        <v>0</v>
      </c>
      <c r="L103" s="112"/>
    </row>
    <row r="104" spans="2:47" s="8" customFormat="1" ht="24.95" customHeight="1" x14ac:dyDescent="0.2">
      <c r="B104" s="108"/>
      <c r="D104" s="109" t="s">
        <v>114</v>
      </c>
      <c r="E104" s="110"/>
      <c r="F104" s="110"/>
      <c r="G104" s="110"/>
      <c r="H104" s="110"/>
      <c r="I104" s="110"/>
      <c r="J104" s="111">
        <f>J155</f>
        <v>0</v>
      </c>
      <c r="L104" s="108"/>
    </row>
    <row r="105" spans="2:47" s="9" customFormat="1" ht="20.100000000000001" customHeight="1" x14ac:dyDescent="0.2">
      <c r="B105" s="112"/>
      <c r="D105" s="113" t="s">
        <v>115</v>
      </c>
      <c r="E105" s="114"/>
      <c r="F105" s="114"/>
      <c r="G105" s="114"/>
      <c r="H105" s="114"/>
      <c r="I105" s="114"/>
      <c r="J105" s="115">
        <f>J156</f>
        <v>0</v>
      </c>
      <c r="L105" s="112"/>
    </row>
    <row r="106" spans="2:47" s="1" customFormat="1" ht="21.75" customHeight="1" x14ac:dyDescent="0.2">
      <c r="B106" s="32"/>
      <c r="L106" s="32"/>
    </row>
    <row r="107" spans="2:47" s="1" customFormat="1" ht="6.95" customHeight="1" x14ac:dyDescent="0.2">
      <c r="B107" s="43"/>
      <c r="C107" s="44"/>
      <c r="D107" s="44"/>
      <c r="E107" s="44"/>
      <c r="F107" s="44"/>
      <c r="G107" s="44"/>
      <c r="H107" s="44"/>
      <c r="I107" s="44"/>
      <c r="J107" s="44"/>
      <c r="K107" s="44"/>
      <c r="L107" s="32"/>
    </row>
    <row r="111" spans="2:47" s="1" customFormat="1" ht="6.95" customHeight="1" x14ac:dyDescent="0.2">
      <c r="B111" s="45"/>
      <c r="C111" s="46"/>
      <c r="D111" s="46"/>
      <c r="E111" s="46"/>
      <c r="F111" s="46"/>
      <c r="G111" s="46"/>
      <c r="H111" s="46"/>
      <c r="I111" s="46"/>
      <c r="J111" s="46"/>
      <c r="K111" s="46"/>
      <c r="L111" s="32"/>
    </row>
    <row r="112" spans="2:47" s="1" customFormat="1" ht="24.95" customHeight="1" x14ac:dyDescent="0.2">
      <c r="B112" s="32"/>
      <c r="C112" s="21" t="s">
        <v>116</v>
      </c>
      <c r="L112" s="32"/>
    </row>
    <row r="113" spans="2:63" s="1" customFormat="1" ht="6.95" customHeight="1" x14ac:dyDescent="0.2">
      <c r="B113" s="32"/>
      <c r="L113" s="32"/>
    </row>
    <row r="114" spans="2:63" s="1" customFormat="1" ht="12" customHeight="1" x14ac:dyDescent="0.2">
      <c r="B114" s="32"/>
      <c r="C114" s="27" t="s">
        <v>16</v>
      </c>
      <c r="L114" s="32"/>
    </row>
    <row r="115" spans="2:63" s="1" customFormat="1" ht="26.25" customHeight="1" x14ac:dyDescent="0.2">
      <c r="B115" s="32"/>
      <c r="E115" s="250" t="str">
        <f>E7</f>
        <v>Modernizace tramvajové tratě Vídeňská, úsek Moravanské lány po smyčku Modřice</v>
      </c>
      <c r="F115" s="251"/>
      <c r="G115" s="251"/>
      <c r="H115" s="251"/>
      <c r="L115" s="32"/>
    </row>
    <row r="116" spans="2:63" ht="12" customHeight="1" x14ac:dyDescent="0.2">
      <c r="B116" s="20"/>
      <c r="C116" s="27" t="s">
        <v>101</v>
      </c>
      <c r="L116" s="20"/>
    </row>
    <row r="117" spans="2:63" s="1" customFormat="1" ht="16.5" customHeight="1" x14ac:dyDescent="0.2">
      <c r="B117" s="32"/>
      <c r="E117" s="250" t="s">
        <v>102</v>
      </c>
      <c r="F117" s="249"/>
      <c r="G117" s="249"/>
      <c r="H117" s="249"/>
      <c r="L117" s="32"/>
    </row>
    <row r="118" spans="2:63" s="1" customFormat="1" ht="12" customHeight="1" x14ac:dyDescent="0.2">
      <c r="B118" s="32"/>
      <c r="C118" s="27" t="s">
        <v>103</v>
      </c>
      <c r="L118" s="32"/>
    </row>
    <row r="119" spans="2:63" s="1" customFormat="1" ht="16.5" customHeight="1" x14ac:dyDescent="0.2">
      <c r="B119" s="32"/>
      <c r="E119" s="231" t="str">
        <f>E11</f>
        <v>PS 01.01 - Bourané konstrukce</v>
      </c>
      <c r="F119" s="249"/>
      <c r="G119" s="249"/>
      <c r="H119" s="249"/>
      <c r="L119" s="32"/>
    </row>
    <row r="120" spans="2:63" s="1" customFormat="1" ht="6.95" customHeight="1" x14ac:dyDescent="0.2">
      <c r="B120" s="32"/>
      <c r="L120" s="32"/>
    </row>
    <row r="121" spans="2:63" s="1" customFormat="1" ht="12" customHeight="1" x14ac:dyDescent="0.2">
      <c r="B121" s="32"/>
      <c r="C121" s="27" t="s">
        <v>19</v>
      </c>
      <c r="F121" s="25" t="str">
        <f>F14</f>
        <v>ulice Vídeňská, Brno</v>
      </c>
      <c r="I121" s="27" t="s">
        <v>21</v>
      </c>
      <c r="J121" s="51" t="str">
        <f>IF(J14="","",J14)</f>
        <v>19. 10. 2023</v>
      </c>
      <c r="L121" s="32"/>
    </row>
    <row r="122" spans="2:63" s="1" customFormat="1" ht="6.95" customHeight="1" x14ac:dyDescent="0.2">
      <c r="B122" s="32"/>
      <c r="L122" s="32"/>
    </row>
    <row r="123" spans="2:63" s="1" customFormat="1" ht="25.7" customHeight="1" x14ac:dyDescent="0.2">
      <c r="B123" s="32"/>
      <c r="C123" s="27" t="s">
        <v>23</v>
      </c>
      <c r="F123" s="25" t="str">
        <f>E17</f>
        <v>Dopravní podnik města Brna, a. s.</v>
      </c>
      <c r="I123" s="27" t="s">
        <v>31</v>
      </c>
      <c r="J123" s="30" t="str">
        <f>E23</f>
        <v>Vysoké učení technické v Brně</v>
      </c>
      <c r="L123" s="32"/>
    </row>
    <row r="124" spans="2:63" s="1" customFormat="1" ht="25.7" customHeight="1" x14ac:dyDescent="0.2">
      <c r="B124" s="32"/>
      <c r="C124" s="27" t="s">
        <v>29</v>
      </c>
      <c r="F124" s="25" t="str">
        <f>IF(E20="","",E20)</f>
        <v>Vyplň údaj</v>
      </c>
      <c r="I124" s="27" t="s">
        <v>36</v>
      </c>
      <c r="J124" s="30" t="str">
        <f>E26</f>
        <v>Vysoké učení technické v Brně</v>
      </c>
      <c r="L124" s="32"/>
    </row>
    <row r="125" spans="2:63" s="1" customFormat="1" ht="10.35" customHeight="1" x14ac:dyDescent="0.2">
      <c r="B125" s="32"/>
      <c r="L125" s="32"/>
    </row>
    <row r="126" spans="2:63" s="10" customFormat="1" ht="29.25" customHeight="1" x14ac:dyDescent="0.2">
      <c r="B126" s="116"/>
      <c r="C126" s="117" t="s">
        <v>117</v>
      </c>
      <c r="D126" s="118" t="s">
        <v>63</v>
      </c>
      <c r="E126" s="118" t="s">
        <v>59</v>
      </c>
      <c r="F126" s="118" t="s">
        <v>60</v>
      </c>
      <c r="G126" s="118" t="s">
        <v>118</v>
      </c>
      <c r="H126" s="118" t="s">
        <v>119</v>
      </c>
      <c r="I126" s="118" t="s">
        <v>120</v>
      </c>
      <c r="J126" s="118" t="s">
        <v>106</v>
      </c>
      <c r="K126" s="119" t="s">
        <v>121</v>
      </c>
      <c r="L126" s="116"/>
      <c r="M126" s="57" t="s">
        <v>1</v>
      </c>
      <c r="N126" s="58" t="s">
        <v>42</v>
      </c>
      <c r="O126" s="58" t="s">
        <v>122</v>
      </c>
      <c r="P126" s="58" t="s">
        <v>123</v>
      </c>
      <c r="Q126" s="58" t="s">
        <v>124</v>
      </c>
      <c r="R126" s="58" t="s">
        <v>125</v>
      </c>
      <c r="S126" s="58" t="s">
        <v>126</v>
      </c>
      <c r="T126" s="59" t="s">
        <v>127</v>
      </c>
    </row>
    <row r="127" spans="2:63" s="1" customFormat="1" ht="23.1" customHeight="1" x14ac:dyDescent="0.25">
      <c r="B127" s="32"/>
      <c r="C127" s="62" t="s">
        <v>128</v>
      </c>
      <c r="J127" s="120">
        <f>BK127</f>
        <v>0</v>
      </c>
      <c r="L127" s="32"/>
      <c r="M127" s="60"/>
      <c r="N127" s="52"/>
      <c r="O127" s="52"/>
      <c r="P127" s="121">
        <f>P128+P155</f>
        <v>0</v>
      </c>
      <c r="Q127" s="52"/>
      <c r="R127" s="121">
        <f>R128+R155</f>
        <v>0</v>
      </c>
      <c r="S127" s="52"/>
      <c r="T127" s="122">
        <f>T128+T155</f>
        <v>8702.785319999999</v>
      </c>
      <c r="AT127" s="17" t="s">
        <v>77</v>
      </c>
      <c r="AU127" s="17" t="s">
        <v>108</v>
      </c>
      <c r="BK127" s="123">
        <f>BK128+BK155</f>
        <v>0</v>
      </c>
    </row>
    <row r="128" spans="2:63" s="11" customFormat="1" ht="26.1" customHeight="1" x14ac:dyDescent="0.2">
      <c r="B128" s="124"/>
      <c r="D128" s="125" t="s">
        <v>77</v>
      </c>
      <c r="E128" s="126" t="s">
        <v>129</v>
      </c>
      <c r="F128" s="126" t="s">
        <v>130</v>
      </c>
      <c r="I128" s="127"/>
      <c r="J128" s="128">
        <f>BK128</f>
        <v>0</v>
      </c>
      <c r="L128" s="124"/>
      <c r="M128" s="129"/>
      <c r="P128" s="130">
        <f>P129+P139+P143+P145</f>
        <v>0</v>
      </c>
      <c r="R128" s="130">
        <f>R129+R139+R143+R145</f>
        <v>0</v>
      </c>
      <c r="T128" s="131">
        <f>T129+T139+T143+T145</f>
        <v>8696.2093199999999</v>
      </c>
      <c r="AR128" s="125" t="s">
        <v>84</v>
      </c>
      <c r="AT128" s="132" t="s">
        <v>77</v>
      </c>
      <c r="AU128" s="132" t="s">
        <v>78</v>
      </c>
      <c r="AY128" s="125" t="s">
        <v>131</v>
      </c>
      <c r="BK128" s="133">
        <f>BK129+BK139+BK143+BK145</f>
        <v>0</v>
      </c>
    </row>
    <row r="129" spans="2:65" s="11" customFormat="1" ht="23.1" customHeight="1" x14ac:dyDescent="0.2">
      <c r="B129" s="124"/>
      <c r="D129" s="125" t="s">
        <v>77</v>
      </c>
      <c r="E129" s="134" t="s">
        <v>84</v>
      </c>
      <c r="F129" s="134" t="s">
        <v>132</v>
      </c>
      <c r="I129" s="127"/>
      <c r="J129" s="135">
        <f>BK129</f>
        <v>0</v>
      </c>
      <c r="L129" s="124"/>
      <c r="M129" s="129"/>
      <c r="P129" s="130">
        <f>SUM(P130:P138)</f>
        <v>0</v>
      </c>
      <c r="R129" s="130">
        <f>SUM(R130:R138)</f>
        <v>0</v>
      </c>
      <c r="T129" s="131">
        <f>SUM(T130:T138)</f>
        <v>245.66</v>
      </c>
      <c r="AR129" s="125" t="s">
        <v>84</v>
      </c>
      <c r="AT129" s="132" t="s">
        <v>77</v>
      </c>
      <c r="AU129" s="132" t="s">
        <v>84</v>
      </c>
      <c r="AY129" s="125" t="s">
        <v>131</v>
      </c>
      <c r="BK129" s="133">
        <f>SUM(BK130:BK138)</f>
        <v>0</v>
      </c>
    </row>
    <row r="130" spans="2:65" s="1" customFormat="1" ht="24.2" customHeight="1" x14ac:dyDescent="0.2">
      <c r="B130" s="32"/>
      <c r="C130" s="136" t="s">
        <v>84</v>
      </c>
      <c r="D130" s="136" t="s">
        <v>133</v>
      </c>
      <c r="E130" s="137" t="s">
        <v>134</v>
      </c>
      <c r="F130" s="138" t="s">
        <v>135</v>
      </c>
      <c r="G130" s="139" t="s">
        <v>136</v>
      </c>
      <c r="H130" s="140">
        <v>576</v>
      </c>
      <c r="I130" s="141"/>
      <c r="J130" s="142">
        <f>ROUND(I130*H130,2)</f>
        <v>0</v>
      </c>
      <c r="K130" s="138" t="s">
        <v>137</v>
      </c>
      <c r="L130" s="32"/>
      <c r="M130" s="143" t="s">
        <v>1</v>
      </c>
      <c r="N130" s="144" t="s">
        <v>43</v>
      </c>
      <c r="P130" s="145">
        <f>O130*H130</f>
        <v>0</v>
      </c>
      <c r="Q130" s="145">
        <v>0</v>
      </c>
      <c r="R130" s="145">
        <f>Q130*H130</f>
        <v>0</v>
      </c>
      <c r="S130" s="145">
        <v>0.26</v>
      </c>
      <c r="T130" s="146">
        <f>S130*H130</f>
        <v>149.76</v>
      </c>
      <c r="AR130" s="147" t="s">
        <v>138</v>
      </c>
      <c r="AT130" s="147" t="s">
        <v>133</v>
      </c>
      <c r="AU130" s="147" t="s">
        <v>86</v>
      </c>
      <c r="AY130" s="17" t="s">
        <v>131</v>
      </c>
      <c r="BE130" s="148">
        <f>IF(N130="základní",J130,0)</f>
        <v>0</v>
      </c>
      <c r="BF130" s="148">
        <f>IF(N130="snížená",J130,0)</f>
        <v>0</v>
      </c>
      <c r="BG130" s="148">
        <f>IF(N130="zákl. přenesená",J130,0)</f>
        <v>0</v>
      </c>
      <c r="BH130" s="148">
        <f>IF(N130="sníž. přenesená",J130,0)</f>
        <v>0</v>
      </c>
      <c r="BI130" s="148">
        <f>IF(N130="nulová",J130,0)</f>
        <v>0</v>
      </c>
      <c r="BJ130" s="17" t="s">
        <v>84</v>
      </c>
      <c r="BK130" s="148">
        <f>ROUND(I130*H130,2)</f>
        <v>0</v>
      </c>
      <c r="BL130" s="17" t="s">
        <v>138</v>
      </c>
      <c r="BM130" s="147" t="s">
        <v>139</v>
      </c>
    </row>
    <row r="131" spans="2:65" s="12" customFormat="1" x14ac:dyDescent="0.2">
      <c r="B131" s="149"/>
      <c r="D131" s="150" t="s">
        <v>140</v>
      </c>
      <c r="E131" s="151" t="s">
        <v>1</v>
      </c>
      <c r="F131" s="152" t="s">
        <v>141</v>
      </c>
      <c r="H131" s="151" t="s">
        <v>1</v>
      </c>
      <c r="I131" s="153"/>
      <c r="L131" s="149"/>
      <c r="M131" s="154"/>
      <c r="T131" s="155"/>
      <c r="AT131" s="151" t="s">
        <v>140</v>
      </c>
      <c r="AU131" s="151" t="s">
        <v>86</v>
      </c>
      <c r="AV131" s="12" t="s">
        <v>84</v>
      </c>
      <c r="AW131" s="12" t="s">
        <v>35</v>
      </c>
      <c r="AX131" s="12" t="s">
        <v>78</v>
      </c>
      <c r="AY131" s="151" t="s">
        <v>131</v>
      </c>
    </row>
    <row r="132" spans="2:65" s="12" customFormat="1" x14ac:dyDescent="0.2">
      <c r="B132" s="149"/>
      <c r="D132" s="150" t="s">
        <v>140</v>
      </c>
      <c r="E132" s="151" t="s">
        <v>1</v>
      </c>
      <c r="F132" s="152" t="s">
        <v>142</v>
      </c>
      <c r="H132" s="151" t="s">
        <v>1</v>
      </c>
      <c r="I132" s="153"/>
      <c r="L132" s="149"/>
      <c r="M132" s="154"/>
      <c r="T132" s="155"/>
      <c r="AT132" s="151" t="s">
        <v>140</v>
      </c>
      <c r="AU132" s="151" t="s">
        <v>86</v>
      </c>
      <c r="AV132" s="12" t="s">
        <v>84</v>
      </c>
      <c r="AW132" s="12" t="s">
        <v>35</v>
      </c>
      <c r="AX132" s="12" t="s">
        <v>78</v>
      </c>
      <c r="AY132" s="151" t="s">
        <v>131</v>
      </c>
    </row>
    <row r="133" spans="2:65" s="13" customFormat="1" x14ac:dyDescent="0.2">
      <c r="B133" s="156"/>
      <c r="D133" s="150" t="s">
        <v>140</v>
      </c>
      <c r="E133" s="157" t="s">
        <v>1</v>
      </c>
      <c r="F133" s="158" t="s">
        <v>143</v>
      </c>
      <c r="H133" s="159">
        <v>66</v>
      </c>
      <c r="I133" s="160"/>
      <c r="L133" s="156"/>
      <c r="M133" s="161"/>
      <c r="T133" s="162"/>
      <c r="AT133" s="157" t="s">
        <v>140</v>
      </c>
      <c r="AU133" s="157" t="s">
        <v>86</v>
      </c>
      <c r="AV133" s="13" t="s">
        <v>86</v>
      </c>
      <c r="AW133" s="13" t="s">
        <v>35</v>
      </c>
      <c r="AX133" s="13" t="s">
        <v>78</v>
      </c>
      <c r="AY133" s="157" t="s">
        <v>131</v>
      </c>
    </row>
    <row r="134" spans="2:65" s="12" customFormat="1" x14ac:dyDescent="0.2">
      <c r="B134" s="149"/>
      <c r="D134" s="150" t="s">
        <v>140</v>
      </c>
      <c r="E134" s="151" t="s">
        <v>1</v>
      </c>
      <c r="F134" s="152" t="s">
        <v>144</v>
      </c>
      <c r="H134" s="151" t="s">
        <v>1</v>
      </c>
      <c r="I134" s="153"/>
      <c r="L134" s="149"/>
      <c r="M134" s="154"/>
      <c r="T134" s="155"/>
      <c r="AT134" s="151" t="s">
        <v>140</v>
      </c>
      <c r="AU134" s="151" t="s">
        <v>86</v>
      </c>
      <c r="AV134" s="12" t="s">
        <v>84</v>
      </c>
      <c r="AW134" s="12" t="s">
        <v>35</v>
      </c>
      <c r="AX134" s="12" t="s">
        <v>78</v>
      </c>
      <c r="AY134" s="151" t="s">
        <v>131</v>
      </c>
    </row>
    <row r="135" spans="2:65" s="13" customFormat="1" x14ac:dyDescent="0.2">
      <c r="B135" s="156"/>
      <c r="D135" s="150" t="s">
        <v>140</v>
      </c>
      <c r="E135" s="157" t="s">
        <v>1</v>
      </c>
      <c r="F135" s="158" t="s">
        <v>145</v>
      </c>
      <c r="H135" s="159">
        <v>510</v>
      </c>
      <c r="I135" s="160"/>
      <c r="L135" s="156"/>
      <c r="M135" s="161"/>
      <c r="T135" s="162"/>
      <c r="AT135" s="157" t="s">
        <v>140</v>
      </c>
      <c r="AU135" s="157" t="s">
        <v>86</v>
      </c>
      <c r="AV135" s="13" t="s">
        <v>86</v>
      </c>
      <c r="AW135" s="13" t="s">
        <v>35</v>
      </c>
      <c r="AX135" s="13" t="s">
        <v>78</v>
      </c>
      <c r="AY135" s="157" t="s">
        <v>131</v>
      </c>
    </row>
    <row r="136" spans="2:65" s="14" customFormat="1" x14ac:dyDescent="0.2">
      <c r="B136" s="163"/>
      <c r="D136" s="150" t="s">
        <v>140</v>
      </c>
      <c r="E136" s="164" t="s">
        <v>1</v>
      </c>
      <c r="F136" s="165" t="s">
        <v>146</v>
      </c>
      <c r="H136" s="166">
        <v>576</v>
      </c>
      <c r="I136" s="167"/>
      <c r="L136" s="163"/>
      <c r="M136" s="168"/>
      <c r="T136" s="169"/>
      <c r="AT136" s="164" t="s">
        <v>140</v>
      </c>
      <c r="AU136" s="164" t="s">
        <v>86</v>
      </c>
      <c r="AV136" s="14" t="s">
        <v>138</v>
      </c>
      <c r="AW136" s="14" t="s">
        <v>35</v>
      </c>
      <c r="AX136" s="14" t="s">
        <v>84</v>
      </c>
      <c r="AY136" s="164" t="s">
        <v>131</v>
      </c>
    </row>
    <row r="137" spans="2:65" s="1" customFormat="1" ht="24.2" customHeight="1" x14ac:dyDescent="0.2">
      <c r="B137" s="32"/>
      <c r="C137" s="136" t="s">
        <v>86</v>
      </c>
      <c r="D137" s="136" t="s">
        <v>133</v>
      </c>
      <c r="E137" s="137" t="s">
        <v>147</v>
      </c>
      <c r="F137" s="138" t="s">
        <v>148</v>
      </c>
      <c r="G137" s="139" t="s">
        <v>136</v>
      </c>
      <c r="H137" s="140">
        <v>197</v>
      </c>
      <c r="I137" s="141"/>
      <c r="J137" s="142">
        <f>ROUND(I137*H137,2)</f>
        <v>0</v>
      </c>
      <c r="K137" s="138" t="s">
        <v>137</v>
      </c>
      <c r="L137" s="32"/>
      <c r="M137" s="143" t="s">
        <v>1</v>
      </c>
      <c r="N137" s="144" t="s">
        <v>43</v>
      </c>
      <c r="P137" s="145">
        <f>O137*H137</f>
        <v>0</v>
      </c>
      <c r="Q137" s="145">
        <v>0</v>
      </c>
      <c r="R137" s="145">
        <f>Q137*H137</f>
        <v>0</v>
      </c>
      <c r="S137" s="145">
        <v>0.45</v>
      </c>
      <c r="T137" s="146">
        <f>S137*H137</f>
        <v>88.65</v>
      </c>
      <c r="AR137" s="147" t="s">
        <v>138</v>
      </c>
      <c r="AT137" s="147" t="s">
        <v>133</v>
      </c>
      <c r="AU137" s="147" t="s">
        <v>86</v>
      </c>
      <c r="AY137" s="17" t="s">
        <v>131</v>
      </c>
      <c r="BE137" s="148">
        <f>IF(N137="základní",J137,0)</f>
        <v>0</v>
      </c>
      <c r="BF137" s="148">
        <f>IF(N137="snížená",J137,0)</f>
        <v>0</v>
      </c>
      <c r="BG137" s="148">
        <f>IF(N137="zákl. přenesená",J137,0)</f>
        <v>0</v>
      </c>
      <c r="BH137" s="148">
        <f>IF(N137="sníž. přenesená",J137,0)</f>
        <v>0</v>
      </c>
      <c r="BI137" s="148">
        <f>IF(N137="nulová",J137,0)</f>
        <v>0</v>
      </c>
      <c r="BJ137" s="17" t="s">
        <v>84</v>
      </c>
      <c r="BK137" s="148">
        <f>ROUND(I137*H137,2)</f>
        <v>0</v>
      </c>
      <c r="BL137" s="17" t="s">
        <v>138</v>
      </c>
      <c r="BM137" s="147" t="s">
        <v>149</v>
      </c>
    </row>
    <row r="138" spans="2:65" s="1" customFormat="1" ht="16.5" customHeight="1" x14ac:dyDescent="0.2">
      <c r="B138" s="32"/>
      <c r="C138" s="136" t="s">
        <v>150</v>
      </c>
      <c r="D138" s="136" t="s">
        <v>133</v>
      </c>
      <c r="E138" s="137" t="s">
        <v>151</v>
      </c>
      <c r="F138" s="138" t="s">
        <v>152</v>
      </c>
      <c r="G138" s="139" t="s">
        <v>153</v>
      </c>
      <c r="H138" s="140">
        <v>25</v>
      </c>
      <c r="I138" s="141"/>
      <c r="J138" s="142">
        <f>ROUND(I138*H138,2)</f>
        <v>0</v>
      </c>
      <c r="K138" s="138" t="s">
        <v>137</v>
      </c>
      <c r="L138" s="32"/>
      <c r="M138" s="143" t="s">
        <v>1</v>
      </c>
      <c r="N138" s="144" t="s">
        <v>43</v>
      </c>
      <c r="P138" s="145">
        <f>O138*H138</f>
        <v>0</v>
      </c>
      <c r="Q138" s="145">
        <v>0</v>
      </c>
      <c r="R138" s="145">
        <f>Q138*H138</f>
        <v>0</v>
      </c>
      <c r="S138" s="145">
        <v>0.28999999999999998</v>
      </c>
      <c r="T138" s="146">
        <f>S138*H138</f>
        <v>7.2499999999999991</v>
      </c>
      <c r="AR138" s="147" t="s">
        <v>138</v>
      </c>
      <c r="AT138" s="147" t="s">
        <v>133</v>
      </c>
      <c r="AU138" s="147" t="s">
        <v>86</v>
      </c>
      <c r="AY138" s="17" t="s">
        <v>131</v>
      </c>
      <c r="BE138" s="148">
        <f>IF(N138="základní",J138,0)</f>
        <v>0</v>
      </c>
      <c r="BF138" s="148">
        <f>IF(N138="snížená",J138,0)</f>
        <v>0</v>
      </c>
      <c r="BG138" s="148">
        <f>IF(N138="zákl. přenesená",J138,0)</f>
        <v>0</v>
      </c>
      <c r="BH138" s="148">
        <f>IF(N138="sníž. přenesená",J138,0)</f>
        <v>0</v>
      </c>
      <c r="BI138" s="148">
        <f>IF(N138="nulová",J138,0)</f>
        <v>0</v>
      </c>
      <c r="BJ138" s="17" t="s">
        <v>84</v>
      </c>
      <c r="BK138" s="148">
        <f>ROUND(I138*H138,2)</f>
        <v>0</v>
      </c>
      <c r="BL138" s="17" t="s">
        <v>138</v>
      </c>
      <c r="BM138" s="147" t="s">
        <v>154</v>
      </c>
    </row>
    <row r="139" spans="2:65" s="11" customFormat="1" ht="23.1" customHeight="1" x14ac:dyDescent="0.2">
      <c r="B139" s="124"/>
      <c r="D139" s="125" t="s">
        <v>77</v>
      </c>
      <c r="E139" s="134" t="s">
        <v>155</v>
      </c>
      <c r="F139" s="134" t="s">
        <v>156</v>
      </c>
      <c r="I139" s="127"/>
      <c r="J139" s="135">
        <f>BK139</f>
        <v>0</v>
      </c>
      <c r="L139" s="124"/>
      <c r="M139" s="129"/>
      <c r="P139" s="130">
        <f>SUM(P140:P142)</f>
        <v>0</v>
      </c>
      <c r="R139" s="130">
        <f>SUM(R140:R142)</f>
        <v>0</v>
      </c>
      <c r="T139" s="131">
        <f>SUM(T140:T142)</f>
        <v>8397.7493200000008</v>
      </c>
      <c r="AR139" s="125" t="s">
        <v>84</v>
      </c>
      <c r="AT139" s="132" t="s">
        <v>77</v>
      </c>
      <c r="AU139" s="132" t="s">
        <v>84</v>
      </c>
      <c r="AY139" s="125" t="s">
        <v>131</v>
      </c>
      <c r="BK139" s="133">
        <f>SUM(BK140:BK142)</f>
        <v>0</v>
      </c>
    </row>
    <row r="140" spans="2:65" s="1" customFormat="1" ht="24.2" customHeight="1" x14ac:dyDescent="0.2">
      <c r="B140" s="32"/>
      <c r="C140" s="136" t="s">
        <v>138</v>
      </c>
      <c r="D140" s="136" t="s">
        <v>133</v>
      </c>
      <c r="E140" s="137" t="s">
        <v>157</v>
      </c>
      <c r="F140" s="138" t="s">
        <v>158</v>
      </c>
      <c r="G140" s="139" t="s">
        <v>159</v>
      </c>
      <c r="H140" s="140">
        <v>4119</v>
      </c>
      <c r="I140" s="141"/>
      <c r="J140" s="142">
        <f>ROUND(I140*H140,2)</f>
        <v>0</v>
      </c>
      <c r="K140" s="138" t="s">
        <v>137</v>
      </c>
      <c r="L140" s="32"/>
      <c r="M140" s="143" t="s">
        <v>1</v>
      </c>
      <c r="N140" s="144" t="s">
        <v>43</v>
      </c>
      <c r="P140" s="145">
        <f>O140*H140</f>
        <v>0</v>
      </c>
      <c r="Q140" s="145">
        <v>0</v>
      </c>
      <c r="R140" s="145">
        <f>Q140*H140</f>
        <v>0</v>
      </c>
      <c r="S140" s="145">
        <v>1.8080000000000001</v>
      </c>
      <c r="T140" s="146">
        <f>S140*H140</f>
        <v>7447.152</v>
      </c>
      <c r="AR140" s="147" t="s">
        <v>138</v>
      </c>
      <c r="AT140" s="147" t="s">
        <v>133</v>
      </c>
      <c r="AU140" s="147" t="s">
        <v>86</v>
      </c>
      <c r="AY140" s="17" t="s">
        <v>131</v>
      </c>
      <c r="BE140" s="148">
        <f>IF(N140="základní",J140,0)</f>
        <v>0</v>
      </c>
      <c r="BF140" s="148">
        <f>IF(N140="snížená",J140,0)</f>
        <v>0</v>
      </c>
      <c r="BG140" s="148">
        <f>IF(N140="zákl. přenesená",J140,0)</f>
        <v>0</v>
      </c>
      <c r="BH140" s="148">
        <f>IF(N140="sníž. přenesená",J140,0)</f>
        <v>0</v>
      </c>
      <c r="BI140" s="148">
        <f>IF(N140="nulová",J140,0)</f>
        <v>0</v>
      </c>
      <c r="BJ140" s="17" t="s">
        <v>84</v>
      </c>
      <c r="BK140" s="148">
        <f>ROUND(I140*H140,2)</f>
        <v>0</v>
      </c>
      <c r="BL140" s="17" t="s">
        <v>138</v>
      </c>
      <c r="BM140" s="147" t="s">
        <v>160</v>
      </c>
    </row>
    <row r="141" spans="2:65" s="1" customFormat="1" ht="24.2" customHeight="1" x14ac:dyDescent="0.2">
      <c r="B141" s="32"/>
      <c r="C141" s="136" t="s">
        <v>155</v>
      </c>
      <c r="D141" s="136" t="s">
        <v>133</v>
      </c>
      <c r="E141" s="137" t="s">
        <v>161</v>
      </c>
      <c r="F141" s="138" t="s">
        <v>162</v>
      </c>
      <c r="G141" s="139" t="s">
        <v>153</v>
      </c>
      <c r="H141" s="140">
        <v>153</v>
      </c>
      <c r="I141" s="141"/>
      <c r="J141" s="142">
        <f>ROUND(I141*H141,2)</f>
        <v>0</v>
      </c>
      <c r="K141" s="138" t="s">
        <v>137</v>
      </c>
      <c r="L141" s="32"/>
      <c r="M141" s="143" t="s">
        <v>1</v>
      </c>
      <c r="N141" s="144" t="s">
        <v>43</v>
      </c>
      <c r="P141" s="145">
        <f>O141*H141</f>
        <v>0</v>
      </c>
      <c r="Q141" s="145">
        <v>0</v>
      </c>
      <c r="R141" s="145">
        <f>Q141*H141</f>
        <v>0</v>
      </c>
      <c r="S141" s="145">
        <v>0.33245999999999998</v>
      </c>
      <c r="T141" s="146">
        <f>S141*H141</f>
        <v>50.866379999999999</v>
      </c>
      <c r="AR141" s="147" t="s">
        <v>138</v>
      </c>
      <c r="AT141" s="147" t="s">
        <v>133</v>
      </c>
      <c r="AU141" s="147" t="s">
        <v>86</v>
      </c>
      <c r="AY141" s="17" t="s">
        <v>131</v>
      </c>
      <c r="BE141" s="148">
        <f>IF(N141="základní",J141,0)</f>
        <v>0</v>
      </c>
      <c r="BF141" s="148">
        <f>IF(N141="snížená",J141,0)</f>
        <v>0</v>
      </c>
      <c r="BG141" s="148">
        <f>IF(N141="zákl. přenesená",J141,0)</f>
        <v>0</v>
      </c>
      <c r="BH141" s="148">
        <f>IF(N141="sníž. přenesená",J141,0)</f>
        <v>0</v>
      </c>
      <c r="BI141" s="148">
        <f>IF(N141="nulová",J141,0)</f>
        <v>0</v>
      </c>
      <c r="BJ141" s="17" t="s">
        <v>84</v>
      </c>
      <c r="BK141" s="148">
        <f>ROUND(I141*H141,2)</f>
        <v>0</v>
      </c>
      <c r="BL141" s="17" t="s">
        <v>138</v>
      </c>
      <c r="BM141" s="147" t="s">
        <v>163</v>
      </c>
    </row>
    <row r="142" spans="2:65" s="1" customFormat="1" ht="24.2" customHeight="1" x14ac:dyDescent="0.2">
      <c r="B142" s="32"/>
      <c r="C142" s="136" t="s">
        <v>164</v>
      </c>
      <c r="D142" s="136" t="s">
        <v>133</v>
      </c>
      <c r="E142" s="137" t="s">
        <v>165</v>
      </c>
      <c r="F142" s="138" t="s">
        <v>166</v>
      </c>
      <c r="G142" s="139" t="s">
        <v>153</v>
      </c>
      <c r="H142" s="140">
        <v>2546</v>
      </c>
      <c r="I142" s="141"/>
      <c r="J142" s="142">
        <f>ROUND(I142*H142,2)</f>
        <v>0</v>
      </c>
      <c r="K142" s="138" t="s">
        <v>137</v>
      </c>
      <c r="L142" s="32"/>
      <c r="M142" s="143" t="s">
        <v>1</v>
      </c>
      <c r="N142" s="144" t="s">
        <v>43</v>
      </c>
      <c r="P142" s="145">
        <f>O142*H142</f>
        <v>0</v>
      </c>
      <c r="Q142" s="145">
        <v>0</v>
      </c>
      <c r="R142" s="145">
        <f>Q142*H142</f>
        <v>0</v>
      </c>
      <c r="S142" s="145">
        <v>0.35338999999999998</v>
      </c>
      <c r="T142" s="146">
        <f>S142*H142</f>
        <v>899.73093999999992</v>
      </c>
      <c r="AR142" s="147" t="s">
        <v>138</v>
      </c>
      <c r="AT142" s="147" t="s">
        <v>133</v>
      </c>
      <c r="AU142" s="147" t="s">
        <v>86</v>
      </c>
      <c r="AY142" s="17" t="s">
        <v>131</v>
      </c>
      <c r="BE142" s="148">
        <f>IF(N142="základní",J142,0)</f>
        <v>0</v>
      </c>
      <c r="BF142" s="148">
        <f>IF(N142="snížená",J142,0)</f>
        <v>0</v>
      </c>
      <c r="BG142" s="148">
        <f>IF(N142="zákl. přenesená",J142,0)</f>
        <v>0</v>
      </c>
      <c r="BH142" s="148">
        <f>IF(N142="sníž. přenesená",J142,0)</f>
        <v>0</v>
      </c>
      <c r="BI142" s="148">
        <f>IF(N142="nulová",J142,0)</f>
        <v>0</v>
      </c>
      <c r="BJ142" s="17" t="s">
        <v>84</v>
      </c>
      <c r="BK142" s="148">
        <f>ROUND(I142*H142,2)</f>
        <v>0</v>
      </c>
      <c r="BL142" s="17" t="s">
        <v>138</v>
      </c>
      <c r="BM142" s="147" t="s">
        <v>167</v>
      </c>
    </row>
    <row r="143" spans="2:65" s="11" customFormat="1" ht="23.1" customHeight="1" x14ac:dyDescent="0.2">
      <c r="B143" s="124"/>
      <c r="D143" s="125" t="s">
        <v>77</v>
      </c>
      <c r="E143" s="134" t="s">
        <v>168</v>
      </c>
      <c r="F143" s="134" t="s">
        <v>169</v>
      </c>
      <c r="I143" s="127"/>
      <c r="J143" s="135">
        <f>BK143</f>
        <v>0</v>
      </c>
      <c r="L143" s="124"/>
      <c r="M143" s="129"/>
      <c r="P143" s="130">
        <f>P144</f>
        <v>0</v>
      </c>
      <c r="R143" s="130">
        <f>R144</f>
        <v>0</v>
      </c>
      <c r="T143" s="131">
        <f>T144</f>
        <v>52.8</v>
      </c>
      <c r="AR143" s="125" t="s">
        <v>84</v>
      </c>
      <c r="AT143" s="132" t="s">
        <v>77</v>
      </c>
      <c r="AU143" s="132" t="s">
        <v>84</v>
      </c>
      <c r="AY143" s="125" t="s">
        <v>131</v>
      </c>
      <c r="BK143" s="133">
        <f>BK144</f>
        <v>0</v>
      </c>
    </row>
    <row r="144" spans="2:65" s="1" customFormat="1" ht="16.5" customHeight="1" x14ac:dyDescent="0.2">
      <c r="B144" s="32"/>
      <c r="C144" s="136" t="s">
        <v>170</v>
      </c>
      <c r="D144" s="136" t="s">
        <v>133</v>
      </c>
      <c r="E144" s="137" t="s">
        <v>171</v>
      </c>
      <c r="F144" s="138" t="s">
        <v>172</v>
      </c>
      <c r="G144" s="139" t="s">
        <v>159</v>
      </c>
      <c r="H144" s="140">
        <v>22</v>
      </c>
      <c r="I144" s="141"/>
      <c r="J144" s="142">
        <f>ROUND(I144*H144,2)</f>
        <v>0</v>
      </c>
      <c r="K144" s="138" t="s">
        <v>137</v>
      </c>
      <c r="L144" s="32"/>
      <c r="M144" s="143" t="s">
        <v>1</v>
      </c>
      <c r="N144" s="144" t="s">
        <v>43</v>
      </c>
      <c r="P144" s="145">
        <f>O144*H144</f>
        <v>0</v>
      </c>
      <c r="Q144" s="145">
        <v>0</v>
      </c>
      <c r="R144" s="145">
        <f>Q144*H144</f>
        <v>0</v>
      </c>
      <c r="S144" s="145">
        <v>2.4</v>
      </c>
      <c r="T144" s="146">
        <f>S144*H144</f>
        <v>52.8</v>
      </c>
      <c r="AR144" s="147" t="s">
        <v>138</v>
      </c>
      <c r="AT144" s="147" t="s">
        <v>133</v>
      </c>
      <c r="AU144" s="147" t="s">
        <v>86</v>
      </c>
      <c r="AY144" s="17" t="s">
        <v>131</v>
      </c>
      <c r="BE144" s="148">
        <f>IF(N144="základní",J144,0)</f>
        <v>0</v>
      </c>
      <c r="BF144" s="148">
        <f>IF(N144="snížená",J144,0)</f>
        <v>0</v>
      </c>
      <c r="BG144" s="148">
        <f>IF(N144="zákl. přenesená",J144,0)</f>
        <v>0</v>
      </c>
      <c r="BH144" s="148">
        <f>IF(N144="sníž. přenesená",J144,0)</f>
        <v>0</v>
      </c>
      <c r="BI144" s="148">
        <f>IF(N144="nulová",J144,0)</f>
        <v>0</v>
      </c>
      <c r="BJ144" s="17" t="s">
        <v>84</v>
      </c>
      <c r="BK144" s="148">
        <f>ROUND(I144*H144,2)</f>
        <v>0</v>
      </c>
      <c r="BL144" s="17" t="s">
        <v>138</v>
      </c>
      <c r="BM144" s="147" t="s">
        <v>173</v>
      </c>
    </row>
    <row r="145" spans="2:65" s="11" customFormat="1" ht="23.1" customHeight="1" x14ac:dyDescent="0.2">
      <c r="B145" s="124"/>
      <c r="D145" s="125" t="s">
        <v>77</v>
      </c>
      <c r="E145" s="134" t="s">
        <v>174</v>
      </c>
      <c r="F145" s="134" t="s">
        <v>175</v>
      </c>
      <c r="I145" s="127"/>
      <c r="J145" s="135">
        <f>BK145</f>
        <v>0</v>
      </c>
      <c r="L145" s="124"/>
      <c r="M145" s="129"/>
      <c r="P145" s="130">
        <f>SUM(P146:P154)</f>
        <v>0</v>
      </c>
      <c r="R145" s="130">
        <f>SUM(R146:R154)</f>
        <v>0</v>
      </c>
      <c r="T145" s="131">
        <f>SUM(T146:T154)</f>
        <v>0</v>
      </c>
      <c r="AR145" s="125" t="s">
        <v>84</v>
      </c>
      <c r="AT145" s="132" t="s">
        <v>77</v>
      </c>
      <c r="AU145" s="132" t="s">
        <v>84</v>
      </c>
      <c r="AY145" s="125" t="s">
        <v>131</v>
      </c>
      <c r="BK145" s="133">
        <f>SUM(BK146:BK154)</f>
        <v>0</v>
      </c>
    </row>
    <row r="146" spans="2:65" s="1" customFormat="1" ht="21.75" customHeight="1" x14ac:dyDescent="0.2">
      <c r="B146" s="32"/>
      <c r="C146" s="136" t="s">
        <v>176</v>
      </c>
      <c r="D146" s="136" t="s">
        <v>133</v>
      </c>
      <c r="E146" s="137" t="s">
        <v>177</v>
      </c>
      <c r="F146" s="138" t="s">
        <v>178</v>
      </c>
      <c r="G146" s="139" t="s">
        <v>179</v>
      </c>
      <c r="H146" s="140">
        <v>8702.7849999999999</v>
      </c>
      <c r="I146" s="141"/>
      <c r="J146" s="142">
        <f>ROUND(I146*H146,2)</f>
        <v>0</v>
      </c>
      <c r="K146" s="138" t="s">
        <v>137</v>
      </c>
      <c r="L146" s="32"/>
      <c r="M146" s="143" t="s">
        <v>1</v>
      </c>
      <c r="N146" s="144" t="s">
        <v>43</v>
      </c>
      <c r="P146" s="145">
        <f>O146*H146</f>
        <v>0</v>
      </c>
      <c r="Q146" s="145">
        <v>0</v>
      </c>
      <c r="R146" s="145">
        <f>Q146*H146</f>
        <v>0</v>
      </c>
      <c r="S146" s="145">
        <v>0</v>
      </c>
      <c r="T146" s="146">
        <f>S146*H146</f>
        <v>0</v>
      </c>
      <c r="AR146" s="147" t="s">
        <v>138</v>
      </c>
      <c r="AT146" s="147" t="s">
        <v>133</v>
      </c>
      <c r="AU146" s="147" t="s">
        <v>86</v>
      </c>
      <c r="AY146" s="17" t="s">
        <v>131</v>
      </c>
      <c r="BE146" s="148">
        <f>IF(N146="základní",J146,0)</f>
        <v>0</v>
      </c>
      <c r="BF146" s="148">
        <f>IF(N146="snížená",J146,0)</f>
        <v>0</v>
      </c>
      <c r="BG146" s="148">
        <f>IF(N146="zákl. přenesená",J146,0)</f>
        <v>0</v>
      </c>
      <c r="BH146" s="148">
        <f>IF(N146="sníž. přenesená",J146,0)</f>
        <v>0</v>
      </c>
      <c r="BI146" s="148">
        <f>IF(N146="nulová",J146,0)</f>
        <v>0</v>
      </c>
      <c r="BJ146" s="17" t="s">
        <v>84</v>
      </c>
      <c r="BK146" s="148">
        <f>ROUND(I146*H146,2)</f>
        <v>0</v>
      </c>
      <c r="BL146" s="17" t="s">
        <v>138</v>
      </c>
      <c r="BM146" s="147" t="s">
        <v>180</v>
      </c>
    </row>
    <row r="147" spans="2:65" s="1" customFormat="1" ht="24.2" customHeight="1" x14ac:dyDescent="0.2">
      <c r="B147" s="32"/>
      <c r="C147" s="136" t="s">
        <v>168</v>
      </c>
      <c r="D147" s="136" t="s">
        <v>133</v>
      </c>
      <c r="E147" s="137" t="s">
        <v>181</v>
      </c>
      <c r="F147" s="138" t="s">
        <v>182</v>
      </c>
      <c r="G147" s="139" t="s">
        <v>179</v>
      </c>
      <c r="H147" s="140">
        <v>43513.925000000003</v>
      </c>
      <c r="I147" s="141"/>
      <c r="J147" s="142">
        <f>ROUND(I147*H147,2)</f>
        <v>0</v>
      </c>
      <c r="K147" s="138" t="s">
        <v>137</v>
      </c>
      <c r="L147" s="32"/>
      <c r="M147" s="143" t="s">
        <v>1</v>
      </c>
      <c r="N147" s="144" t="s">
        <v>43</v>
      </c>
      <c r="P147" s="145">
        <f>O147*H147</f>
        <v>0</v>
      </c>
      <c r="Q147" s="145">
        <v>0</v>
      </c>
      <c r="R147" s="145">
        <f>Q147*H147</f>
        <v>0</v>
      </c>
      <c r="S147" s="145">
        <v>0</v>
      </c>
      <c r="T147" s="146">
        <f>S147*H147</f>
        <v>0</v>
      </c>
      <c r="AR147" s="147" t="s">
        <v>138</v>
      </c>
      <c r="AT147" s="147" t="s">
        <v>133</v>
      </c>
      <c r="AU147" s="147" t="s">
        <v>86</v>
      </c>
      <c r="AY147" s="17" t="s">
        <v>131</v>
      </c>
      <c r="BE147" s="148">
        <f>IF(N147="základní",J147,0)</f>
        <v>0</v>
      </c>
      <c r="BF147" s="148">
        <f>IF(N147="snížená",J147,0)</f>
        <v>0</v>
      </c>
      <c r="BG147" s="148">
        <f>IF(N147="zákl. přenesená",J147,0)</f>
        <v>0</v>
      </c>
      <c r="BH147" s="148">
        <f>IF(N147="sníž. přenesená",J147,0)</f>
        <v>0</v>
      </c>
      <c r="BI147" s="148">
        <f>IF(N147="nulová",J147,0)</f>
        <v>0</v>
      </c>
      <c r="BJ147" s="17" t="s">
        <v>84</v>
      </c>
      <c r="BK147" s="148">
        <f>ROUND(I147*H147,2)</f>
        <v>0</v>
      </c>
      <c r="BL147" s="17" t="s">
        <v>138</v>
      </c>
      <c r="BM147" s="147" t="s">
        <v>183</v>
      </c>
    </row>
    <row r="148" spans="2:65" s="13" customFormat="1" x14ac:dyDescent="0.2">
      <c r="B148" s="156"/>
      <c r="D148" s="150" t="s">
        <v>140</v>
      </c>
      <c r="F148" s="158" t="s">
        <v>184</v>
      </c>
      <c r="H148" s="159">
        <v>43513.925000000003</v>
      </c>
      <c r="I148" s="160"/>
      <c r="L148" s="156"/>
      <c r="M148" s="161"/>
      <c r="T148" s="162"/>
      <c r="AT148" s="157" t="s">
        <v>140</v>
      </c>
      <c r="AU148" s="157" t="s">
        <v>86</v>
      </c>
      <c r="AV148" s="13" t="s">
        <v>86</v>
      </c>
      <c r="AW148" s="13" t="s">
        <v>4</v>
      </c>
      <c r="AX148" s="13" t="s">
        <v>84</v>
      </c>
      <c r="AY148" s="157" t="s">
        <v>131</v>
      </c>
    </row>
    <row r="149" spans="2:65" s="1" customFormat="1" ht="38.1" customHeight="1" x14ac:dyDescent="0.2">
      <c r="B149" s="32"/>
      <c r="C149" s="136" t="s">
        <v>185</v>
      </c>
      <c r="D149" s="136" t="s">
        <v>133</v>
      </c>
      <c r="E149" s="137" t="s">
        <v>186</v>
      </c>
      <c r="F149" s="138" t="s">
        <v>187</v>
      </c>
      <c r="G149" s="139" t="s">
        <v>179</v>
      </c>
      <c r="H149" s="140">
        <v>22.98</v>
      </c>
      <c r="I149" s="141"/>
      <c r="J149" s="142">
        <f t="shared" ref="J149:J154" si="0">ROUND(I149*H149,2)</f>
        <v>0</v>
      </c>
      <c r="K149" s="138" t="s">
        <v>1</v>
      </c>
      <c r="L149" s="32"/>
      <c r="M149" s="143" t="s">
        <v>1</v>
      </c>
      <c r="N149" s="144" t="s">
        <v>43</v>
      </c>
      <c r="P149" s="145">
        <f t="shared" ref="P149:P154" si="1">O149*H149</f>
        <v>0</v>
      </c>
      <c r="Q149" s="145">
        <v>0</v>
      </c>
      <c r="R149" s="145">
        <f t="shared" ref="R149:R154" si="2">Q149*H149</f>
        <v>0</v>
      </c>
      <c r="S149" s="145">
        <v>0</v>
      </c>
      <c r="T149" s="146">
        <f t="shared" ref="T149:T154" si="3">S149*H149</f>
        <v>0</v>
      </c>
      <c r="AR149" s="147" t="s">
        <v>138</v>
      </c>
      <c r="AT149" s="147" t="s">
        <v>133</v>
      </c>
      <c r="AU149" s="147" t="s">
        <v>86</v>
      </c>
      <c r="AY149" s="17" t="s">
        <v>131</v>
      </c>
      <c r="BE149" s="148">
        <f t="shared" ref="BE149:BE154" si="4">IF(N149="základní",J149,0)</f>
        <v>0</v>
      </c>
      <c r="BF149" s="148">
        <f t="shared" ref="BF149:BF154" si="5">IF(N149="snížená",J149,0)</f>
        <v>0</v>
      </c>
      <c r="BG149" s="148">
        <f t="shared" ref="BG149:BG154" si="6">IF(N149="zákl. přenesená",J149,0)</f>
        <v>0</v>
      </c>
      <c r="BH149" s="148">
        <f t="shared" ref="BH149:BH154" si="7">IF(N149="sníž. přenesená",J149,0)</f>
        <v>0</v>
      </c>
      <c r="BI149" s="148">
        <f t="shared" ref="BI149:BI154" si="8">IF(N149="nulová",J149,0)</f>
        <v>0</v>
      </c>
      <c r="BJ149" s="17" t="s">
        <v>84</v>
      </c>
      <c r="BK149" s="148">
        <f t="shared" ref="BK149:BK154" si="9">ROUND(I149*H149,2)</f>
        <v>0</v>
      </c>
      <c r="BL149" s="17" t="s">
        <v>138</v>
      </c>
      <c r="BM149" s="147" t="s">
        <v>188</v>
      </c>
    </row>
    <row r="150" spans="2:65" s="1" customFormat="1" ht="38.1" customHeight="1" x14ac:dyDescent="0.2">
      <c r="B150" s="32"/>
      <c r="C150" s="136" t="s">
        <v>189</v>
      </c>
      <c r="D150" s="136" t="s">
        <v>133</v>
      </c>
      <c r="E150" s="137" t="s">
        <v>190</v>
      </c>
      <c r="F150" s="138" t="s">
        <v>191</v>
      </c>
      <c r="G150" s="139" t="s">
        <v>179</v>
      </c>
      <c r="H150" s="140">
        <v>2.1920000000000002</v>
      </c>
      <c r="I150" s="141"/>
      <c r="J150" s="142">
        <f t="shared" si="0"/>
        <v>0</v>
      </c>
      <c r="K150" s="138" t="s">
        <v>137</v>
      </c>
      <c r="L150" s="32"/>
      <c r="M150" s="143" t="s">
        <v>1</v>
      </c>
      <c r="N150" s="144" t="s">
        <v>43</v>
      </c>
      <c r="P150" s="145">
        <f t="shared" si="1"/>
        <v>0</v>
      </c>
      <c r="Q150" s="145">
        <v>0</v>
      </c>
      <c r="R150" s="145">
        <f t="shared" si="2"/>
        <v>0</v>
      </c>
      <c r="S150" s="145">
        <v>0</v>
      </c>
      <c r="T150" s="146">
        <f t="shared" si="3"/>
        <v>0</v>
      </c>
      <c r="AR150" s="147" t="s">
        <v>138</v>
      </c>
      <c r="AT150" s="147" t="s">
        <v>133</v>
      </c>
      <c r="AU150" s="147" t="s">
        <v>86</v>
      </c>
      <c r="AY150" s="17" t="s">
        <v>131</v>
      </c>
      <c r="BE150" s="148">
        <f t="shared" si="4"/>
        <v>0</v>
      </c>
      <c r="BF150" s="148">
        <f t="shared" si="5"/>
        <v>0</v>
      </c>
      <c r="BG150" s="148">
        <f t="shared" si="6"/>
        <v>0</v>
      </c>
      <c r="BH150" s="148">
        <f t="shared" si="7"/>
        <v>0</v>
      </c>
      <c r="BI150" s="148">
        <f t="shared" si="8"/>
        <v>0</v>
      </c>
      <c r="BJ150" s="17" t="s">
        <v>84</v>
      </c>
      <c r="BK150" s="148">
        <f t="shared" si="9"/>
        <v>0</v>
      </c>
      <c r="BL150" s="17" t="s">
        <v>138</v>
      </c>
      <c r="BM150" s="147" t="s">
        <v>192</v>
      </c>
    </row>
    <row r="151" spans="2:65" s="1" customFormat="1" ht="38.1" customHeight="1" x14ac:dyDescent="0.2">
      <c r="B151" s="32"/>
      <c r="C151" s="136" t="s">
        <v>193</v>
      </c>
      <c r="D151" s="136" t="s">
        <v>133</v>
      </c>
      <c r="E151" s="137" t="s">
        <v>194</v>
      </c>
      <c r="F151" s="138" t="s">
        <v>195</v>
      </c>
      <c r="G151" s="139" t="s">
        <v>179</v>
      </c>
      <c r="H151" s="140">
        <v>157.01</v>
      </c>
      <c r="I151" s="141"/>
      <c r="J151" s="142">
        <f t="shared" si="0"/>
        <v>0</v>
      </c>
      <c r="K151" s="138" t="s">
        <v>137</v>
      </c>
      <c r="L151" s="32"/>
      <c r="M151" s="143" t="s">
        <v>1</v>
      </c>
      <c r="N151" s="144" t="s">
        <v>43</v>
      </c>
      <c r="P151" s="145">
        <f t="shared" si="1"/>
        <v>0</v>
      </c>
      <c r="Q151" s="145">
        <v>0</v>
      </c>
      <c r="R151" s="145">
        <f t="shared" si="2"/>
        <v>0</v>
      </c>
      <c r="S151" s="145">
        <v>0</v>
      </c>
      <c r="T151" s="146">
        <f t="shared" si="3"/>
        <v>0</v>
      </c>
      <c r="AR151" s="147" t="s">
        <v>138</v>
      </c>
      <c r="AT151" s="147" t="s">
        <v>133</v>
      </c>
      <c r="AU151" s="147" t="s">
        <v>86</v>
      </c>
      <c r="AY151" s="17" t="s">
        <v>131</v>
      </c>
      <c r="BE151" s="148">
        <f t="shared" si="4"/>
        <v>0</v>
      </c>
      <c r="BF151" s="148">
        <f t="shared" si="5"/>
        <v>0</v>
      </c>
      <c r="BG151" s="148">
        <f t="shared" si="6"/>
        <v>0</v>
      </c>
      <c r="BH151" s="148">
        <f t="shared" si="7"/>
        <v>0</v>
      </c>
      <c r="BI151" s="148">
        <f t="shared" si="8"/>
        <v>0</v>
      </c>
      <c r="BJ151" s="17" t="s">
        <v>84</v>
      </c>
      <c r="BK151" s="148">
        <f t="shared" si="9"/>
        <v>0</v>
      </c>
      <c r="BL151" s="17" t="s">
        <v>138</v>
      </c>
      <c r="BM151" s="147" t="s">
        <v>196</v>
      </c>
    </row>
    <row r="152" spans="2:65" s="1" customFormat="1" ht="44.25" customHeight="1" x14ac:dyDescent="0.2">
      <c r="B152" s="32"/>
      <c r="C152" s="136" t="s">
        <v>197</v>
      </c>
      <c r="D152" s="136" t="s">
        <v>133</v>
      </c>
      <c r="E152" s="137" t="s">
        <v>198</v>
      </c>
      <c r="F152" s="138" t="s">
        <v>199</v>
      </c>
      <c r="G152" s="139" t="s">
        <v>179</v>
      </c>
      <c r="H152" s="140">
        <v>984.80100000000004</v>
      </c>
      <c r="I152" s="141"/>
      <c r="J152" s="142">
        <f t="shared" si="0"/>
        <v>0</v>
      </c>
      <c r="K152" s="138" t="s">
        <v>137</v>
      </c>
      <c r="L152" s="32"/>
      <c r="M152" s="143" t="s">
        <v>1</v>
      </c>
      <c r="N152" s="144" t="s">
        <v>43</v>
      </c>
      <c r="P152" s="145">
        <f t="shared" si="1"/>
        <v>0</v>
      </c>
      <c r="Q152" s="145">
        <v>0</v>
      </c>
      <c r="R152" s="145">
        <f t="shared" si="2"/>
        <v>0</v>
      </c>
      <c r="S152" s="145">
        <v>0</v>
      </c>
      <c r="T152" s="146">
        <f t="shared" si="3"/>
        <v>0</v>
      </c>
      <c r="AR152" s="147" t="s">
        <v>138</v>
      </c>
      <c r="AT152" s="147" t="s">
        <v>133</v>
      </c>
      <c r="AU152" s="147" t="s">
        <v>86</v>
      </c>
      <c r="AY152" s="17" t="s">
        <v>131</v>
      </c>
      <c r="BE152" s="148">
        <f t="shared" si="4"/>
        <v>0</v>
      </c>
      <c r="BF152" s="148">
        <f t="shared" si="5"/>
        <v>0</v>
      </c>
      <c r="BG152" s="148">
        <f t="shared" si="6"/>
        <v>0</v>
      </c>
      <c r="BH152" s="148">
        <f t="shared" si="7"/>
        <v>0</v>
      </c>
      <c r="BI152" s="148">
        <f t="shared" si="8"/>
        <v>0</v>
      </c>
      <c r="BJ152" s="17" t="s">
        <v>84</v>
      </c>
      <c r="BK152" s="148">
        <f t="shared" si="9"/>
        <v>0</v>
      </c>
      <c r="BL152" s="17" t="s">
        <v>138</v>
      </c>
      <c r="BM152" s="147" t="s">
        <v>200</v>
      </c>
    </row>
    <row r="153" spans="2:65" s="1" customFormat="1" ht="44.25" customHeight="1" x14ac:dyDescent="0.2">
      <c r="B153" s="32"/>
      <c r="C153" s="136" t="s">
        <v>201</v>
      </c>
      <c r="D153" s="136" t="s">
        <v>133</v>
      </c>
      <c r="E153" s="137" t="s">
        <v>202</v>
      </c>
      <c r="F153" s="138" t="s">
        <v>203</v>
      </c>
      <c r="G153" s="139" t="s">
        <v>179</v>
      </c>
      <c r="H153" s="140">
        <v>7447.152</v>
      </c>
      <c r="I153" s="141"/>
      <c r="J153" s="142">
        <f t="shared" si="0"/>
        <v>0</v>
      </c>
      <c r="K153" s="138" t="s">
        <v>137</v>
      </c>
      <c r="L153" s="32"/>
      <c r="M153" s="143" t="s">
        <v>1</v>
      </c>
      <c r="N153" s="144" t="s">
        <v>43</v>
      </c>
      <c r="P153" s="145">
        <f t="shared" si="1"/>
        <v>0</v>
      </c>
      <c r="Q153" s="145">
        <v>0</v>
      </c>
      <c r="R153" s="145">
        <f t="shared" si="2"/>
        <v>0</v>
      </c>
      <c r="S153" s="145">
        <v>0</v>
      </c>
      <c r="T153" s="146">
        <f t="shared" si="3"/>
        <v>0</v>
      </c>
      <c r="AR153" s="147" t="s">
        <v>138</v>
      </c>
      <c r="AT153" s="147" t="s">
        <v>133</v>
      </c>
      <c r="AU153" s="147" t="s">
        <v>86</v>
      </c>
      <c r="AY153" s="17" t="s">
        <v>131</v>
      </c>
      <c r="BE153" s="148">
        <f t="shared" si="4"/>
        <v>0</v>
      </c>
      <c r="BF153" s="148">
        <f t="shared" si="5"/>
        <v>0</v>
      </c>
      <c r="BG153" s="148">
        <f t="shared" si="6"/>
        <v>0</v>
      </c>
      <c r="BH153" s="148">
        <f t="shared" si="7"/>
        <v>0</v>
      </c>
      <c r="BI153" s="148">
        <f t="shared" si="8"/>
        <v>0</v>
      </c>
      <c r="BJ153" s="17" t="s">
        <v>84</v>
      </c>
      <c r="BK153" s="148">
        <f t="shared" si="9"/>
        <v>0</v>
      </c>
      <c r="BL153" s="17" t="s">
        <v>138</v>
      </c>
      <c r="BM153" s="147" t="s">
        <v>204</v>
      </c>
    </row>
    <row r="154" spans="2:65" s="1" customFormat="1" ht="33" customHeight="1" x14ac:dyDescent="0.2">
      <c r="B154" s="32"/>
      <c r="C154" s="136" t="s">
        <v>8</v>
      </c>
      <c r="D154" s="136" t="s">
        <v>133</v>
      </c>
      <c r="E154" s="137" t="s">
        <v>205</v>
      </c>
      <c r="F154" s="138" t="s">
        <v>206</v>
      </c>
      <c r="G154" s="139" t="s">
        <v>179</v>
      </c>
      <c r="H154" s="140">
        <v>88.65</v>
      </c>
      <c r="I154" s="141"/>
      <c r="J154" s="142">
        <f t="shared" si="0"/>
        <v>0</v>
      </c>
      <c r="K154" s="138" t="s">
        <v>137</v>
      </c>
      <c r="L154" s="32"/>
      <c r="M154" s="143" t="s">
        <v>1</v>
      </c>
      <c r="N154" s="144" t="s">
        <v>43</v>
      </c>
      <c r="P154" s="145">
        <f t="shared" si="1"/>
        <v>0</v>
      </c>
      <c r="Q154" s="145">
        <v>0</v>
      </c>
      <c r="R154" s="145">
        <f t="shared" si="2"/>
        <v>0</v>
      </c>
      <c r="S154" s="145">
        <v>0</v>
      </c>
      <c r="T154" s="146">
        <f t="shared" si="3"/>
        <v>0</v>
      </c>
      <c r="AR154" s="147" t="s">
        <v>138</v>
      </c>
      <c r="AT154" s="147" t="s">
        <v>133</v>
      </c>
      <c r="AU154" s="147" t="s">
        <v>86</v>
      </c>
      <c r="AY154" s="17" t="s">
        <v>131</v>
      </c>
      <c r="BE154" s="148">
        <f t="shared" si="4"/>
        <v>0</v>
      </c>
      <c r="BF154" s="148">
        <f t="shared" si="5"/>
        <v>0</v>
      </c>
      <c r="BG154" s="148">
        <f t="shared" si="6"/>
        <v>0</v>
      </c>
      <c r="BH154" s="148">
        <f t="shared" si="7"/>
        <v>0</v>
      </c>
      <c r="BI154" s="148">
        <f t="shared" si="8"/>
        <v>0</v>
      </c>
      <c r="BJ154" s="17" t="s">
        <v>84</v>
      </c>
      <c r="BK154" s="148">
        <f t="shared" si="9"/>
        <v>0</v>
      </c>
      <c r="BL154" s="17" t="s">
        <v>138</v>
      </c>
      <c r="BM154" s="147" t="s">
        <v>207</v>
      </c>
    </row>
    <row r="155" spans="2:65" s="11" customFormat="1" ht="26.1" customHeight="1" x14ac:dyDescent="0.2">
      <c r="B155" s="124"/>
      <c r="D155" s="125" t="s">
        <v>77</v>
      </c>
      <c r="E155" s="126" t="s">
        <v>208</v>
      </c>
      <c r="F155" s="126" t="s">
        <v>209</v>
      </c>
      <c r="I155" s="127"/>
      <c r="J155" s="128">
        <f>BK155</f>
        <v>0</v>
      </c>
      <c r="L155" s="124"/>
      <c r="M155" s="129"/>
      <c r="P155" s="130">
        <f>P156</f>
        <v>0</v>
      </c>
      <c r="R155" s="130">
        <f>R156</f>
        <v>0</v>
      </c>
      <c r="T155" s="131">
        <f>T156</f>
        <v>6.5760000000000005</v>
      </c>
      <c r="AR155" s="125" t="s">
        <v>86</v>
      </c>
      <c r="AT155" s="132" t="s">
        <v>77</v>
      </c>
      <c r="AU155" s="132" t="s">
        <v>78</v>
      </c>
      <c r="AY155" s="125" t="s">
        <v>131</v>
      </c>
      <c r="BK155" s="133">
        <f>BK156</f>
        <v>0</v>
      </c>
    </row>
    <row r="156" spans="2:65" s="11" customFormat="1" ht="23.1" customHeight="1" x14ac:dyDescent="0.2">
      <c r="B156" s="124"/>
      <c r="D156" s="125" t="s">
        <v>77</v>
      </c>
      <c r="E156" s="134" t="s">
        <v>210</v>
      </c>
      <c r="F156" s="134" t="s">
        <v>211</v>
      </c>
      <c r="I156" s="127"/>
      <c r="J156" s="135">
        <f>BK156</f>
        <v>0</v>
      </c>
      <c r="L156" s="124"/>
      <c r="M156" s="129"/>
      <c r="P156" s="130">
        <f>P157</f>
        <v>0</v>
      </c>
      <c r="R156" s="130">
        <f>R157</f>
        <v>0</v>
      </c>
      <c r="T156" s="131">
        <f>T157</f>
        <v>6.5760000000000005</v>
      </c>
      <c r="AR156" s="125" t="s">
        <v>86</v>
      </c>
      <c r="AT156" s="132" t="s">
        <v>77</v>
      </c>
      <c r="AU156" s="132" t="s">
        <v>84</v>
      </c>
      <c r="AY156" s="125" t="s">
        <v>131</v>
      </c>
      <c r="BK156" s="133">
        <f>BK157</f>
        <v>0</v>
      </c>
    </row>
    <row r="157" spans="2:65" s="1" customFormat="1" ht="24.2" customHeight="1" x14ac:dyDescent="0.2">
      <c r="B157" s="32"/>
      <c r="C157" s="136" t="s">
        <v>212</v>
      </c>
      <c r="D157" s="136" t="s">
        <v>133</v>
      </c>
      <c r="E157" s="137" t="s">
        <v>213</v>
      </c>
      <c r="F157" s="138" t="s">
        <v>214</v>
      </c>
      <c r="G157" s="139" t="s">
        <v>153</v>
      </c>
      <c r="H157" s="140">
        <v>411</v>
      </c>
      <c r="I157" s="141"/>
      <c r="J157" s="142">
        <f>ROUND(I157*H157,2)</f>
        <v>0</v>
      </c>
      <c r="K157" s="138" t="s">
        <v>137</v>
      </c>
      <c r="L157" s="32"/>
      <c r="M157" s="170" t="s">
        <v>1</v>
      </c>
      <c r="N157" s="171" t="s">
        <v>43</v>
      </c>
      <c r="O157" s="172"/>
      <c r="P157" s="173">
        <f>O157*H157</f>
        <v>0</v>
      </c>
      <c r="Q157" s="173">
        <v>0</v>
      </c>
      <c r="R157" s="173">
        <f>Q157*H157</f>
        <v>0</v>
      </c>
      <c r="S157" s="173">
        <v>1.6E-2</v>
      </c>
      <c r="T157" s="174">
        <f>S157*H157</f>
        <v>6.5760000000000005</v>
      </c>
      <c r="AR157" s="147" t="s">
        <v>189</v>
      </c>
      <c r="AT157" s="147" t="s">
        <v>133</v>
      </c>
      <c r="AU157" s="147" t="s">
        <v>86</v>
      </c>
      <c r="AY157" s="17" t="s">
        <v>131</v>
      </c>
      <c r="BE157" s="148">
        <f>IF(N157="základní",J157,0)</f>
        <v>0</v>
      </c>
      <c r="BF157" s="148">
        <f>IF(N157="snížená",J157,0)</f>
        <v>0</v>
      </c>
      <c r="BG157" s="148">
        <f>IF(N157="zákl. přenesená",J157,0)</f>
        <v>0</v>
      </c>
      <c r="BH157" s="148">
        <f>IF(N157="sníž. přenesená",J157,0)</f>
        <v>0</v>
      </c>
      <c r="BI157" s="148">
        <f>IF(N157="nulová",J157,0)</f>
        <v>0</v>
      </c>
      <c r="BJ157" s="17" t="s">
        <v>84</v>
      </c>
      <c r="BK157" s="148">
        <f>ROUND(I157*H157,2)</f>
        <v>0</v>
      </c>
      <c r="BL157" s="17" t="s">
        <v>189</v>
      </c>
      <c r="BM157" s="147" t="s">
        <v>215</v>
      </c>
    </row>
    <row r="158" spans="2:65" s="1" customFormat="1" ht="6.95" customHeight="1" x14ac:dyDescent="0.2">
      <c r="B158" s="43"/>
      <c r="C158" s="44"/>
      <c r="D158" s="44"/>
      <c r="E158" s="44"/>
      <c r="F158" s="44"/>
      <c r="G158" s="44"/>
      <c r="H158" s="44"/>
      <c r="I158" s="44"/>
      <c r="J158" s="44"/>
      <c r="K158" s="44"/>
      <c r="L158" s="32"/>
    </row>
  </sheetData>
  <sheetProtection formatColumns="0" formatRows="0" autoFilter="0"/>
  <autoFilter ref="C126:K157" xr:uid="{00000000-0009-0000-0000-000001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72"/>
  <sheetViews>
    <sheetView showGridLines="0" topLeftCell="A337" workbookViewId="0">
      <selection activeCell="E12" sqref="E12"/>
    </sheetView>
  </sheetViews>
  <sheetFormatPr defaultColWidth="8.6640625" defaultRowHeight="11.25" x14ac:dyDescent="0.2"/>
  <cols>
    <col min="1" max="1" width="8.1640625" customWidth="1"/>
    <col min="2" max="2" width="1.1640625" customWidth="1"/>
    <col min="3" max="4" width="4.1640625" customWidth="1"/>
    <col min="5" max="5" width="17.1640625" customWidth="1"/>
    <col min="6" max="6" width="50.6640625" customWidth="1"/>
    <col min="7" max="7" width="7.5" customWidth="1"/>
    <col min="8" max="8" width="14" customWidth="1"/>
    <col min="9" max="9" width="15.6640625" customWidth="1"/>
    <col min="10" max="11" width="22.1640625" customWidth="1"/>
    <col min="12" max="12" width="9.1640625" customWidth="1"/>
    <col min="13" max="13" width="10.6640625" hidden="1" customWidth="1"/>
    <col min="14" max="14" width="9.1640625" hidden="1"/>
    <col min="15" max="20" width="14.1640625" hidden="1" customWidth="1"/>
    <col min="21" max="21" width="16.1640625" hidden="1" customWidth="1"/>
    <col min="22" max="22" width="12.1640625" customWidth="1"/>
    <col min="23" max="23" width="16.1640625" customWidth="1"/>
    <col min="24" max="24" width="12.1640625" customWidth="1"/>
    <col min="25" max="25" width="15" customWidth="1"/>
    <col min="26" max="26" width="11" customWidth="1"/>
    <col min="27" max="27" width="15" customWidth="1"/>
    <col min="28" max="28" width="16.1640625" customWidth="1"/>
    <col min="29" max="29" width="11" customWidth="1"/>
    <col min="30" max="30" width="15" customWidth="1"/>
    <col min="31" max="31" width="16.1640625" customWidth="1"/>
    <col min="44" max="65" width="9.1640625" hidden="1"/>
  </cols>
  <sheetData>
    <row r="2" spans="2:56" ht="36.950000000000003" customHeight="1" x14ac:dyDescent="0.2">
      <c r="L2" s="207"/>
      <c r="M2" s="207"/>
      <c r="N2" s="207"/>
      <c r="O2" s="207"/>
      <c r="P2" s="207"/>
      <c r="Q2" s="207"/>
      <c r="R2" s="207"/>
      <c r="S2" s="207"/>
      <c r="T2" s="207"/>
      <c r="U2" s="207"/>
      <c r="V2" s="207"/>
      <c r="AT2" s="17" t="s">
        <v>92</v>
      </c>
      <c r="AZ2" s="175" t="s">
        <v>216</v>
      </c>
      <c r="BA2" s="175" t="s">
        <v>1</v>
      </c>
      <c r="BB2" s="175" t="s">
        <v>1</v>
      </c>
      <c r="BC2" s="175" t="s">
        <v>217</v>
      </c>
      <c r="BD2" s="175" t="s">
        <v>86</v>
      </c>
    </row>
    <row r="3" spans="2:56" ht="6.95" customHeight="1" x14ac:dyDescent="0.2">
      <c r="B3" s="18"/>
      <c r="C3" s="19"/>
      <c r="D3" s="19"/>
      <c r="E3" s="19"/>
      <c r="F3" s="19"/>
      <c r="G3" s="19"/>
      <c r="H3" s="19"/>
      <c r="I3" s="19"/>
      <c r="J3" s="19"/>
      <c r="K3" s="19"/>
      <c r="L3" s="20"/>
      <c r="AT3" s="17" t="s">
        <v>86</v>
      </c>
      <c r="AZ3" s="175" t="s">
        <v>218</v>
      </c>
      <c r="BA3" s="175" t="s">
        <v>1</v>
      </c>
      <c r="BB3" s="175" t="s">
        <v>1</v>
      </c>
      <c r="BC3" s="175" t="s">
        <v>219</v>
      </c>
      <c r="BD3" s="175" t="s">
        <v>86</v>
      </c>
    </row>
    <row r="4" spans="2:56" ht="24.95" customHeight="1" x14ac:dyDescent="0.2">
      <c r="B4" s="20"/>
      <c r="D4" s="21" t="s">
        <v>100</v>
      </c>
      <c r="L4" s="20"/>
      <c r="M4" s="91" t="s">
        <v>10</v>
      </c>
      <c r="AT4" s="17" t="s">
        <v>4</v>
      </c>
      <c r="AZ4" s="175" t="s">
        <v>220</v>
      </c>
      <c r="BA4" s="175" t="s">
        <v>1</v>
      </c>
      <c r="BB4" s="175" t="s">
        <v>1</v>
      </c>
      <c r="BC4" s="175" t="s">
        <v>221</v>
      </c>
      <c r="BD4" s="175" t="s">
        <v>86</v>
      </c>
    </row>
    <row r="5" spans="2:56" ht="6.95" customHeight="1" x14ac:dyDescent="0.2">
      <c r="B5" s="20"/>
      <c r="L5" s="20"/>
      <c r="AZ5" s="175" t="s">
        <v>222</v>
      </c>
      <c r="BA5" s="175" t="s">
        <v>1</v>
      </c>
      <c r="BB5" s="175" t="s">
        <v>1</v>
      </c>
      <c r="BC5" s="175" t="s">
        <v>223</v>
      </c>
      <c r="BD5" s="175" t="s">
        <v>86</v>
      </c>
    </row>
    <row r="6" spans="2:56" ht="12" customHeight="1" x14ac:dyDescent="0.2">
      <c r="B6" s="20"/>
      <c r="D6" s="27" t="s">
        <v>16</v>
      </c>
      <c r="L6" s="20"/>
      <c r="AZ6" s="175" t="s">
        <v>224</v>
      </c>
      <c r="BA6" s="175" t="s">
        <v>1</v>
      </c>
      <c r="BB6" s="175" t="s">
        <v>1</v>
      </c>
      <c r="BC6" s="175" t="s">
        <v>225</v>
      </c>
      <c r="BD6" s="175" t="s">
        <v>86</v>
      </c>
    </row>
    <row r="7" spans="2:56" ht="26.25" customHeight="1" x14ac:dyDescent="0.2">
      <c r="B7" s="20"/>
      <c r="E7" s="250" t="str">
        <f>'Rekapitulace stavby'!K6</f>
        <v>Modernizace tramvajové tratě Vídeňská, úsek Moravanské lány po smyčku Modřice</v>
      </c>
      <c r="F7" s="251"/>
      <c r="G7" s="251"/>
      <c r="H7" s="251"/>
      <c r="L7" s="20"/>
      <c r="AZ7" s="175" t="s">
        <v>226</v>
      </c>
      <c r="BA7" s="175" t="s">
        <v>1</v>
      </c>
      <c r="BB7" s="175" t="s">
        <v>1</v>
      </c>
      <c r="BC7" s="175" t="s">
        <v>227</v>
      </c>
      <c r="BD7" s="175" t="s">
        <v>86</v>
      </c>
    </row>
    <row r="8" spans="2:56" ht="12" customHeight="1" x14ac:dyDescent="0.2">
      <c r="B8" s="20"/>
      <c r="D8" s="27" t="s">
        <v>101</v>
      </c>
      <c r="L8" s="20"/>
      <c r="AZ8" s="175" t="s">
        <v>228</v>
      </c>
      <c r="BA8" s="175" t="s">
        <v>1</v>
      </c>
      <c r="BB8" s="175" t="s">
        <v>1</v>
      </c>
      <c r="BC8" s="175" t="s">
        <v>229</v>
      </c>
      <c r="BD8" s="175" t="s">
        <v>86</v>
      </c>
    </row>
    <row r="9" spans="2:56" s="1" customFormat="1" ht="16.5" customHeight="1" x14ac:dyDescent="0.2">
      <c r="B9" s="32"/>
      <c r="E9" s="250" t="s">
        <v>102</v>
      </c>
      <c r="F9" s="249"/>
      <c r="G9" s="249"/>
      <c r="H9" s="249"/>
      <c r="L9" s="32"/>
      <c r="AZ9" s="175" t="s">
        <v>230</v>
      </c>
      <c r="BA9" s="175" t="s">
        <v>1</v>
      </c>
      <c r="BB9" s="175" t="s">
        <v>1</v>
      </c>
      <c r="BC9" s="175" t="s">
        <v>221</v>
      </c>
      <c r="BD9" s="175" t="s">
        <v>86</v>
      </c>
    </row>
    <row r="10" spans="2:56" s="1" customFormat="1" ht="12" customHeight="1" x14ac:dyDescent="0.2">
      <c r="B10" s="32"/>
      <c r="D10" s="27" t="s">
        <v>103</v>
      </c>
      <c r="L10" s="32"/>
      <c r="AZ10" s="175" t="s">
        <v>231</v>
      </c>
      <c r="BA10" s="175" t="s">
        <v>232</v>
      </c>
      <c r="BB10" s="175" t="s">
        <v>159</v>
      </c>
      <c r="BC10" s="175" t="s">
        <v>233</v>
      </c>
      <c r="BD10" s="175" t="s">
        <v>86</v>
      </c>
    </row>
    <row r="11" spans="2:56" s="1" customFormat="1" ht="16.5" customHeight="1" x14ac:dyDescent="0.2">
      <c r="B11" s="32"/>
      <c r="E11" s="231" t="s">
        <v>970</v>
      </c>
      <c r="F11" s="249"/>
      <c r="G11" s="249"/>
      <c r="H11" s="249"/>
      <c r="L11" s="32"/>
      <c r="AZ11" s="175" t="s">
        <v>234</v>
      </c>
      <c r="BA11" s="175" t="s">
        <v>1</v>
      </c>
      <c r="BB11" s="175" t="s">
        <v>1</v>
      </c>
      <c r="BC11" s="175" t="s">
        <v>235</v>
      </c>
      <c r="BD11" s="175" t="s">
        <v>86</v>
      </c>
    </row>
    <row r="12" spans="2:56" s="1" customFormat="1" x14ac:dyDescent="0.2">
      <c r="B12" s="32"/>
      <c r="L12" s="32"/>
      <c r="AZ12" s="175" t="s">
        <v>236</v>
      </c>
      <c r="BA12" s="175" t="s">
        <v>1</v>
      </c>
      <c r="BB12" s="175" t="s">
        <v>1</v>
      </c>
      <c r="BC12" s="175" t="s">
        <v>237</v>
      </c>
      <c r="BD12" s="175" t="s">
        <v>86</v>
      </c>
    </row>
    <row r="13" spans="2:56" s="1" customFormat="1" ht="12" customHeight="1" x14ac:dyDescent="0.2">
      <c r="B13" s="32"/>
      <c r="D13" s="27" t="s">
        <v>17</v>
      </c>
      <c r="F13" s="25" t="s">
        <v>1</v>
      </c>
      <c r="I13" s="27" t="s">
        <v>18</v>
      </c>
      <c r="J13" s="25" t="s">
        <v>1</v>
      </c>
      <c r="L13" s="32"/>
      <c r="AZ13" s="175" t="s">
        <v>238</v>
      </c>
      <c r="BA13" s="175" t="s">
        <v>1</v>
      </c>
      <c r="BB13" s="175" t="s">
        <v>1</v>
      </c>
      <c r="BC13" s="175" t="s">
        <v>239</v>
      </c>
      <c r="BD13" s="175" t="s">
        <v>86</v>
      </c>
    </row>
    <row r="14" spans="2:56" s="1" customFormat="1" ht="12" customHeight="1" x14ac:dyDescent="0.2">
      <c r="B14" s="32"/>
      <c r="D14" s="27" t="s">
        <v>19</v>
      </c>
      <c r="F14" s="25" t="s">
        <v>20</v>
      </c>
      <c r="I14" s="27" t="s">
        <v>21</v>
      </c>
      <c r="J14" s="51" t="str">
        <f>'Rekapitulace stavby'!AN8</f>
        <v>19. 10. 2023</v>
      </c>
      <c r="L14" s="32"/>
      <c r="AZ14" s="175" t="s">
        <v>240</v>
      </c>
      <c r="BA14" s="175" t="s">
        <v>1</v>
      </c>
      <c r="BB14" s="175" t="s">
        <v>1</v>
      </c>
      <c r="BC14" s="175" t="s">
        <v>241</v>
      </c>
      <c r="BD14" s="175" t="s">
        <v>86</v>
      </c>
    </row>
    <row r="15" spans="2:56" s="1" customFormat="1" ht="11.1" customHeight="1" x14ac:dyDescent="0.2">
      <c r="B15" s="32"/>
      <c r="L15" s="32"/>
    </row>
    <row r="16" spans="2:56" s="1" customFormat="1" ht="12" customHeight="1" x14ac:dyDescent="0.2">
      <c r="B16" s="32"/>
      <c r="D16" s="27" t="s">
        <v>23</v>
      </c>
      <c r="I16" s="27" t="s">
        <v>24</v>
      </c>
      <c r="J16" s="25" t="s">
        <v>25</v>
      </c>
      <c r="L16" s="32"/>
    </row>
    <row r="17" spans="2:12" s="1" customFormat="1" ht="18" customHeight="1" x14ac:dyDescent="0.2">
      <c r="B17" s="32"/>
      <c r="E17" s="25" t="s">
        <v>26</v>
      </c>
      <c r="I17" s="27" t="s">
        <v>27</v>
      </c>
      <c r="J17" s="25" t="s">
        <v>28</v>
      </c>
      <c r="L17" s="32"/>
    </row>
    <row r="18" spans="2:12" s="1" customFormat="1" ht="6.95" customHeight="1" x14ac:dyDescent="0.2">
      <c r="B18" s="32"/>
      <c r="L18" s="32"/>
    </row>
    <row r="19" spans="2:12" s="1" customFormat="1" ht="12" customHeight="1" x14ac:dyDescent="0.2">
      <c r="B19" s="32"/>
      <c r="D19" s="27" t="s">
        <v>29</v>
      </c>
      <c r="I19" s="27" t="s">
        <v>24</v>
      </c>
      <c r="J19" s="28" t="str">
        <f>'Rekapitulace stavby'!AN13</f>
        <v>Vyplň údaj</v>
      </c>
      <c r="L19" s="32"/>
    </row>
    <row r="20" spans="2:12" s="1" customFormat="1" ht="18" customHeight="1" x14ac:dyDescent="0.2">
      <c r="B20" s="32"/>
      <c r="E20" s="252" t="str">
        <f>'Rekapitulace stavby'!E14</f>
        <v>Vyplň údaj</v>
      </c>
      <c r="F20" s="218"/>
      <c r="G20" s="218"/>
      <c r="H20" s="21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31</v>
      </c>
      <c r="I22" s="27" t="s">
        <v>24</v>
      </c>
      <c r="J22" s="25" t="s">
        <v>32</v>
      </c>
      <c r="L22" s="32"/>
    </row>
    <row r="23" spans="2:12" s="1" customFormat="1" ht="18" customHeight="1" x14ac:dyDescent="0.2">
      <c r="B23" s="32"/>
      <c r="E23" s="25" t="s">
        <v>33</v>
      </c>
      <c r="I23" s="27" t="s">
        <v>27</v>
      </c>
      <c r="J23" s="25" t="s">
        <v>34</v>
      </c>
      <c r="L23" s="32"/>
    </row>
    <row r="24" spans="2:12" s="1" customFormat="1" ht="6.95" customHeight="1" x14ac:dyDescent="0.2">
      <c r="B24" s="32"/>
      <c r="L24" s="32"/>
    </row>
    <row r="25" spans="2:12" s="1" customFormat="1" ht="12" customHeight="1" x14ac:dyDescent="0.2">
      <c r="B25" s="32"/>
      <c r="D25" s="27" t="s">
        <v>36</v>
      </c>
      <c r="I25" s="27" t="s">
        <v>24</v>
      </c>
      <c r="J25" s="25" t="s">
        <v>32</v>
      </c>
      <c r="L25" s="32"/>
    </row>
    <row r="26" spans="2:12" s="1" customFormat="1" ht="18" customHeight="1" x14ac:dyDescent="0.2">
      <c r="B26" s="32"/>
      <c r="E26" s="25" t="s">
        <v>33</v>
      </c>
      <c r="I26" s="27" t="s">
        <v>27</v>
      </c>
      <c r="J26" s="25" t="s">
        <v>34</v>
      </c>
      <c r="L26" s="32"/>
    </row>
    <row r="27" spans="2:12" s="1" customFormat="1" ht="6.95" customHeight="1" x14ac:dyDescent="0.2">
      <c r="B27" s="32"/>
      <c r="L27" s="32"/>
    </row>
    <row r="28" spans="2:12" s="1" customFormat="1" ht="12" customHeight="1" x14ac:dyDescent="0.2">
      <c r="B28" s="32"/>
      <c r="D28" s="27" t="s">
        <v>37</v>
      </c>
      <c r="L28" s="32"/>
    </row>
    <row r="29" spans="2:12" s="7" customFormat="1" ht="16.5" customHeight="1" x14ac:dyDescent="0.2">
      <c r="B29" s="92"/>
      <c r="E29" s="222" t="s">
        <v>1</v>
      </c>
      <c r="F29" s="222"/>
      <c r="G29" s="222"/>
      <c r="H29" s="222"/>
      <c r="L29" s="92"/>
    </row>
    <row r="30" spans="2:12" s="1" customFormat="1" ht="6.95" customHeight="1" x14ac:dyDescent="0.2">
      <c r="B30" s="32"/>
      <c r="L30" s="32"/>
    </row>
    <row r="31" spans="2:12" s="1" customFormat="1" ht="6.95" customHeight="1" x14ac:dyDescent="0.2">
      <c r="B31" s="32"/>
      <c r="D31" s="52"/>
      <c r="E31" s="52"/>
      <c r="F31" s="52"/>
      <c r="G31" s="52"/>
      <c r="H31" s="52"/>
      <c r="I31" s="52"/>
      <c r="J31" s="52"/>
      <c r="K31" s="52"/>
      <c r="L31" s="32"/>
    </row>
    <row r="32" spans="2:12" s="1" customFormat="1" ht="25.35" customHeight="1" x14ac:dyDescent="0.2">
      <c r="B32" s="32"/>
      <c r="D32" s="93" t="s">
        <v>38</v>
      </c>
      <c r="J32" s="64">
        <f>ROUND(J129, 2)</f>
        <v>0</v>
      </c>
      <c r="L32" s="32"/>
    </row>
    <row r="33" spans="2:12" s="1" customFormat="1" ht="6.95" customHeight="1" x14ac:dyDescent="0.2">
      <c r="B33" s="32"/>
      <c r="D33" s="52"/>
      <c r="E33" s="52"/>
      <c r="F33" s="52"/>
      <c r="G33" s="52"/>
      <c r="H33" s="52"/>
      <c r="I33" s="52"/>
      <c r="J33" s="52"/>
      <c r="K33" s="52"/>
      <c r="L33" s="32"/>
    </row>
    <row r="34" spans="2:12" s="1" customFormat="1" ht="14.45" customHeight="1" x14ac:dyDescent="0.2">
      <c r="B34" s="32"/>
      <c r="F34" s="94" t="s">
        <v>40</v>
      </c>
      <c r="I34" s="94" t="s">
        <v>39</v>
      </c>
      <c r="J34" s="94" t="s">
        <v>41</v>
      </c>
      <c r="L34" s="32"/>
    </row>
    <row r="35" spans="2:12" s="1" customFormat="1" ht="14.45" customHeight="1" x14ac:dyDescent="0.2">
      <c r="B35" s="32"/>
      <c r="D35" s="95" t="s">
        <v>42</v>
      </c>
      <c r="E35" s="27" t="s">
        <v>43</v>
      </c>
      <c r="F35" s="84">
        <f>ROUND((SUM(BE129:BE371)),  2)</f>
        <v>0</v>
      </c>
      <c r="I35" s="96">
        <v>0.21</v>
      </c>
      <c r="J35" s="84">
        <f>ROUND(((SUM(BE129:BE371))*I35),  2)</f>
        <v>0</v>
      </c>
      <c r="L35" s="32"/>
    </row>
    <row r="36" spans="2:12" s="1" customFormat="1" ht="14.45" customHeight="1" x14ac:dyDescent="0.2">
      <c r="B36" s="32"/>
      <c r="E36" s="27" t="s">
        <v>44</v>
      </c>
      <c r="F36" s="84">
        <f>ROUND((SUM(BF129:BF371)),  2)</f>
        <v>0</v>
      </c>
      <c r="I36" s="96">
        <v>0.12</v>
      </c>
      <c r="J36" s="84">
        <f>ROUND(((SUM(BF129:BF371))*I36),  2)</f>
        <v>0</v>
      </c>
      <c r="L36" s="32"/>
    </row>
    <row r="37" spans="2:12" s="1" customFormat="1" ht="14.45" hidden="1" customHeight="1" x14ac:dyDescent="0.2">
      <c r="B37" s="32"/>
      <c r="E37" s="27" t="s">
        <v>45</v>
      </c>
      <c r="F37" s="84">
        <f>ROUND((SUM(BG129:BG371)),  2)</f>
        <v>0</v>
      </c>
      <c r="I37" s="96">
        <v>0.21</v>
      </c>
      <c r="J37" s="84">
        <f>0</f>
        <v>0</v>
      </c>
      <c r="L37" s="32"/>
    </row>
    <row r="38" spans="2:12" s="1" customFormat="1" ht="14.45" hidden="1" customHeight="1" x14ac:dyDescent="0.2">
      <c r="B38" s="32"/>
      <c r="E38" s="27" t="s">
        <v>46</v>
      </c>
      <c r="F38" s="84">
        <f>ROUND((SUM(BH129:BH371)),  2)</f>
        <v>0</v>
      </c>
      <c r="I38" s="96">
        <v>0.12</v>
      </c>
      <c r="J38" s="84">
        <f>0</f>
        <v>0</v>
      </c>
      <c r="L38" s="32"/>
    </row>
    <row r="39" spans="2:12" s="1" customFormat="1" ht="14.45" hidden="1" customHeight="1" x14ac:dyDescent="0.2">
      <c r="B39" s="32"/>
      <c r="E39" s="27" t="s">
        <v>47</v>
      </c>
      <c r="F39" s="84">
        <f>ROUND((SUM(BI129:BI371)),  2)</f>
        <v>0</v>
      </c>
      <c r="I39" s="96">
        <v>0</v>
      </c>
      <c r="J39" s="84">
        <f>0</f>
        <v>0</v>
      </c>
      <c r="L39" s="32"/>
    </row>
    <row r="40" spans="2:12" s="1" customFormat="1" ht="6.95" customHeight="1" x14ac:dyDescent="0.2">
      <c r="B40" s="32"/>
      <c r="L40" s="32"/>
    </row>
    <row r="41" spans="2:12" s="1" customFormat="1" ht="25.35" customHeight="1" x14ac:dyDescent="0.2">
      <c r="B41" s="32"/>
      <c r="C41" s="97"/>
      <c r="D41" s="98" t="s">
        <v>48</v>
      </c>
      <c r="E41" s="55"/>
      <c r="F41" s="55"/>
      <c r="G41" s="99" t="s">
        <v>49</v>
      </c>
      <c r="H41" s="100" t="s">
        <v>50</v>
      </c>
      <c r="I41" s="55"/>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0" t="s">
        <v>51</v>
      </c>
      <c r="E50" s="41"/>
      <c r="F50" s="41"/>
      <c r="G50" s="40" t="s">
        <v>52</v>
      </c>
      <c r="H50" s="41"/>
      <c r="I50" s="41"/>
      <c r="J50" s="41"/>
      <c r="K50" s="41"/>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2" t="s">
        <v>53</v>
      </c>
      <c r="E61" s="34"/>
      <c r="F61" s="103" t="s">
        <v>54</v>
      </c>
      <c r="G61" s="42" t="s">
        <v>53</v>
      </c>
      <c r="H61" s="34"/>
      <c r="I61" s="34"/>
      <c r="J61" s="104" t="s">
        <v>54</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0" t="s">
        <v>55</v>
      </c>
      <c r="E65" s="41"/>
      <c r="F65" s="41"/>
      <c r="G65" s="40" t="s">
        <v>56</v>
      </c>
      <c r="H65" s="41"/>
      <c r="I65" s="41"/>
      <c r="J65" s="41"/>
      <c r="K65" s="41"/>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2" t="s">
        <v>53</v>
      </c>
      <c r="E76" s="34"/>
      <c r="F76" s="103" t="s">
        <v>54</v>
      </c>
      <c r="G76" s="42" t="s">
        <v>53</v>
      </c>
      <c r="H76" s="34"/>
      <c r="I76" s="34"/>
      <c r="J76" s="104" t="s">
        <v>54</v>
      </c>
      <c r="K76" s="34"/>
      <c r="L76" s="32"/>
    </row>
    <row r="77" spans="2:12" s="1" customFormat="1" ht="14.45" customHeight="1" x14ac:dyDescent="0.2">
      <c r="B77" s="43"/>
      <c r="C77" s="44"/>
      <c r="D77" s="44"/>
      <c r="E77" s="44"/>
      <c r="F77" s="44"/>
      <c r="G77" s="44"/>
      <c r="H77" s="44"/>
      <c r="I77" s="44"/>
      <c r="J77" s="44"/>
      <c r="K77" s="44"/>
      <c r="L77" s="32"/>
    </row>
    <row r="81" spans="2:12" s="1" customFormat="1" ht="6.95" customHeight="1" x14ac:dyDescent="0.2">
      <c r="B81" s="45"/>
      <c r="C81" s="46"/>
      <c r="D81" s="46"/>
      <c r="E81" s="46"/>
      <c r="F81" s="46"/>
      <c r="G81" s="46"/>
      <c r="H81" s="46"/>
      <c r="I81" s="46"/>
      <c r="J81" s="46"/>
      <c r="K81" s="46"/>
      <c r="L81" s="32"/>
    </row>
    <row r="82" spans="2:12" s="1" customFormat="1" ht="24.95" customHeight="1" x14ac:dyDescent="0.2">
      <c r="B82" s="32"/>
      <c r="C82" s="21" t="s">
        <v>104</v>
      </c>
      <c r="L82" s="32"/>
    </row>
    <row r="83" spans="2:12" s="1" customFormat="1" ht="6.95" customHeight="1" x14ac:dyDescent="0.2">
      <c r="B83" s="32"/>
      <c r="L83" s="32"/>
    </row>
    <row r="84" spans="2:12" s="1" customFormat="1" ht="12" customHeight="1" x14ac:dyDescent="0.2">
      <c r="B84" s="32"/>
      <c r="C84" s="27" t="s">
        <v>16</v>
      </c>
      <c r="L84" s="32"/>
    </row>
    <row r="85" spans="2:12" s="1" customFormat="1" ht="26.25" customHeight="1" x14ac:dyDescent="0.2">
      <c r="B85" s="32"/>
      <c r="E85" s="250" t="str">
        <f>E7</f>
        <v>Modernizace tramvajové tratě Vídeňská, úsek Moravanské lány po smyčku Modřice</v>
      </c>
      <c r="F85" s="251"/>
      <c r="G85" s="251"/>
      <c r="H85" s="251"/>
      <c r="L85" s="32"/>
    </row>
    <row r="86" spans="2:12" ht="12" customHeight="1" x14ac:dyDescent="0.2">
      <c r="B86" s="20"/>
      <c r="C86" s="27" t="s">
        <v>101</v>
      </c>
      <c r="L86" s="20"/>
    </row>
    <row r="87" spans="2:12" s="1" customFormat="1" ht="16.5" customHeight="1" x14ac:dyDescent="0.2">
      <c r="B87" s="32"/>
      <c r="E87" s="250" t="s">
        <v>102</v>
      </c>
      <c r="F87" s="249"/>
      <c r="G87" s="249"/>
      <c r="H87" s="249"/>
      <c r="L87" s="32"/>
    </row>
    <row r="88" spans="2:12" s="1" customFormat="1" ht="12" customHeight="1" x14ac:dyDescent="0.2">
      <c r="B88" s="32"/>
      <c r="C88" s="27" t="s">
        <v>103</v>
      </c>
      <c r="L88" s="32"/>
    </row>
    <row r="89" spans="2:12" s="1" customFormat="1" ht="16.5" customHeight="1" x14ac:dyDescent="0.2">
      <c r="B89" s="32"/>
      <c r="E89" s="231" t="str">
        <f>E11</f>
        <v>PS 01.02 - Nové konstrukce</v>
      </c>
      <c r="F89" s="249"/>
      <c r="G89" s="249"/>
      <c r="H89" s="249"/>
      <c r="L89" s="32"/>
    </row>
    <row r="90" spans="2:12" s="1" customFormat="1" ht="6.95" customHeight="1" x14ac:dyDescent="0.2">
      <c r="B90" s="32"/>
      <c r="L90" s="32"/>
    </row>
    <row r="91" spans="2:12" s="1" customFormat="1" ht="12" customHeight="1" x14ac:dyDescent="0.2">
      <c r="B91" s="32"/>
      <c r="C91" s="27" t="s">
        <v>19</v>
      </c>
      <c r="F91" s="25" t="str">
        <f>F14</f>
        <v>ulice Vídeňská, Brno</v>
      </c>
      <c r="I91" s="27" t="s">
        <v>21</v>
      </c>
      <c r="J91" s="51" t="str">
        <f>IF(J14="","",J14)</f>
        <v>19. 10. 2023</v>
      </c>
      <c r="L91" s="32"/>
    </row>
    <row r="92" spans="2:12" s="1" customFormat="1" ht="6.95" customHeight="1" x14ac:dyDescent="0.2">
      <c r="B92" s="32"/>
      <c r="L92" s="32"/>
    </row>
    <row r="93" spans="2:12" s="1" customFormat="1" ht="25.7" customHeight="1" x14ac:dyDescent="0.2">
      <c r="B93" s="32"/>
      <c r="C93" s="27" t="s">
        <v>23</v>
      </c>
      <c r="F93" s="25" t="str">
        <f>E17</f>
        <v>Dopravní podnik města Brna, a. s.</v>
      </c>
      <c r="I93" s="27" t="s">
        <v>31</v>
      </c>
      <c r="J93" s="30" t="str">
        <f>E23</f>
        <v>Vysoké učení technické v Brně</v>
      </c>
      <c r="L93" s="32"/>
    </row>
    <row r="94" spans="2:12" s="1" customFormat="1" ht="25.7" customHeight="1" x14ac:dyDescent="0.2">
      <c r="B94" s="32"/>
      <c r="C94" s="27" t="s">
        <v>29</v>
      </c>
      <c r="F94" s="25" t="str">
        <f>IF(E20="","",E20)</f>
        <v>Vyplň údaj</v>
      </c>
      <c r="I94" s="27" t="s">
        <v>36</v>
      </c>
      <c r="J94" s="30" t="str">
        <f>E26</f>
        <v>Vysoké učení technické v Brně</v>
      </c>
      <c r="L94" s="32"/>
    </row>
    <row r="95" spans="2:12" s="1" customFormat="1" ht="10.35" customHeight="1" x14ac:dyDescent="0.2">
      <c r="B95" s="32"/>
      <c r="L95" s="32"/>
    </row>
    <row r="96" spans="2:12" s="1" customFormat="1" ht="29.25" customHeight="1" x14ac:dyDescent="0.2">
      <c r="B96" s="32"/>
      <c r="C96" s="105" t="s">
        <v>105</v>
      </c>
      <c r="D96" s="97"/>
      <c r="E96" s="97"/>
      <c r="F96" s="97"/>
      <c r="G96" s="97"/>
      <c r="H96" s="97"/>
      <c r="I96" s="97"/>
      <c r="J96" s="106" t="s">
        <v>106</v>
      </c>
      <c r="K96" s="97"/>
      <c r="L96" s="32"/>
    </row>
    <row r="97" spans="2:47" s="1" customFormat="1" ht="10.35" customHeight="1" x14ac:dyDescent="0.2">
      <c r="B97" s="32"/>
      <c r="L97" s="32"/>
    </row>
    <row r="98" spans="2:47" s="1" customFormat="1" ht="23.1" customHeight="1" x14ac:dyDescent="0.2">
      <c r="B98" s="32"/>
      <c r="C98" s="107" t="s">
        <v>107</v>
      </c>
      <c r="J98" s="64">
        <f>J129</f>
        <v>0</v>
      </c>
      <c r="L98" s="32"/>
      <c r="AU98" s="17" t="s">
        <v>108</v>
      </c>
    </row>
    <row r="99" spans="2:47" s="8" customFormat="1" ht="24.95" customHeight="1" x14ac:dyDescent="0.2">
      <c r="B99" s="108"/>
      <c r="D99" s="109" t="s">
        <v>109</v>
      </c>
      <c r="E99" s="110"/>
      <c r="F99" s="110"/>
      <c r="G99" s="110"/>
      <c r="H99" s="110"/>
      <c r="I99" s="110"/>
      <c r="J99" s="111">
        <f>J130</f>
        <v>0</v>
      </c>
      <c r="L99" s="108"/>
    </row>
    <row r="100" spans="2:47" s="9" customFormat="1" ht="20.100000000000001" customHeight="1" x14ac:dyDescent="0.2">
      <c r="B100" s="112"/>
      <c r="D100" s="113" t="s">
        <v>110</v>
      </c>
      <c r="E100" s="114"/>
      <c r="F100" s="114"/>
      <c r="G100" s="114"/>
      <c r="H100" s="114"/>
      <c r="I100" s="114"/>
      <c r="J100" s="115">
        <f>J131</f>
        <v>0</v>
      </c>
      <c r="L100" s="112"/>
    </row>
    <row r="101" spans="2:47" s="9" customFormat="1" ht="20.100000000000001" customHeight="1" x14ac:dyDescent="0.2">
      <c r="B101" s="112"/>
      <c r="D101" s="113" t="s">
        <v>242</v>
      </c>
      <c r="E101" s="114"/>
      <c r="F101" s="114"/>
      <c r="G101" s="114"/>
      <c r="H101" s="114"/>
      <c r="I101" s="114"/>
      <c r="J101" s="115">
        <f>J220</f>
        <v>0</v>
      </c>
      <c r="L101" s="112"/>
    </row>
    <row r="102" spans="2:47" s="9" customFormat="1" ht="20.100000000000001" customHeight="1" x14ac:dyDescent="0.2">
      <c r="B102" s="112"/>
      <c r="D102" s="113" t="s">
        <v>111</v>
      </c>
      <c r="E102" s="114"/>
      <c r="F102" s="114"/>
      <c r="G102" s="114"/>
      <c r="H102" s="114"/>
      <c r="I102" s="114"/>
      <c r="J102" s="115">
        <f>J259</f>
        <v>0</v>
      </c>
      <c r="L102" s="112"/>
    </row>
    <row r="103" spans="2:47" s="9" customFormat="1" ht="20.100000000000001" customHeight="1" x14ac:dyDescent="0.2">
      <c r="B103" s="112"/>
      <c r="D103" s="113" t="s">
        <v>243</v>
      </c>
      <c r="E103" s="114"/>
      <c r="F103" s="114"/>
      <c r="G103" s="114"/>
      <c r="H103" s="114"/>
      <c r="I103" s="114"/>
      <c r="J103" s="115">
        <f>J331</f>
        <v>0</v>
      </c>
      <c r="L103" s="112"/>
    </row>
    <row r="104" spans="2:47" s="9" customFormat="1" ht="20.100000000000001" customHeight="1" x14ac:dyDescent="0.2">
      <c r="B104" s="112"/>
      <c r="D104" s="113" t="s">
        <v>112</v>
      </c>
      <c r="E104" s="114"/>
      <c r="F104" s="114"/>
      <c r="G104" s="114"/>
      <c r="H104" s="114"/>
      <c r="I104" s="114"/>
      <c r="J104" s="115">
        <f>J355</f>
        <v>0</v>
      </c>
      <c r="L104" s="112"/>
    </row>
    <row r="105" spans="2:47" s="9" customFormat="1" ht="20.100000000000001" customHeight="1" x14ac:dyDescent="0.2">
      <c r="B105" s="112"/>
      <c r="D105" s="113" t="s">
        <v>244</v>
      </c>
      <c r="E105" s="114"/>
      <c r="F105" s="114"/>
      <c r="G105" s="114"/>
      <c r="H105" s="114"/>
      <c r="I105" s="114"/>
      <c r="J105" s="115">
        <f>J365</f>
        <v>0</v>
      </c>
      <c r="L105" s="112"/>
    </row>
    <row r="106" spans="2:47" s="8" customFormat="1" ht="24.95" customHeight="1" x14ac:dyDescent="0.2">
      <c r="B106" s="108"/>
      <c r="D106" s="109" t="s">
        <v>245</v>
      </c>
      <c r="E106" s="110"/>
      <c r="F106" s="110"/>
      <c r="G106" s="110"/>
      <c r="H106" s="110"/>
      <c r="I106" s="110"/>
      <c r="J106" s="111">
        <f>J368</f>
        <v>0</v>
      </c>
      <c r="L106" s="108"/>
    </row>
    <row r="107" spans="2:47" s="9" customFormat="1" ht="20.100000000000001" customHeight="1" x14ac:dyDescent="0.2">
      <c r="B107" s="112"/>
      <c r="D107" s="113" t="s">
        <v>246</v>
      </c>
      <c r="E107" s="114"/>
      <c r="F107" s="114"/>
      <c r="G107" s="114"/>
      <c r="H107" s="114"/>
      <c r="I107" s="114"/>
      <c r="J107" s="115">
        <f>J369</f>
        <v>0</v>
      </c>
      <c r="L107" s="112"/>
    </row>
    <row r="108" spans="2:47" s="1" customFormat="1" ht="21.75" customHeight="1" x14ac:dyDescent="0.2">
      <c r="B108" s="32"/>
      <c r="L108" s="32"/>
    </row>
    <row r="109" spans="2:47" s="1" customFormat="1" ht="6.95" customHeight="1" x14ac:dyDescent="0.2">
      <c r="B109" s="43"/>
      <c r="C109" s="44"/>
      <c r="D109" s="44"/>
      <c r="E109" s="44"/>
      <c r="F109" s="44"/>
      <c r="G109" s="44"/>
      <c r="H109" s="44"/>
      <c r="I109" s="44"/>
      <c r="J109" s="44"/>
      <c r="K109" s="44"/>
      <c r="L109" s="32"/>
    </row>
    <row r="113" spans="2:20" s="1" customFormat="1" ht="6.95" customHeight="1" x14ac:dyDescent="0.2">
      <c r="B113" s="45"/>
      <c r="C113" s="46"/>
      <c r="D113" s="46"/>
      <c r="E113" s="46"/>
      <c r="F113" s="46"/>
      <c r="G113" s="46"/>
      <c r="H113" s="46"/>
      <c r="I113" s="46"/>
      <c r="J113" s="46"/>
      <c r="K113" s="46"/>
      <c r="L113" s="32"/>
    </row>
    <row r="114" spans="2:20" s="1" customFormat="1" ht="24.95" customHeight="1" x14ac:dyDescent="0.2">
      <c r="B114" s="32"/>
      <c r="C114" s="21" t="s">
        <v>116</v>
      </c>
      <c r="L114" s="32"/>
    </row>
    <row r="115" spans="2:20" s="1" customFormat="1" ht="6.95" customHeight="1" x14ac:dyDescent="0.2">
      <c r="B115" s="32"/>
      <c r="L115" s="32"/>
    </row>
    <row r="116" spans="2:20" s="1" customFormat="1" ht="12" customHeight="1" x14ac:dyDescent="0.2">
      <c r="B116" s="32"/>
      <c r="C116" s="27" t="s">
        <v>16</v>
      </c>
      <c r="L116" s="32"/>
    </row>
    <row r="117" spans="2:20" s="1" customFormat="1" ht="26.25" customHeight="1" x14ac:dyDescent="0.2">
      <c r="B117" s="32"/>
      <c r="E117" s="250" t="str">
        <f>E7</f>
        <v>Modernizace tramvajové tratě Vídeňská, úsek Moravanské lány po smyčku Modřice</v>
      </c>
      <c r="F117" s="251"/>
      <c r="G117" s="251"/>
      <c r="H117" s="251"/>
      <c r="L117" s="32"/>
    </row>
    <row r="118" spans="2:20" ht="12" customHeight="1" x14ac:dyDescent="0.2">
      <c r="B118" s="20"/>
      <c r="C118" s="27" t="s">
        <v>101</v>
      </c>
      <c r="L118" s="20"/>
    </row>
    <row r="119" spans="2:20" s="1" customFormat="1" ht="16.5" customHeight="1" x14ac:dyDescent="0.2">
      <c r="B119" s="32"/>
      <c r="E119" s="250" t="s">
        <v>102</v>
      </c>
      <c r="F119" s="249"/>
      <c r="G119" s="249"/>
      <c r="H119" s="249"/>
      <c r="L119" s="32"/>
    </row>
    <row r="120" spans="2:20" s="1" customFormat="1" ht="12" customHeight="1" x14ac:dyDescent="0.2">
      <c r="B120" s="32"/>
      <c r="C120" s="27" t="s">
        <v>103</v>
      </c>
      <c r="L120" s="32"/>
    </row>
    <row r="121" spans="2:20" s="1" customFormat="1" ht="16.5" customHeight="1" x14ac:dyDescent="0.2">
      <c r="B121" s="32"/>
      <c r="E121" s="231" t="str">
        <f>E11</f>
        <v>PS 01.02 - Nové konstrukce</v>
      </c>
      <c r="F121" s="249"/>
      <c r="G121" s="249"/>
      <c r="H121" s="249"/>
      <c r="L121" s="32"/>
    </row>
    <row r="122" spans="2:20" s="1" customFormat="1" ht="6.95" customHeight="1" x14ac:dyDescent="0.2">
      <c r="B122" s="32"/>
      <c r="L122" s="32"/>
    </row>
    <row r="123" spans="2:20" s="1" customFormat="1" ht="12" customHeight="1" x14ac:dyDescent="0.2">
      <c r="B123" s="32"/>
      <c r="C123" s="27" t="s">
        <v>19</v>
      </c>
      <c r="F123" s="25" t="str">
        <f>F14</f>
        <v>ulice Vídeňská, Brno</v>
      </c>
      <c r="I123" s="27" t="s">
        <v>21</v>
      </c>
      <c r="J123" s="51" t="str">
        <f>IF(J14="","",J14)</f>
        <v>19. 10. 2023</v>
      </c>
      <c r="L123" s="32"/>
    </row>
    <row r="124" spans="2:20" s="1" customFormat="1" ht="6.95" customHeight="1" x14ac:dyDescent="0.2">
      <c r="B124" s="32"/>
      <c r="L124" s="32"/>
    </row>
    <row r="125" spans="2:20" s="1" customFormat="1" ht="25.7" customHeight="1" x14ac:dyDescent="0.2">
      <c r="B125" s="32"/>
      <c r="C125" s="27" t="s">
        <v>23</v>
      </c>
      <c r="F125" s="25" t="str">
        <f>E17</f>
        <v>Dopravní podnik města Brna, a. s.</v>
      </c>
      <c r="I125" s="27" t="s">
        <v>31</v>
      </c>
      <c r="J125" s="30" t="str">
        <f>E23</f>
        <v>Vysoké učení technické v Brně</v>
      </c>
      <c r="L125" s="32"/>
    </row>
    <row r="126" spans="2:20" s="1" customFormat="1" ht="25.7" customHeight="1" x14ac:dyDescent="0.2">
      <c r="B126" s="32"/>
      <c r="C126" s="27" t="s">
        <v>29</v>
      </c>
      <c r="F126" s="25" t="str">
        <f>IF(E20="","",E20)</f>
        <v>Vyplň údaj</v>
      </c>
      <c r="I126" s="27" t="s">
        <v>36</v>
      </c>
      <c r="J126" s="30" t="str">
        <f>E26</f>
        <v>Vysoké učení technické v Brně</v>
      </c>
      <c r="L126" s="32"/>
    </row>
    <row r="127" spans="2:20" s="1" customFormat="1" ht="10.35" customHeight="1" x14ac:dyDescent="0.2">
      <c r="B127" s="32"/>
      <c r="L127" s="32"/>
    </row>
    <row r="128" spans="2:20" s="10" customFormat="1" ht="29.25" customHeight="1" x14ac:dyDescent="0.2">
      <c r="B128" s="116"/>
      <c r="C128" s="117" t="s">
        <v>117</v>
      </c>
      <c r="D128" s="118" t="s">
        <v>63</v>
      </c>
      <c r="E128" s="118" t="s">
        <v>59</v>
      </c>
      <c r="F128" s="118" t="s">
        <v>60</v>
      </c>
      <c r="G128" s="118" t="s">
        <v>118</v>
      </c>
      <c r="H128" s="118" t="s">
        <v>119</v>
      </c>
      <c r="I128" s="118" t="s">
        <v>120</v>
      </c>
      <c r="J128" s="118" t="s">
        <v>106</v>
      </c>
      <c r="K128" s="119" t="s">
        <v>121</v>
      </c>
      <c r="L128" s="116"/>
      <c r="M128" s="57" t="s">
        <v>1</v>
      </c>
      <c r="N128" s="58" t="s">
        <v>42</v>
      </c>
      <c r="O128" s="58" t="s">
        <v>122</v>
      </c>
      <c r="P128" s="58" t="s">
        <v>123</v>
      </c>
      <c r="Q128" s="58" t="s">
        <v>124</v>
      </c>
      <c r="R128" s="58" t="s">
        <v>125</v>
      </c>
      <c r="S128" s="58" t="s">
        <v>126</v>
      </c>
      <c r="T128" s="59" t="s">
        <v>127</v>
      </c>
    </row>
    <row r="129" spans="2:65" s="1" customFormat="1" ht="23.1" customHeight="1" x14ac:dyDescent="0.25">
      <c r="B129" s="32"/>
      <c r="C129" s="62" t="s">
        <v>128</v>
      </c>
      <c r="J129" s="120">
        <f>BK129</f>
        <v>0</v>
      </c>
      <c r="L129" s="32"/>
      <c r="M129" s="60"/>
      <c r="N129" s="52"/>
      <c r="O129" s="52"/>
      <c r="P129" s="121">
        <f>P130+P368</f>
        <v>0</v>
      </c>
      <c r="Q129" s="52"/>
      <c r="R129" s="121">
        <f>R130+R368</f>
        <v>18991.1663138</v>
      </c>
      <c r="S129" s="52"/>
      <c r="T129" s="122">
        <f>T130+T368</f>
        <v>1.0538000000000001</v>
      </c>
      <c r="AT129" s="17" t="s">
        <v>77</v>
      </c>
      <c r="AU129" s="17" t="s">
        <v>108</v>
      </c>
      <c r="BK129" s="123">
        <f>BK130+BK368</f>
        <v>0</v>
      </c>
    </row>
    <row r="130" spans="2:65" s="11" customFormat="1" ht="26.1" customHeight="1" x14ac:dyDescent="0.2">
      <c r="B130" s="124"/>
      <c r="D130" s="125" t="s">
        <v>77</v>
      </c>
      <c r="E130" s="126" t="s">
        <v>129</v>
      </c>
      <c r="F130" s="126" t="s">
        <v>130</v>
      </c>
      <c r="I130" s="127"/>
      <c r="J130" s="128">
        <f>BK130</f>
        <v>0</v>
      </c>
      <c r="L130" s="124"/>
      <c r="M130" s="129"/>
      <c r="P130" s="130">
        <f>P131+P220+P259+P331+P355+P365</f>
        <v>0</v>
      </c>
      <c r="R130" s="130">
        <f>R131+R220+R259+R331+R355+R365</f>
        <v>18991.1556738</v>
      </c>
      <c r="T130" s="131">
        <f>T131+T220+T259+T331+T355+T365</f>
        <v>1.0538000000000001</v>
      </c>
      <c r="AR130" s="125" t="s">
        <v>84</v>
      </c>
      <c r="AT130" s="132" t="s">
        <v>77</v>
      </c>
      <c r="AU130" s="132" t="s">
        <v>78</v>
      </c>
      <c r="AY130" s="125" t="s">
        <v>131</v>
      </c>
      <c r="BK130" s="133">
        <f>BK131+BK220+BK259+BK331+BK355+BK365</f>
        <v>0</v>
      </c>
    </row>
    <row r="131" spans="2:65" s="11" customFormat="1" ht="23.1" customHeight="1" x14ac:dyDescent="0.2">
      <c r="B131" s="124"/>
      <c r="D131" s="125" t="s">
        <v>77</v>
      </c>
      <c r="E131" s="134" t="s">
        <v>84</v>
      </c>
      <c r="F131" s="134" t="s">
        <v>132</v>
      </c>
      <c r="I131" s="127"/>
      <c r="J131" s="135">
        <f>BK131</f>
        <v>0</v>
      </c>
      <c r="L131" s="124"/>
      <c r="M131" s="129"/>
      <c r="P131" s="130">
        <f>SUM(P132:P219)</f>
        <v>0</v>
      </c>
      <c r="R131" s="130">
        <f>SUM(R132:R219)</f>
        <v>2.7987160000000002</v>
      </c>
      <c r="T131" s="131">
        <f>SUM(T132:T219)</f>
        <v>0</v>
      </c>
      <c r="AR131" s="125" t="s">
        <v>84</v>
      </c>
      <c r="AT131" s="132" t="s">
        <v>77</v>
      </c>
      <c r="AU131" s="132" t="s">
        <v>84</v>
      </c>
      <c r="AY131" s="125" t="s">
        <v>131</v>
      </c>
      <c r="BK131" s="133">
        <f>SUM(BK132:BK219)</f>
        <v>0</v>
      </c>
    </row>
    <row r="132" spans="2:65" s="1" customFormat="1" ht="24.2" customHeight="1" x14ac:dyDescent="0.2">
      <c r="B132" s="32"/>
      <c r="C132" s="136" t="s">
        <v>84</v>
      </c>
      <c r="D132" s="136" t="s">
        <v>133</v>
      </c>
      <c r="E132" s="137" t="s">
        <v>247</v>
      </c>
      <c r="F132" s="138" t="s">
        <v>248</v>
      </c>
      <c r="G132" s="139" t="s">
        <v>136</v>
      </c>
      <c r="H132" s="140">
        <v>6319</v>
      </c>
      <c r="I132" s="141"/>
      <c r="J132" s="142">
        <f>ROUND(I132*H132,2)</f>
        <v>0</v>
      </c>
      <c r="K132" s="138" t="s">
        <v>137</v>
      </c>
      <c r="L132" s="32"/>
      <c r="M132" s="143" t="s">
        <v>1</v>
      </c>
      <c r="N132" s="144" t="s">
        <v>43</v>
      </c>
      <c r="P132" s="145">
        <f>O132*H132</f>
        <v>0</v>
      </c>
      <c r="Q132" s="145">
        <v>0</v>
      </c>
      <c r="R132" s="145">
        <f>Q132*H132</f>
        <v>0</v>
      </c>
      <c r="S132" s="145">
        <v>0</v>
      </c>
      <c r="T132" s="146">
        <f>S132*H132</f>
        <v>0</v>
      </c>
      <c r="AR132" s="147" t="s">
        <v>138</v>
      </c>
      <c r="AT132" s="147" t="s">
        <v>133</v>
      </c>
      <c r="AU132" s="147" t="s">
        <v>86</v>
      </c>
      <c r="AY132" s="17" t="s">
        <v>131</v>
      </c>
      <c r="BE132" s="148">
        <f>IF(N132="základní",J132,0)</f>
        <v>0</v>
      </c>
      <c r="BF132" s="148">
        <f>IF(N132="snížená",J132,0)</f>
        <v>0</v>
      </c>
      <c r="BG132" s="148">
        <f>IF(N132="zákl. přenesená",J132,0)</f>
        <v>0</v>
      </c>
      <c r="BH132" s="148">
        <f>IF(N132="sníž. přenesená",J132,0)</f>
        <v>0</v>
      </c>
      <c r="BI132" s="148">
        <f>IF(N132="nulová",J132,0)</f>
        <v>0</v>
      </c>
      <c r="BJ132" s="17" t="s">
        <v>84</v>
      </c>
      <c r="BK132" s="148">
        <f>ROUND(I132*H132,2)</f>
        <v>0</v>
      </c>
      <c r="BL132" s="17" t="s">
        <v>138</v>
      </c>
      <c r="BM132" s="147" t="s">
        <v>249</v>
      </c>
    </row>
    <row r="133" spans="2:65" s="12" customFormat="1" x14ac:dyDescent="0.2">
      <c r="B133" s="149"/>
      <c r="D133" s="150" t="s">
        <v>140</v>
      </c>
      <c r="E133" s="151" t="s">
        <v>1</v>
      </c>
      <c r="F133" s="152" t="s">
        <v>250</v>
      </c>
      <c r="H133" s="151" t="s">
        <v>1</v>
      </c>
      <c r="I133" s="153"/>
      <c r="L133" s="149"/>
      <c r="M133" s="154"/>
      <c r="T133" s="155"/>
      <c r="AT133" s="151" t="s">
        <v>140</v>
      </c>
      <c r="AU133" s="151" t="s">
        <v>86</v>
      </c>
      <c r="AV133" s="12" t="s">
        <v>84</v>
      </c>
      <c r="AW133" s="12" t="s">
        <v>35</v>
      </c>
      <c r="AX133" s="12" t="s">
        <v>78</v>
      </c>
      <c r="AY133" s="151" t="s">
        <v>131</v>
      </c>
    </row>
    <row r="134" spans="2:65" s="13" customFormat="1" x14ac:dyDescent="0.2">
      <c r="B134" s="156"/>
      <c r="D134" s="150" t="s">
        <v>140</v>
      </c>
      <c r="E134" s="157" t="s">
        <v>1</v>
      </c>
      <c r="F134" s="158" t="s">
        <v>251</v>
      </c>
      <c r="H134" s="159">
        <v>6319</v>
      </c>
      <c r="I134" s="160"/>
      <c r="L134" s="156"/>
      <c r="M134" s="161"/>
      <c r="T134" s="162"/>
      <c r="AT134" s="157" t="s">
        <v>140</v>
      </c>
      <c r="AU134" s="157" t="s">
        <v>86</v>
      </c>
      <c r="AV134" s="13" t="s">
        <v>86</v>
      </c>
      <c r="AW134" s="13" t="s">
        <v>35</v>
      </c>
      <c r="AX134" s="13" t="s">
        <v>78</v>
      </c>
      <c r="AY134" s="157" t="s">
        <v>131</v>
      </c>
    </row>
    <row r="135" spans="2:65" s="14" customFormat="1" x14ac:dyDescent="0.2">
      <c r="B135" s="163"/>
      <c r="D135" s="150" t="s">
        <v>140</v>
      </c>
      <c r="E135" s="164" t="s">
        <v>230</v>
      </c>
      <c r="F135" s="165" t="s">
        <v>146</v>
      </c>
      <c r="H135" s="166">
        <v>6319</v>
      </c>
      <c r="I135" s="167"/>
      <c r="L135" s="163"/>
      <c r="M135" s="168"/>
      <c r="T135" s="169"/>
      <c r="AT135" s="164" t="s">
        <v>140</v>
      </c>
      <c r="AU135" s="164" t="s">
        <v>86</v>
      </c>
      <c r="AV135" s="14" t="s">
        <v>138</v>
      </c>
      <c r="AW135" s="14" t="s">
        <v>35</v>
      </c>
      <c r="AX135" s="14" t="s">
        <v>84</v>
      </c>
      <c r="AY135" s="164" t="s">
        <v>131</v>
      </c>
    </row>
    <row r="136" spans="2:65" s="1" customFormat="1" ht="24.2" customHeight="1" x14ac:dyDescent="0.2">
      <c r="B136" s="32"/>
      <c r="C136" s="136" t="s">
        <v>86</v>
      </c>
      <c r="D136" s="136" t="s">
        <v>133</v>
      </c>
      <c r="E136" s="137" t="s">
        <v>252</v>
      </c>
      <c r="F136" s="138" t="s">
        <v>253</v>
      </c>
      <c r="G136" s="139" t="s">
        <v>159</v>
      </c>
      <c r="H136" s="140">
        <v>1263.8</v>
      </c>
      <c r="I136" s="141"/>
      <c r="J136" s="142">
        <f>ROUND(I136*H136,2)</f>
        <v>0</v>
      </c>
      <c r="K136" s="138" t="s">
        <v>137</v>
      </c>
      <c r="L136" s="32"/>
      <c r="M136" s="143" t="s">
        <v>1</v>
      </c>
      <c r="N136" s="144" t="s">
        <v>43</v>
      </c>
      <c r="P136" s="145">
        <f>O136*H136</f>
        <v>0</v>
      </c>
      <c r="Q136" s="145">
        <v>0</v>
      </c>
      <c r="R136" s="145">
        <f>Q136*H136</f>
        <v>0</v>
      </c>
      <c r="S136" s="145">
        <v>0</v>
      </c>
      <c r="T136" s="146">
        <f>S136*H136</f>
        <v>0</v>
      </c>
      <c r="AR136" s="147" t="s">
        <v>138</v>
      </c>
      <c r="AT136" s="147" t="s">
        <v>133</v>
      </c>
      <c r="AU136" s="147" t="s">
        <v>86</v>
      </c>
      <c r="AY136" s="17" t="s">
        <v>131</v>
      </c>
      <c r="BE136" s="148">
        <f>IF(N136="základní",J136,0)</f>
        <v>0</v>
      </c>
      <c r="BF136" s="148">
        <f>IF(N136="snížená",J136,0)</f>
        <v>0</v>
      </c>
      <c r="BG136" s="148">
        <f>IF(N136="zákl. přenesená",J136,0)</f>
        <v>0</v>
      </c>
      <c r="BH136" s="148">
        <f>IF(N136="sníž. přenesená",J136,0)</f>
        <v>0</v>
      </c>
      <c r="BI136" s="148">
        <f>IF(N136="nulová",J136,0)</f>
        <v>0</v>
      </c>
      <c r="BJ136" s="17" t="s">
        <v>84</v>
      </c>
      <c r="BK136" s="148">
        <f>ROUND(I136*H136,2)</f>
        <v>0</v>
      </c>
      <c r="BL136" s="17" t="s">
        <v>138</v>
      </c>
      <c r="BM136" s="147" t="s">
        <v>254</v>
      </c>
    </row>
    <row r="137" spans="2:65" s="12" customFormat="1" x14ac:dyDescent="0.2">
      <c r="B137" s="149"/>
      <c r="D137" s="150" t="s">
        <v>140</v>
      </c>
      <c r="E137" s="151" t="s">
        <v>1</v>
      </c>
      <c r="F137" s="152" t="s">
        <v>255</v>
      </c>
      <c r="H137" s="151" t="s">
        <v>1</v>
      </c>
      <c r="I137" s="153"/>
      <c r="L137" s="149"/>
      <c r="M137" s="154"/>
      <c r="T137" s="155"/>
      <c r="AT137" s="151" t="s">
        <v>140</v>
      </c>
      <c r="AU137" s="151" t="s">
        <v>86</v>
      </c>
      <c r="AV137" s="12" t="s">
        <v>84</v>
      </c>
      <c r="AW137" s="12" t="s">
        <v>35</v>
      </c>
      <c r="AX137" s="12" t="s">
        <v>78</v>
      </c>
      <c r="AY137" s="151" t="s">
        <v>131</v>
      </c>
    </row>
    <row r="138" spans="2:65" s="13" customFormat="1" x14ac:dyDescent="0.2">
      <c r="B138" s="156"/>
      <c r="D138" s="150" t="s">
        <v>140</v>
      </c>
      <c r="E138" s="157" t="s">
        <v>1</v>
      </c>
      <c r="F138" s="158" t="s">
        <v>256</v>
      </c>
      <c r="H138" s="159">
        <v>631.9</v>
      </c>
      <c r="I138" s="160"/>
      <c r="L138" s="156"/>
      <c r="M138" s="161"/>
      <c r="T138" s="162"/>
      <c r="AT138" s="157" t="s">
        <v>140</v>
      </c>
      <c r="AU138" s="157" t="s">
        <v>86</v>
      </c>
      <c r="AV138" s="13" t="s">
        <v>86</v>
      </c>
      <c r="AW138" s="13" t="s">
        <v>35</v>
      </c>
      <c r="AX138" s="13" t="s">
        <v>78</v>
      </c>
      <c r="AY138" s="157" t="s">
        <v>131</v>
      </c>
    </row>
    <row r="139" spans="2:65" s="13" customFormat="1" x14ac:dyDescent="0.2">
      <c r="B139" s="156"/>
      <c r="D139" s="150" t="s">
        <v>140</v>
      </c>
      <c r="E139" s="157" t="s">
        <v>1</v>
      </c>
      <c r="F139" s="158" t="s">
        <v>257</v>
      </c>
      <c r="H139" s="159">
        <v>631.9</v>
      </c>
      <c r="I139" s="160"/>
      <c r="L139" s="156"/>
      <c r="M139" s="161"/>
      <c r="T139" s="162"/>
      <c r="AT139" s="157" t="s">
        <v>140</v>
      </c>
      <c r="AU139" s="157" t="s">
        <v>86</v>
      </c>
      <c r="AV139" s="13" t="s">
        <v>86</v>
      </c>
      <c r="AW139" s="13" t="s">
        <v>35</v>
      </c>
      <c r="AX139" s="13" t="s">
        <v>78</v>
      </c>
      <c r="AY139" s="157" t="s">
        <v>131</v>
      </c>
    </row>
    <row r="140" spans="2:65" s="14" customFormat="1" x14ac:dyDescent="0.2">
      <c r="B140" s="163"/>
      <c r="D140" s="150" t="s">
        <v>140</v>
      </c>
      <c r="E140" s="164" t="s">
        <v>1</v>
      </c>
      <c r="F140" s="165" t="s">
        <v>146</v>
      </c>
      <c r="H140" s="166">
        <v>1263.8</v>
      </c>
      <c r="I140" s="167"/>
      <c r="L140" s="163"/>
      <c r="M140" s="168"/>
      <c r="T140" s="169"/>
      <c r="AT140" s="164" t="s">
        <v>140</v>
      </c>
      <c r="AU140" s="164" t="s">
        <v>86</v>
      </c>
      <c r="AV140" s="14" t="s">
        <v>138</v>
      </c>
      <c r="AW140" s="14" t="s">
        <v>35</v>
      </c>
      <c r="AX140" s="14" t="s">
        <v>84</v>
      </c>
      <c r="AY140" s="164" t="s">
        <v>131</v>
      </c>
    </row>
    <row r="141" spans="2:65" s="1" customFormat="1" ht="21.75" customHeight="1" x14ac:dyDescent="0.2">
      <c r="B141" s="32"/>
      <c r="C141" s="136" t="s">
        <v>150</v>
      </c>
      <c r="D141" s="136" t="s">
        <v>133</v>
      </c>
      <c r="E141" s="137" t="s">
        <v>258</v>
      </c>
      <c r="F141" s="138" t="s">
        <v>259</v>
      </c>
      <c r="G141" s="139" t="s">
        <v>159</v>
      </c>
      <c r="H141" s="140">
        <v>1263.8</v>
      </c>
      <c r="I141" s="141"/>
      <c r="J141" s="142">
        <f>ROUND(I141*H141,2)</f>
        <v>0</v>
      </c>
      <c r="K141" s="138" t="s">
        <v>137</v>
      </c>
      <c r="L141" s="32"/>
      <c r="M141" s="143" t="s">
        <v>1</v>
      </c>
      <c r="N141" s="144" t="s">
        <v>43</v>
      </c>
      <c r="P141" s="145">
        <f>O141*H141</f>
        <v>0</v>
      </c>
      <c r="Q141" s="145">
        <v>0</v>
      </c>
      <c r="R141" s="145">
        <f>Q141*H141</f>
        <v>0</v>
      </c>
      <c r="S141" s="145">
        <v>0</v>
      </c>
      <c r="T141" s="146">
        <f>S141*H141</f>
        <v>0</v>
      </c>
      <c r="AR141" s="147" t="s">
        <v>138</v>
      </c>
      <c r="AT141" s="147" t="s">
        <v>133</v>
      </c>
      <c r="AU141" s="147" t="s">
        <v>86</v>
      </c>
      <c r="AY141" s="17" t="s">
        <v>131</v>
      </c>
      <c r="BE141" s="148">
        <f>IF(N141="základní",J141,0)</f>
        <v>0</v>
      </c>
      <c r="BF141" s="148">
        <f>IF(N141="snížená",J141,0)</f>
        <v>0</v>
      </c>
      <c r="BG141" s="148">
        <f>IF(N141="zákl. přenesená",J141,0)</f>
        <v>0</v>
      </c>
      <c r="BH141" s="148">
        <f>IF(N141="sníž. přenesená",J141,0)</f>
        <v>0</v>
      </c>
      <c r="BI141" s="148">
        <f>IF(N141="nulová",J141,0)</f>
        <v>0</v>
      </c>
      <c r="BJ141" s="17" t="s">
        <v>84</v>
      </c>
      <c r="BK141" s="148">
        <f>ROUND(I141*H141,2)</f>
        <v>0</v>
      </c>
      <c r="BL141" s="17" t="s">
        <v>138</v>
      </c>
      <c r="BM141" s="147" t="s">
        <v>260</v>
      </c>
    </row>
    <row r="142" spans="2:65" s="12" customFormat="1" x14ac:dyDescent="0.2">
      <c r="B142" s="149"/>
      <c r="D142" s="150" t="s">
        <v>140</v>
      </c>
      <c r="E142" s="151" t="s">
        <v>1</v>
      </c>
      <c r="F142" s="152" t="s">
        <v>255</v>
      </c>
      <c r="H142" s="151" t="s">
        <v>1</v>
      </c>
      <c r="I142" s="153"/>
      <c r="L142" s="149"/>
      <c r="M142" s="154"/>
      <c r="T142" s="155"/>
      <c r="AT142" s="151" t="s">
        <v>140</v>
      </c>
      <c r="AU142" s="151" t="s">
        <v>86</v>
      </c>
      <c r="AV142" s="12" t="s">
        <v>84</v>
      </c>
      <c r="AW142" s="12" t="s">
        <v>35</v>
      </c>
      <c r="AX142" s="12" t="s">
        <v>78</v>
      </c>
      <c r="AY142" s="151" t="s">
        <v>131</v>
      </c>
    </row>
    <row r="143" spans="2:65" s="13" customFormat="1" x14ac:dyDescent="0.2">
      <c r="B143" s="156"/>
      <c r="D143" s="150" t="s">
        <v>140</v>
      </c>
      <c r="E143" s="157" t="s">
        <v>1</v>
      </c>
      <c r="F143" s="158" t="s">
        <v>256</v>
      </c>
      <c r="H143" s="159">
        <v>631.9</v>
      </c>
      <c r="I143" s="160"/>
      <c r="L143" s="156"/>
      <c r="M143" s="161"/>
      <c r="T143" s="162"/>
      <c r="AT143" s="157" t="s">
        <v>140</v>
      </c>
      <c r="AU143" s="157" t="s">
        <v>86</v>
      </c>
      <c r="AV143" s="13" t="s">
        <v>86</v>
      </c>
      <c r="AW143" s="13" t="s">
        <v>35</v>
      </c>
      <c r="AX143" s="13" t="s">
        <v>78</v>
      </c>
      <c r="AY143" s="157" t="s">
        <v>131</v>
      </c>
    </row>
    <row r="144" spans="2:65" s="13" customFormat="1" x14ac:dyDescent="0.2">
      <c r="B144" s="156"/>
      <c r="D144" s="150" t="s">
        <v>140</v>
      </c>
      <c r="E144" s="157" t="s">
        <v>1</v>
      </c>
      <c r="F144" s="158" t="s">
        <v>257</v>
      </c>
      <c r="H144" s="159">
        <v>631.9</v>
      </c>
      <c r="I144" s="160"/>
      <c r="L144" s="156"/>
      <c r="M144" s="161"/>
      <c r="T144" s="162"/>
      <c r="AT144" s="157" t="s">
        <v>140</v>
      </c>
      <c r="AU144" s="157" t="s">
        <v>86</v>
      </c>
      <c r="AV144" s="13" t="s">
        <v>86</v>
      </c>
      <c r="AW144" s="13" t="s">
        <v>35</v>
      </c>
      <c r="AX144" s="13" t="s">
        <v>78</v>
      </c>
      <c r="AY144" s="157" t="s">
        <v>131</v>
      </c>
    </row>
    <row r="145" spans="2:65" s="14" customFormat="1" x14ac:dyDescent="0.2">
      <c r="B145" s="163"/>
      <c r="D145" s="150" t="s">
        <v>140</v>
      </c>
      <c r="E145" s="164" t="s">
        <v>1</v>
      </c>
      <c r="F145" s="165" t="s">
        <v>146</v>
      </c>
      <c r="H145" s="166">
        <v>1263.8</v>
      </c>
      <c r="I145" s="167"/>
      <c r="L145" s="163"/>
      <c r="M145" s="168"/>
      <c r="T145" s="169"/>
      <c r="AT145" s="164" t="s">
        <v>140</v>
      </c>
      <c r="AU145" s="164" t="s">
        <v>86</v>
      </c>
      <c r="AV145" s="14" t="s">
        <v>138</v>
      </c>
      <c r="AW145" s="14" t="s">
        <v>35</v>
      </c>
      <c r="AX145" s="14" t="s">
        <v>84</v>
      </c>
      <c r="AY145" s="164" t="s">
        <v>131</v>
      </c>
    </row>
    <row r="146" spans="2:65" s="1" customFormat="1" ht="24.2" customHeight="1" x14ac:dyDescent="0.2">
      <c r="B146" s="32"/>
      <c r="C146" s="136" t="s">
        <v>138</v>
      </c>
      <c r="D146" s="136" t="s">
        <v>133</v>
      </c>
      <c r="E146" s="137" t="s">
        <v>261</v>
      </c>
      <c r="F146" s="138" t="s">
        <v>262</v>
      </c>
      <c r="G146" s="139" t="s">
        <v>159</v>
      </c>
      <c r="H146" s="140">
        <v>631.9</v>
      </c>
      <c r="I146" s="141"/>
      <c r="J146" s="142">
        <f>ROUND(I146*H146,2)</f>
        <v>0</v>
      </c>
      <c r="K146" s="138" t="s">
        <v>137</v>
      </c>
      <c r="L146" s="32"/>
      <c r="M146" s="143" t="s">
        <v>1</v>
      </c>
      <c r="N146" s="144" t="s">
        <v>43</v>
      </c>
      <c r="P146" s="145">
        <f>O146*H146</f>
        <v>0</v>
      </c>
      <c r="Q146" s="145">
        <v>0</v>
      </c>
      <c r="R146" s="145">
        <f>Q146*H146</f>
        <v>0</v>
      </c>
      <c r="S146" s="145">
        <v>0</v>
      </c>
      <c r="T146" s="146">
        <f>S146*H146</f>
        <v>0</v>
      </c>
      <c r="AR146" s="147" t="s">
        <v>138</v>
      </c>
      <c r="AT146" s="147" t="s">
        <v>133</v>
      </c>
      <c r="AU146" s="147" t="s">
        <v>86</v>
      </c>
      <c r="AY146" s="17" t="s">
        <v>131</v>
      </c>
      <c r="BE146" s="148">
        <f>IF(N146="základní",J146,0)</f>
        <v>0</v>
      </c>
      <c r="BF146" s="148">
        <f>IF(N146="snížená",J146,0)</f>
        <v>0</v>
      </c>
      <c r="BG146" s="148">
        <f>IF(N146="zákl. přenesená",J146,0)</f>
        <v>0</v>
      </c>
      <c r="BH146" s="148">
        <f>IF(N146="sníž. přenesená",J146,0)</f>
        <v>0</v>
      </c>
      <c r="BI146" s="148">
        <f>IF(N146="nulová",J146,0)</f>
        <v>0</v>
      </c>
      <c r="BJ146" s="17" t="s">
        <v>84</v>
      </c>
      <c r="BK146" s="148">
        <f>ROUND(I146*H146,2)</f>
        <v>0</v>
      </c>
      <c r="BL146" s="17" t="s">
        <v>138</v>
      </c>
      <c r="BM146" s="147" t="s">
        <v>263</v>
      </c>
    </row>
    <row r="147" spans="2:65" s="12" customFormat="1" x14ac:dyDescent="0.2">
      <c r="B147" s="149"/>
      <c r="D147" s="150" t="s">
        <v>140</v>
      </c>
      <c r="E147" s="151" t="s">
        <v>1</v>
      </c>
      <c r="F147" s="152" t="s">
        <v>255</v>
      </c>
      <c r="H147" s="151" t="s">
        <v>1</v>
      </c>
      <c r="I147" s="153"/>
      <c r="L147" s="149"/>
      <c r="M147" s="154"/>
      <c r="T147" s="155"/>
      <c r="AT147" s="151" t="s">
        <v>140</v>
      </c>
      <c r="AU147" s="151" t="s">
        <v>86</v>
      </c>
      <c r="AV147" s="12" t="s">
        <v>84</v>
      </c>
      <c r="AW147" s="12" t="s">
        <v>35</v>
      </c>
      <c r="AX147" s="12" t="s">
        <v>78</v>
      </c>
      <c r="AY147" s="151" t="s">
        <v>131</v>
      </c>
    </row>
    <row r="148" spans="2:65" s="13" customFormat="1" x14ac:dyDescent="0.2">
      <c r="B148" s="156"/>
      <c r="D148" s="150" t="s">
        <v>140</v>
      </c>
      <c r="E148" s="157" t="s">
        <v>1</v>
      </c>
      <c r="F148" s="158" t="s">
        <v>256</v>
      </c>
      <c r="H148" s="159">
        <v>631.9</v>
      </c>
      <c r="I148" s="160"/>
      <c r="L148" s="156"/>
      <c r="M148" s="161"/>
      <c r="T148" s="162"/>
      <c r="AT148" s="157" t="s">
        <v>140</v>
      </c>
      <c r="AU148" s="157" t="s">
        <v>86</v>
      </c>
      <c r="AV148" s="13" t="s">
        <v>86</v>
      </c>
      <c r="AW148" s="13" t="s">
        <v>35</v>
      </c>
      <c r="AX148" s="13" t="s">
        <v>78</v>
      </c>
      <c r="AY148" s="157" t="s">
        <v>131</v>
      </c>
    </row>
    <row r="149" spans="2:65" s="14" customFormat="1" x14ac:dyDescent="0.2">
      <c r="B149" s="163"/>
      <c r="D149" s="150" t="s">
        <v>140</v>
      </c>
      <c r="E149" s="164" t="s">
        <v>1</v>
      </c>
      <c r="F149" s="165" t="s">
        <v>146</v>
      </c>
      <c r="H149" s="166">
        <v>631.9</v>
      </c>
      <c r="I149" s="167"/>
      <c r="L149" s="163"/>
      <c r="M149" s="168"/>
      <c r="T149" s="169"/>
      <c r="AT149" s="164" t="s">
        <v>140</v>
      </c>
      <c r="AU149" s="164" t="s">
        <v>86</v>
      </c>
      <c r="AV149" s="14" t="s">
        <v>138</v>
      </c>
      <c r="AW149" s="14" t="s">
        <v>35</v>
      </c>
      <c r="AX149" s="14" t="s">
        <v>84</v>
      </c>
      <c r="AY149" s="164" t="s">
        <v>131</v>
      </c>
    </row>
    <row r="150" spans="2:65" s="1" customFormat="1" ht="33" customHeight="1" x14ac:dyDescent="0.2">
      <c r="B150" s="32"/>
      <c r="C150" s="136" t="s">
        <v>155</v>
      </c>
      <c r="D150" s="136" t="s">
        <v>133</v>
      </c>
      <c r="E150" s="137" t="s">
        <v>264</v>
      </c>
      <c r="F150" s="138" t="s">
        <v>265</v>
      </c>
      <c r="G150" s="139" t="s">
        <v>159</v>
      </c>
      <c r="H150" s="140">
        <v>4611</v>
      </c>
      <c r="I150" s="141"/>
      <c r="J150" s="142">
        <f>ROUND(I150*H150,2)</f>
        <v>0</v>
      </c>
      <c r="K150" s="138" t="s">
        <v>137</v>
      </c>
      <c r="L150" s="32"/>
      <c r="M150" s="143" t="s">
        <v>1</v>
      </c>
      <c r="N150" s="144" t="s">
        <v>43</v>
      </c>
      <c r="P150" s="145">
        <f>O150*H150</f>
        <v>0</v>
      </c>
      <c r="Q150" s="145">
        <v>0</v>
      </c>
      <c r="R150" s="145">
        <f>Q150*H150</f>
        <v>0</v>
      </c>
      <c r="S150" s="145">
        <v>0</v>
      </c>
      <c r="T150" s="146">
        <f>S150*H150</f>
        <v>0</v>
      </c>
      <c r="AR150" s="147" t="s">
        <v>138</v>
      </c>
      <c r="AT150" s="147" t="s">
        <v>133</v>
      </c>
      <c r="AU150" s="147" t="s">
        <v>86</v>
      </c>
      <c r="AY150" s="17" t="s">
        <v>131</v>
      </c>
      <c r="BE150" s="148">
        <f>IF(N150="základní",J150,0)</f>
        <v>0</v>
      </c>
      <c r="BF150" s="148">
        <f>IF(N150="snížená",J150,0)</f>
        <v>0</v>
      </c>
      <c r="BG150" s="148">
        <f>IF(N150="zákl. přenesená",J150,0)</f>
        <v>0</v>
      </c>
      <c r="BH150" s="148">
        <f>IF(N150="sníž. přenesená",J150,0)</f>
        <v>0</v>
      </c>
      <c r="BI150" s="148">
        <f>IF(N150="nulová",J150,0)</f>
        <v>0</v>
      </c>
      <c r="BJ150" s="17" t="s">
        <v>84</v>
      </c>
      <c r="BK150" s="148">
        <f>ROUND(I150*H150,2)</f>
        <v>0</v>
      </c>
      <c r="BL150" s="17" t="s">
        <v>138</v>
      </c>
      <c r="BM150" s="147" t="s">
        <v>266</v>
      </c>
    </row>
    <row r="151" spans="2:65" s="12" customFormat="1" x14ac:dyDescent="0.2">
      <c r="B151" s="149"/>
      <c r="D151" s="150" t="s">
        <v>140</v>
      </c>
      <c r="E151" s="151" t="s">
        <v>1</v>
      </c>
      <c r="F151" s="152" t="s">
        <v>267</v>
      </c>
      <c r="H151" s="151" t="s">
        <v>1</v>
      </c>
      <c r="I151" s="153"/>
      <c r="L151" s="149"/>
      <c r="M151" s="154"/>
      <c r="T151" s="155"/>
      <c r="AT151" s="151" t="s">
        <v>140</v>
      </c>
      <c r="AU151" s="151" t="s">
        <v>86</v>
      </c>
      <c r="AV151" s="12" t="s">
        <v>84</v>
      </c>
      <c r="AW151" s="12" t="s">
        <v>35</v>
      </c>
      <c r="AX151" s="12" t="s">
        <v>78</v>
      </c>
      <c r="AY151" s="151" t="s">
        <v>131</v>
      </c>
    </row>
    <row r="152" spans="2:65" s="13" customFormat="1" x14ac:dyDescent="0.2">
      <c r="B152" s="156"/>
      <c r="D152" s="150" t="s">
        <v>140</v>
      </c>
      <c r="E152" s="157" t="s">
        <v>1</v>
      </c>
      <c r="F152" s="158" t="s">
        <v>268</v>
      </c>
      <c r="H152" s="159">
        <v>4611</v>
      </c>
      <c r="I152" s="160"/>
      <c r="L152" s="156"/>
      <c r="M152" s="161"/>
      <c r="T152" s="162"/>
      <c r="AT152" s="157" t="s">
        <v>140</v>
      </c>
      <c r="AU152" s="157" t="s">
        <v>86</v>
      </c>
      <c r="AV152" s="13" t="s">
        <v>86</v>
      </c>
      <c r="AW152" s="13" t="s">
        <v>35</v>
      </c>
      <c r="AX152" s="13" t="s">
        <v>78</v>
      </c>
      <c r="AY152" s="157" t="s">
        <v>131</v>
      </c>
    </row>
    <row r="153" spans="2:65" s="14" customFormat="1" x14ac:dyDescent="0.2">
      <c r="B153" s="163"/>
      <c r="D153" s="150" t="s">
        <v>140</v>
      </c>
      <c r="E153" s="164" t="s">
        <v>222</v>
      </c>
      <c r="F153" s="165" t="s">
        <v>146</v>
      </c>
      <c r="H153" s="166">
        <v>4611</v>
      </c>
      <c r="I153" s="167"/>
      <c r="L153" s="163"/>
      <c r="M153" s="168"/>
      <c r="T153" s="169"/>
      <c r="AT153" s="164" t="s">
        <v>140</v>
      </c>
      <c r="AU153" s="164" t="s">
        <v>86</v>
      </c>
      <c r="AV153" s="14" t="s">
        <v>138</v>
      </c>
      <c r="AW153" s="14" t="s">
        <v>35</v>
      </c>
      <c r="AX153" s="14" t="s">
        <v>84</v>
      </c>
      <c r="AY153" s="164" t="s">
        <v>131</v>
      </c>
    </row>
    <row r="154" spans="2:65" s="1" customFormat="1" ht="33" customHeight="1" x14ac:dyDescent="0.2">
      <c r="B154" s="32"/>
      <c r="C154" s="136" t="s">
        <v>164</v>
      </c>
      <c r="D154" s="136" t="s">
        <v>133</v>
      </c>
      <c r="E154" s="137" t="s">
        <v>269</v>
      </c>
      <c r="F154" s="138" t="s">
        <v>270</v>
      </c>
      <c r="G154" s="139" t="s">
        <v>159</v>
      </c>
      <c r="H154" s="140">
        <v>686</v>
      </c>
      <c r="I154" s="141"/>
      <c r="J154" s="142">
        <f>ROUND(I154*H154,2)</f>
        <v>0</v>
      </c>
      <c r="K154" s="138" t="s">
        <v>137</v>
      </c>
      <c r="L154" s="32"/>
      <c r="M154" s="143" t="s">
        <v>1</v>
      </c>
      <c r="N154" s="144" t="s">
        <v>43</v>
      </c>
      <c r="P154" s="145">
        <f>O154*H154</f>
        <v>0</v>
      </c>
      <c r="Q154" s="145">
        <v>0</v>
      </c>
      <c r="R154" s="145">
        <f>Q154*H154</f>
        <v>0</v>
      </c>
      <c r="S154" s="145">
        <v>0</v>
      </c>
      <c r="T154" s="146">
        <f>S154*H154</f>
        <v>0</v>
      </c>
      <c r="AR154" s="147" t="s">
        <v>138</v>
      </c>
      <c r="AT154" s="147" t="s">
        <v>133</v>
      </c>
      <c r="AU154" s="147" t="s">
        <v>86</v>
      </c>
      <c r="AY154" s="17" t="s">
        <v>131</v>
      </c>
      <c r="BE154" s="148">
        <f>IF(N154="základní",J154,0)</f>
        <v>0</v>
      </c>
      <c r="BF154" s="148">
        <f>IF(N154="snížená",J154,0)</f>
        <v>0</v>
      </c>
      <c r="BG154" s="148">
        <f>IF(N154="zákl. přenesená",J154,0)</f>
        <v>0</v>
      </c>
      <c r="BH154" s="148">
        <f>IF(N154="sníž. přenesená",J154,0)</f>
        <v>0</v>
      </c>
      <c r="BI154" s="148">
        <f>IF(N154="nulová",J154,0)</f>
        <v>0</v>
      </c>
      <c r="BJ154" s="17" t="s">
        <v>84</v>
      </c>
      <c r="BK154" s="148">
        <f>ROUND(I154*H154,2)</f>
        <v>0</v>
      </c>
      <c r="BL154" s="17" t="s">
        <v>138</v>
      </c>
      <c r="BM154" s="147" t="s">
        <v>271</v>
      </c>
    </row>
    <row r="155" spans="2:65" s="12" customFormat="1" x14ac:dyDescent="0.2">
      <c r="B155" s="149"/>
      <c r="D155" s="150" t="s">
        <v>140</v>
      </c>
      <c r="E155" s="151" t="s">
        <v>1</v>
      </c>
      <c r="F155" s="152" t="s">
        <v>272</v>
      </c>
      <c r="H155" s="151" t="s">
        <v>1</v>
      </c>
      <c r="I155" s="153"/>
      <c r="L155" s="149"/>
      <c r="M155" s="154"/>
      <c r="T155" s="155"/>
      <c r="AT155" s="151" t="s">
        <v>140</v>
      </c>
      <c r="AU155" s="151" t="s">
        <v>86</v>
      </c>
      <c r="AV155" s="12" t="s">
        <v>84</v>
      </c>
      <c r="AW155" s="12" t="s">
        <v>35</v>
      </c>
      <c r="AX155" s="12" t="s">
        <v>78</v>
      </c>
      <c r="AY155" s="151" t="s">
        <v>131</v>
      </c>
    </row>
    <row r="156" spans="2:65" s="13" customFormat="1" x14ac:dyDescent="0.2">
      <c r="B156" s="156"/>
      <c r="D156" s="150" t="s">
        <v>140</v>
      </c>
      <c r="E156" s="157" t="s">
        <v>1</v>
      </c>
      <c r="F156" s="158" t="s">
        <v>273</v>
      </c>
      <c r="H156" s="159">
        <v>686</v>
      </c>
      <c r="I156" s="160"/>
      <c r="L156" s="156"/>
      <c r="M156" s="161"/>
      <c r="T156" s="162"/>
      <c r="AT156" s="157" t="s">
        <v>140</v>
      </c>
      <c r="AU156" s="157" t="s">
        <v>86</v>
      </c>
      <c r="AV156" s="13" t="s">
        <v>86</v>
      </c>
      <c r="AW156" s="13" t="s">
        <v>35</v>
      </c>
      <c r="AX156" s="13" t="s">
        <v>78</v>
      </c>
      <c r="AY156" s="157" t="s">
        <v>131</v>
      </c>
    </row>
    <row r="157" spans="2:65" s="14" customFormat="1" x14ac:dyDescent="0.2">
      <c r="B157" s="163"/>
      <c r="D157" s="150" t="s">
        <v>140</v>
      </c>
      <c r="E157" s="164" t="s">
        <v>231</v>
      </c>
      <c r="F157" s="165" t="s">
        <v>146</v>
      </c>
      <c r="H157" s="166">
        <v>686</v>
      </c>
      <c r="I157" s="167"/>
      <c r="L157" s="163"/>
      <c r="M157" s="168"/>
      <c r="T157" s="169"/>
      <c r="AT157" s="164" t="s">
        <v>140</v>
      </c>
      <c r="AU157" s="164" t="s">
        <v>86</v>
      </c>
      <c r="AV157" s="14" t="s">
        <v>138</v>
      </c>
      <c r="AW157" s="14" t="s">
        <v>35</v>
      </c>
      <c r="AX157" s="14" t="s">
        <v>84</v>
      </c>
      <c r="AY157" s="164" t="s">
        <v>131</v>
      </c>
    </row>
    <row r="158" spans="2:65" s="1" customFormat="1" ht="24.2" customHeight="1" x14ac:dyDescent="0.2">
      <c r="B158" s="32"/>
      <c r="C158" s="136" t="s">
        <v>170</v>
      </c>
      <c r="D158" s="136" t="s">
        <v>133</v>
      </c>
      <c r="E158" s="137" t="s">
        <v>274</v>
      </c>
      <c r="F158" s="138" t="s">
        <v>275</v>
      </c>
      <c r="G158" s="139" t="s">
        <v>159</v>
      </c>
      <c r="H158" s="140">
        <v>266</v>
      </c>
      <c r="I158" s="141"/>
      <c r="J158" s="142">
        <f>ROUND(I158*H158,2)</f>
        <v>0</v>
      </c>
      <c r="K158" s="138" t="s">
        <v>137</v>
      </c>
      <c r="L158" s="32"/>
      <c r="M158" s="143" t="s">
        <v>1</v>
      </c>
      <c r="N158" s="144" t="s">
        <v>43</v>
      </c>
      <c r="P158" s="145">
        <f>O158*H158</f>
        <v>0</v>
      </c>
      <c r="Q158" s="145">
        <v>0</v>
      </c>
      <c r="R158" s="145">
        <f>Q158*H158</f>
        <v>0</v>
      </c>
      <c r="S158" s="145">
        <v>0</v>
      </c>
      <c r="T158" s="146">
        <f>S158*H158</f>
        <v>0</v>
      </c>
      <c r="AR158" s="147" t="s">
        <v>138</v>
      </c>
      <c r="AT158" s="147" t="s">
        <v>133</v>
      </c>
      <c r="AU158" s="147" t="s">
        <v>86</v>
      </c>
      <c r="AY158" s="17" t="s">
        <v>131</v>
      </c>
      <c r="BE158" s="148">
        <f>IF(N158="základní",J158,0)</f>
        <v>0</v>
      </c>
      <c r="BF158" s="148">
        <f>IF(N158="snížená",J158,0)</f>
        <v>0</v>
      </c>
      <c r="BG158" s="148">
        <f>IF(N158="zákl. přenesená",J158,0)</f>
        <v>0</v>
      </c>
      <c r="BH158" s="148">
        <f>IF(N158="sníž. přenesená",J158,0)</f>
        <v>0</v>
      </c>
      <c r="BI158" s="148">
        <f>IF(N158="nulová",J158,0)</f>
        <v>0</v>
      </c>
      <c r="BJ158" s="17" t="s">
        <v>84</v>
      </c>
      <c r="BK158" s="148">
        <f>ROUND(I158*H158,2)</f>
        <v>0</v>
      </c>
      <c r="BL158" s="17" t="s">
        <v>138</v>
      </c>
      <c r="BM158" s="147" t="s">
        <v>276</v>
      </c>
    </row>
    <row r="159" spans="2:65" s="12" customFormat="1" x14ac:dyDescent="0.2">
      <c r="B159" s="149"/>
      <c r="D159" s="150" t="s">
        <v>140</v>
      </c>
      <c r="E159" s="151" t="s">
        <v>1</v>
      </c>
      <c r="F159" s="152" t="s">
        <v>277</v>
      </c>
      <c r="H159" s="151" t="s">
        <v>1</v>
      </c>
      <c r="I159" s="153"/>
      <c r="L159" s="149"/>
      <c r="M159" s="154"/>
      <c r="T159" s="155"/>
      <c r="AT159" s="151" t="s">
        <v>140</v>
      </c>
      <c r="AU159" s="151" t="s">
        <v>86</v>
      </c>
      <c r="AV159" s="12" t="s">
        <v>84</v>
      </c>
      <c r="AW159" s="12" t="s">
        <v>35</v>
      </c>
      <c r="AX159" s="12" t="s">
        <v>78</v>
      </c>
      <c r="AY159" s="151" t="s">
        <v>131</v>
      </c>
    </row>
    <row r="160" spans="2:65" s="13" customFormat="1" x14ac:dyDescent="0.2">
      <c r="B160" s="156"/>
      <c r="D160" s="150" t="s">
        <v>140</v>
      </c>
      <c r="E160" s="157" t="s">
        <v>1</v>
      </c>
      <c r="F160" s="158" t="s">
        <v>278</v>
      </c>
      <c r="H160" s="159">
        <v>144</v>
      </c>
      <c r="I160" s="160"/>
      <c r="L160" s="156"/>
      <c r="M160" s="161"/>
      <c r="T160" s="162"/>
      <c r="AT160" s="157" t="s">
        <v>140</v>
      </c>
      <c r="AU160" s="157" t="s">
        <v>86</v>
      </c>
      <c r="AV160" s="13" t="s">
        <v>86</v>
      </c>
      <c r="AW160" s="13" t="s">
        <v>35</v>
      </c>
      <c r="AX160" s="13" t="s">
        <v>78</v>
      </c>
      <c r="AY160" s="157" t="s">
        <v>131</v>
      </c>
    </row>
    <row r="161" spans="2:65" s="12" customFormat="1" x14ac:dyDescent="0.2">
      <c r="B161" s="149"/>
      <c r="D161" s="150" t="s">
        <v>140</v>
      </c>
      <c r="E161" s="151" t="s">
        <v>1</v>
      </c>
      <c r="F161" s="152" t="s">
        <v>279</v>
      </c>
      <c r="H161" s="151" t="s">
        <v>1</v>
      </c>
      <c r="I161" s="153"/>
      <c r="L161" s="149"/>
      <c r="M161" s="154"/>
      <c r="T161" s="155"/>
      <c r="AT161" s="151" t="s">
        <v>140</v>
      </c>
      <c r="AU161" s="151" t="s">
        <v>86</v>
      </c>
      <c r="AV161" s="12" t="s">
        <v>84</v>
      </c>
      <c r="AW161" s="12" t="s">
        <v>35</v>
      </c>
      <c r="AX161" s="12" t="s">
        <v>78</v>
      </c>
      <c r="AY161" s="151" t="s">
        <v>131</v>
      </c>
    </row>
    <row r="162" spans="2:65" s="13" customFormat="1" x14ac:dyDescent="0.2">
      <c r="B162" s="156"/>
      <c r="D162" s="150" t="s">
        <v>140</v>
      </c>
      <c r="E162" s="157" t="s">
        <v>1</v>
      </c>
      <c r="F162" s="158" t="s">
        <v>280</v>
      </c>
      <c r="H162" s="159">
        <v>122</v>
      </c>
      <c r="I162" s="160"/>
      <c r="L162" s="156"/>
      <c r="M162" s="161"/>
      <c r="T162" s="162"/>
      <c r="AT162" s="157" t="s">
        <v>140</v>
      </c>
      <c r="AU162" s="157" t="s">
        <v>86</v>
      </c>
      <c r="AV162" s="13" t="s">
        <v>86</v>
      </c>
      <c r="AW162" s="13" t="s">
        <v>35</v>
      </c>
      <c r="AX162" s="13" t="s">
        <v>78</v>
      </c>
      <c r="AY162" s="157" t="s">
        <v>131</v>
      </c>
    </row>
    <row r="163" spans="2:65" s="14" customFormat="1" x14ac:dyDescent="0.2">
      <c r="B163" s="163"/>
      <c r="D163" s="150" t="s">
        <v>140</v>
      </c>
      <c r="E163" s="164" t="s">
        <v>238</v>
      </c>
      <c r="F163" s="165" t="s">
        <v>146</v>
      </c>
      <c r="H163" s="166">
        <v>266</v>
      </c>
      <c r="I163" s="167"/>
      <c r="L163" s="163"/>
      <c r="M163" s="168"/>
      <c r="T163" s="169"/>
      <c r="AT163" s="164" t="s">
        <v>140</v>
      </c>
      <c r="AU163" s="164" t="s">
        <v>86</v>
      </c>
      <c r="AV163" s="14" t="s">
        <v>138</v>
      </c>
      <c r="AW163" s="14" t="s">
        <v>35</v>
      </c>
      <c r="AX163" s="14" t="s">
        <v>84</v>
      </c>
      <c r="AY163" s="164" t="s">
        <v>131</v>
      </c>
    </row>
    <row r="164" spans="2:65" s="1" customFormat="1" ht="33" customHeight="1" x14ac:dyDescent="0.2">
      <c r="B164" s="32"/>
      <c r="C164" s="136" t="s">
        <v>281</v>
      </c>
      <c r="D164" s="136" t="s">
        <v>133</v>
      </c>
      <c r="E164" s="137" t="s">
        <v>282</v>
      </c>
      <c r="F164" s="138" t="s">
        <v>283</v>
      </c>
      <c r="G164" s="139" t="s">
        <v>136</v>
      </c>
      <c r="H164" s="140">
        <v>20</v>
      </c>
      <c r="I164" s="141"/>
      <c r="J164" s="142">
        <f>ROUND(I164*H164,2)</f>
        <v>0</v>
      </c>
      <c r="K164" s="138" t="s">
        <v>137</v>
      </c>
      <c r="L164" s="32"/>
      <c r="M164" s="143" t="s">
        <v>1</v>
      </c>
      <c r="N164" s="144" t="s">
        <v>43</v>
      </c>
      <c r="P164" s="145">
        <f>O164*H164</f>
        <v>0</v>
      </c>
      <c r="Q164" s="145">
        <v>4.96E-3</v>
      </c>
      <c r="R164" s="145">
        <f>Q164*H164</f>
        <v>9.9199999999999997E-2</v>
      </c>
      <c r="S164" s="145">
        <v>0</v>
      </c>
      <c r="T164" s="146">
        <f>S164*H164</f>
        <v>0</v>
      </c>
      <c r="AR164" s="147" t="s">
        <v>138</v>
      </c>
      <c r="AT164" s="147" t="s">
        <v>133</v>
      </c>
      <c r="AU164" s="147" t="s">
        <v>86</v>
      </c>
      <c r="AY164" s="17" t="s">
        <v>131</v>
      </c>
      <c r="BE164" s="148">
        <f>IF(N164="základní",J164,0)</f>
        <v>0</v>
      </c>
      <c r="BF164" s="148">
        <f>IF(N164="snížená",J164,0)</f>
        <v>0</v>
      </c>
      <c r="BG164" s="148">
        <f>IF(N164="zákl. přenesená",J164,0)</f>
        <v>0</v>
      </c>
      <c r="BH164" s="148">
        <f>IF(N164="sníž. přenesená",J164,0)</f>
        <v>0</v>
      </c>
      <c r="BI164" s="148">
        <f>IF(N164="nulová",J164,0)</f>
        <v>0</v>
      </c>
      <c r="BJ164" s="17" t="s">
        <v>84</v>
      </c>
      <c r="BK164" s="148">
        <f>ROUND(I164*H164,2)</f>
        <v>0</v>
      </c>
      <c r="BL164" s="17" t="s">
        <v>138</v>
      </c>
      <c r="BM164" s="147" t="s">
        <v>284</v>
      </c>
    </row>
    <row r="165" spans="2:65" s="1" customFormat="1" ht="33" customHeight="1" x14ac:dyDescent="0.2">
      <c r="B165" s="32"/>
      <c r="C165" s="136" t="s">
        <v>285</v>
      </c>
      <c r="D165" s="136" t="s">
        <v>133</v>
      </c>
      <c r="E165" s="137" t="s">
        <v>286</v>
      </c>
      <c r="F165" s="138" t="s">
        <v>287</v>
      </c>
      <c r="G165" s="139" t="s">
        <v>136</v>
      </c>
      <c r="H165" s="140">
        <v>20</v>
      </c>
      <c r="I165" s="141"/>
      <c r="J165" s="142">
        <f>ROUND(I165*H165,2)</f>
        <v>0</v>
      </c>
      <c r="K165" s="138" t="s">
        <v>137</v>
      </c>
      <c r="L165" s="32"/>
      <c r="M165" s="143" t="s">
        <v>1</v>
      </c>
      <c r="N165" s="144" t="s">
        <v>43</v>
      </c>
      <c r="P165" s="145">
        <f>O165*H165</f>
        <v>0</v>
      </c>
      <c r="Q165" s="145">
        <v>0</v>
      </c>
      <c r="R165" s="145">
        <f>Q165*H165</f>
        <v>0</v>
      </c>
      <c r="S165" s="145">
        <v>0</v>
      </c>
      <c r="T165" s="146">
        <f>S165*H165</f>
        <v>0</v>
      </c>
      <c r="AR165" s="147" t="s">
        <v>138</v>
      </c>
      <c r="AT165" s="147" t="s">
        <v>133</v>
      </c>
      <c r="AU165" s="147" t="s">
        <v>86</v>
      </c>
      <c r="AY165" s="17" t="s">
        <v>131</v>
      </c>
      <c r="BE165" s="148">
        <f>IF(N165="základní",J165,0)</f>
        <v>0</v>
      </c>
      <c r="BF165" s="148">
        <f>IF(N165="snížená",J165,0)</f>
        <v>0</v>
      </c>
      <c r="BG165" s="148">
        <f>IF(N165="zákl. přenesená",J165,0)</f>
        <v>0</v>
      </c>
      <c r="BH165" s="148">
        <f>IF(N165="sníž. přenesená",J165,0)</f>
        <v>0</v>
      </c>
      <c r="BI165" s="148">
        <f>IF(N165="nulová",J165,0)</f>
        <v>0</v>
      </c>
      <c r="BJ165" s="17" t="s">
        <v>84</v>
      </c>
      <c r="BK165" s="148">
        <f>ROUND(I165*H165,2)</f>
        <v>0</v>
      </c>
      <c r="BL165" s="17" t="s">
        <v>138</v>
      </c>
      <c r="BM165" s="147" t="s">
        <v>288</v>
      </c>
    </row>
    <row r="166" spans="2:65" s="1" customFormat="1" ht="44.25" customHeight="1" x14ac:dyDescent="0.2">
      <c r="B166" s="32"/>
      <c r="C166" s="136" t="s">
        <v>176</v>
      </c>
      <c r="D166" s="136" t="s">
        <v>133</v>
      </c>
      <c r="E166" s="137" t="s">
        <v>289</v>
      </c>
      <c r="F166" s="138" t="s">
        <v>290</v>
      </c>
      <c r="G166" s="139" t="s">
        <v>153</v>
      </c>
      <c r="H166" s="140">
        <v>33.4</v>
      </c>
      <c r="I166" s="141"/>
      <c r="J166" s="142">
        <f>ROUND(I166*H166,2)</f>
        <v>0</v>
      </c>
      <c r="K166" s="138" t="s">
        <v>137</v>
      </c>
      <c r="L166" s="32"/>
      <c r="M166" s="143" t="s">
        <v>1</v>
      </c>
      <c r="N166" s="144" t="s">
        <v>43</v>
      </c>
      <c r="P166" s="145">
        <f>O166*H166</f>
        <v>0</v>
      </c>
      <c r="Q166" s="145">
        <v>8.3999999999999995E-3</v>
      </c>
      <c r="R166" s="145">
        <f>Q166*H166</f>
        <v>0.28055999999999998</v>
      </c>
      <c r="S166" s="145">
        <v>0</v>
      </c>
      <c r="T166" s="146">
        <f>S166*H166</f>
        <v>0</v>
      </c>
      <c r="AR166" s="147" t="s">
        <v>138</v>
      </c>
      <c r="AT166" s="147" t="s">
        <v>133</v>
      </c>
      <c r="AU166" s="147" t="s">
        <v>86</v>
      </c>
      <c r="AY166" s="17" t="s">
        <v>131</v>
      </c>
      <c r="BE166" s="148">
        <f>IF(N166="základní",J166,0)</f>
        <v>0</v>
      </c>
      <c r="BF166" s="148">
        <f>IF(N166="snížená",J166,0)</f>
        <v>0</v>
      </c>
      <c r="BG166" s="148">
        <f>IF(N166="zákl. přenesená",J166,0)</f>
        <v>0</v>
      </c>
      <c r="BH166" s="148">
        <f>IF(N166="sníž. přenesená",J166,0)</f>
        <v>0</v>
      </c>
      <c r="BI166" s="148">
        <f>IF(N166="nulová",J166,0)</f>
        <v>0</v>
      </c>
      <c r="BJ166" s="17" t="s">
        <v>84</v>
      </c>
      <c r="BK166" s="148">
        <f>ROUND(I166*H166,2)</f>
        <v>0</v>
      </c>
      <c r="BL166" s="17" t="s">
        <v>138</v>
      </c>
      <c r="BM166" s="147" t="s">
        <v>291</v>
      </c>
    </row>
    <row r="167" spans="2:65" s="12" customFormat="1" x14ac:dyDescent="0.2">
      <c r="B167" s="149"/>
      <c r="D167" s="150" t="s">
        <v>140</v>
      </c>
      <c r="E167" s="151" t="s">
        <v>1</v>
      </c>
      <c r="F167" s="152" t="s">
        <v>292</v>
      </c>
      <c r="H167" s="151" t="s">
        <v>1</v>
      </c>
      <c r="I167" s="153"/>
      <c r="L167" s="149"/>
      <c r="M167" s="154"/>
      <c r="T167" s="155"/>
      <c r="AT167" s="151" t="s">
        <v>140</v>
      </c>
      <c r="AU167" s="151" t="s">
        <v>86</v>
      </c>
      <c r="AV167" s="12" t="s">
        <v>84</v>
      </c>
      <c r="AW167" s="12" t="s">
        <v>35</v>
      </c>
      <c r="AX167" s="12" t="s">
        <v>78</v>
      </c>
      <c r="AY167" s="151" t="s">
        <v>131</v>
      </c>
    </row>
    <row r="168" spans="2:65" s="13" customFormat="1" x14ac:dyDescent="0.2">
      <c r="B168" s="156"/>
      <c r="D168" s="150" t="s">
        <v>140</v>
      </c>
      <c r="E168" s="157" t="s">
        <v>1</v>
      </c>
      <c r="F168" s="158" t="s">
        <v>293</v>
      </c>
      <c r="H168" s="159">
        <v>33.4</v>
      </c>
      <c r="I168" s="160"/>
      <c r="L168" s="156"/>
      <c r="M168" s="161"/>
      <c r="T168" s="162"/>
      <c r="AT168" s="157" t="s">
        <v>140</v>
      </c>
      <c r="AU168" s="157" t="s">
        <v>86</v>
      </c>
      <c r="AV168" s="13" t="s">
        <v>86</v>
      </c>
      <c r="AW168" s="13" t="s">
        <v>35</v>
      </c>
      <c r="AX168" s="13" t="s">
        <v>78</v>
      </c>
      <c r="AY168" s="157" t="s">
        <v>131</v>
      </c>
    </row>
    <row r="169" spans="2:65" s="14" customFormat="1" x14ac:dyDescent="0.2">
      <c r="B169" s="163"/>
      <c r="D169" s="150" t="s">
        <v>140</v>
      </c>
      <c r="E169" s="164" t="s">
        <v>1</v>
      </c>
      <c r="F169" s="165" t="s">
        <v>146</v>
      </c>
      <c r="H169" s="166">
        <v>33.4</v>
      </c>
      <c r="I169" s="167"/>
      <c r="L169" s="163"/>
      <c r="M169" s="168"/>
      <c r="T169" s="169"/>
      <c r="AT169" s="164" t="s">
        <v>140</v>
      </c>
      <c r="AU169" s="164" t="s">
        <v>86</v>
      </c>
      <c r="AV169" s="14" t="s">
        <v>138</v>
      </c>
      <c r="AW169" s="14" t="s">
        <v>35</v>
      </c>
      <c r="AX169" s="14" t="s">
        <v>84</v>
      </c>
      <c r="AY169" s="164" t="s">
        <v>131</v>
      </c>
    </row>
    <row r="170" spans="2:65" s="1" customFormat="1" ht="24.2" customHeight="1" x14ac:dyDescent="0.2">
      <c r="B170" s="32"/>
      <c r="C170" s="176" t="s">
        <v>168</v>
      </c>
      <c r="D170" s="176" t="s">
        <v>294</v>
      </c>
      <c r="E170" s="177" t="s">
        <v>295</v>
      </c>
      <c r="F170" s="178" t="s">
        <v>296</v>
      </c>
      <c r="G170" s="179" t="s">
        <v>153</v>
      </c>
      <c r="H170" s="180">
        <v>36.74</v>
      </c>
      <c r="I170" s="181"/>
      <c r="J170" s="182">
        <f>ROUND(I170*H170,2)</f>
        <v>0</v>
      </c>
      <c r="K170" s="178" t="s">
        <v>137</v>
      </c>
      <c r="L170" s="183"/>
      <c r="M170" s="184" t="s">
        <v>1</v>
      </c>
      <c r="N170" s="185" t="s">
        <v>43</v>
      </c>
      <c r="P170" s="145">
        <f>O170*H170</f>
        <v>0</v>
      </c>
      <c r="Q170" s="145">
        <v>6.2399999999999997E-2</v>
      </c>
      <c r="R170" s="145">
        <f>Q170*H170</f>
        <v>2.2925759999999999</v>
      </c>
      <c r="S170" s="145">
        <v>0</v>
      </c>
      <c r="T170" s="146">
        <f>S170*H170</f>
        <v>0</v>
      </c>
      <c r="AR170" s="147" t="s">
        <v>176</v>
      </c>
      <c r="AT170" s="147" t="s">
        <v>294</v>
      </c>
      <c r="AU170" s="147" t="s">
        <v>86</v>
      </c>
      <c r="AY170" s="17" t="s">
        <v>131</v>
      </c>
      <c r="BE170" s="148">
        <f>IF(N170="základní",J170,0)</f>
        <v>0</v>
      </c>
      <c r="BF170" s="148">
        <f>IF(N170="snížená",J170,0)</f>
        <v>0</v>
      </c>
      <c r="BG170" s="148">
        <f>IF(N170="zákl. přenesená",J170,0)</f>
        <v>0</v>
      </c>
      <c r="BH170" s="148">
        <f>IF(N170="sníž. přenesená",J170,0)</f>
        <v>0</v>
      </c>
      <c r="BI170" s="148">
        <f>IF(N170="nulová",J170,0)</f>
        <v>0</v>
      </c>
      <c r="BJ170" s="17" t="s">
        <v>84</v>
      </c>
      <c r="BK170" s="148">
        <f>ROUND(I170*H170,2)</f>
        <v>0</v>
      </c>
      <c r="BL170" s="17" t="s">
        <v>138</v>
      </c>
      <c r="BM170" s="147" t="s">
        <v>297</v>
      </c>
    </row>
    <row r="171" spans="2:65" s="13" customFormat="1" x14ac:dyDescent="0.2">
      <c r="B171" s="156"/>
      <c r="D171" s="150" t="s">
        <v>140</v>
      </c>
      <c r="F171" s="158" t="s">
        <v>298</v>
      </c>
      <c r="H171" s="159">
        <v>36.74</v>
      </c>
      <c r="I171" s="160"/>
      <c r="L171" s="156"/>
      <c r="M171" s="161"/>
      <c r="T171" s="162"/>
      <c r="AT171" s="157" t="s">
        <v>140</v>
      </c>
      <c r="AU171" s="157" t="s">
        <v>86</v>
      </c>
      <c r="AV171" s="13" t="s">
        <v>86</v>
      </c>
      <c r="AW171" s="13" t="s">
        <v>4</v>
      </c>
      <c r="AX171" s="13" t="s">
        <v>84</v>
      </c>
      <c r="AY171" s="157" t="s">
        <v>131</v>
      </c>
    </row>
    <row r="172" spans="2:65" s="1" customFormat="1" ht="38.1" customHeight="1" x14ac:dyDescent="0.2">
      <c r="B172" s="32"/>
      <c r="C172" s="136" t="s">
        <v>197</v>
      </c>
      <c r="D172" s="136" t="s">
        <v>133</v>
      </c>
      <c r="E172" s="137" t="s">
        <v>299</v>
      </c>
      <c r="F172" s="138" t="s">
        <v>300</v>
      </c>
      <c r="G172" s="139" t="s">
        <v>159</v>
      </c>
      <c r="H172" s="140">
        <v>6374</v>
      </c>
      <c r="I172" s="141"/>
      <c r="J172" s="142">
        <f>ROUND(I172*H172,2)</f>
        <v>0</v>
      </c>
      <c r="K172" s="138" t="s">
        <v>137</v>
      </c>
      <c r="L172" s="32"/>
      <c r="M172" s="143" t="s">
        <v>1</v>
      </c>
      <c r="N172" s="144" t="s">
        <v>43</v>
      </c>
      <c r="P172" s="145">
        <f>O172*H172</f>
        <v>0</v>
      </c>
      <c r="Q172" s="145">
        <v>0</v>
      </c>
      <c r="R172" s="145">
        <f>Q172*H172</f>
        <v>0</v>
      </c>
      <c r="S172" s="145">
        <v>0</v>
      </c>
      <c r="T172" s="146">
        <f>S172*H172</f>
        <v>0</v>
      </c>
      <c r="AR172" s="147" t="s">
        <v>138</v>
      </c>
      <c r="AT172" s="147" t="s">
        <v>133</v>
      </c>
      <c r="AU172" s="147" t="s">
        <v>86</v>
      </c>
      <c r="AY172" s="17" t="s">
        <v>131</v>
      </c>
      <c r="BE172" s="148">
        <f>IF(N172="základní",J172,0)</f>
        <v>0</v>
      </c>
      <c r="BF172" s="148">
        <f>IF(N172="snížená",J172,0)</f>
        <v>0</v>
      </c>
      <c r="BG172" s="148">
        <f>IF(N172="zákl. přenesená",J172,0)</f>
        <v>0</v>
      </c>
      <c r="BH172" s="148">
        <f>IF(N172="sníž. přenesená",J172,0)</f>
        <v>0</v>
      </c>
      <c r="BI172" s="148">
        <f>IF(N172="nulová",J172,0)</f>
        <v>0</v>
      </c>
      <c r="BJ172" s="17" t="s">
        <v>84</v>
      </c>
      <c r="BK172" s="148">
        <f>ROUND(I172*H172,2)</f>
        <v>0</v>
      </c>
      <c r="BL172" s="17" t="s">
        <v>138</v>
      </c>
      <c r="BM172" s="147" t="s">
        <v>301</v>
      </c>
    </row>
    <row r="173" spans="2:65" s="12" customFormat="1" x14ac:dyDescent="0.2">
      <c r="B173" s="149"/>
      <c r="D173" s="150" t="s">
        <v>140</v>
      </c>
      <c r="E173" s="151" t="s">
        <v>1</v>
      </c>
      <c r="F173" s="152" t="s">
        <v>302</v>
      </c>
      <c r="H173" s="151" t="s">
        <v>1</v>
      </c>
      <c r="I173" s="153"/>
      <c r="L173" s="149"/>
      <c r="M173" s="154"/>
      <c r="T173" s="155"/>
      <c r="AT173" s="151" t="s">
        <v>140</v>
      </c>
      <c r="AU173" s="151" t="s">
        <v>86</v>
      </c>
      <c r="AV173" s="12" t="s">
        <v>84</v>
      </c>
      <c r="AW173" s="12" t="s">
        <v>35</v>
      </c>
      <c r="AX173" s="12" t="s">
        <v>78</v>
      </c>
      <c r="AY173" s="151" t="s">
        <v>131</v>
      </c>
    </row>
    <row r="174" spans="2:65" s="13" customFormat="1" x14ac:dyDescent="0.2">
      <c r="B174" s="156"/>
      <c r="D174" s="150" t="s">
        <v>140</v>
      </c>
      <c r="E174" s="157" t="s">
        <v>1</v>
      </c>
      <c r="F174" s="158" t="s">
        <v>303</v>
      </c>
      <c r="H174" s="159">
        <v>4611</v>
      </c>
      <c r="I174" s="160"/>
      <c r="L174" s="156"/>
      <c r="M174" s="161"/>
      <c r="T174" s="162"/>
      <c r="AT174" s="157" t="s">
        <v>140</v>
      </c>
      <c r="AU174" s="157" t="s">
        <v>86</v>
      </c>
      <c r="AV174" s="13" t="s">
        <v>86</v>
      </c>
      <c r="AW174" s="13" t="s">
        <v>35</v>
      </c>
      <c r="AX174" s="13" t="s">
        <v>78</v>
      </c>
      <c r="AY174" s="157" t="s">
        <v>131</v>
      </c>
    </row>
    <row r="175" spans="2:65" s="13" customFormat="1" x14ac:dyDescent="0.2">
      <c r="B175" s="156"/>
      <c r="D175" s="150" t="s">
        <v>140</v>
      </c>
      <c r="E175" s="157" t="s">
        <v>1</v>
      </c>
      <c r="F175" s="158" t="s">
        <v>304</v>
      </c>
      <c r="H175" s="159">
        <v>686</v>
      </c>
      <c r="I175" s="160"/>
      <c r="L175" s="156"/>
      <c r="M175" s="161"/>
      <c r="T175" s="162"/>
      <c r="AT175" s="157" t="s">
        <v>140</v>
      </c>
      <c r="AU175" s="157" t="s">
        <v>86</v>
      </c>
      <c r="AV175" s="13" t="s">
        <v>86</v>
      </c>
      <c r="AW175" s="13" t="s">
        <v>35</v>
      </c>
      <c r="AX175" s="13" t="s">
        <v>78</v>
      </c>
      <c r="AY175" s="157" t="s">
        <v>131</v>
      </c>
    </row>
    <row r="176" spans="2:65" s="13" customFormat="1" x14ac:dyDescent="0.2">
      <c r="B176" s="156"/>
      <c r="D176" s="150" t="s">
        <v>140</v>
      </c>
      <c r="E176" s="157" t="s">
        <v>1</v>
      </c>
      <c r="F176" s="158" t="s">
        <v>305</v>
      </c>
      <c r="H176" s="159">
        <v>266</v>
      </c>
      <c r="I176" s="160"/>
      <c r="L176" s="156"/>
      <c r="M176" s="161"/>
      <c r="T176" s="162"/>
      <c r="AT176" s="157" t="s">
        <v>140</v>
      </c>
      <c r="AU176" s="157" t="s">
        <v>86</v>
      </c>
      <c r="AV176" s="13" t="s">
        <v>86</v>
      </c>
      <c r="AW176" s="13" t="s">
        <v>35</v>
      </c>
      <c r="AX176" s="13" t="s">
        <v>78</v>
      </c>
      <c r="AY176" s="157" t="s">
        <v>131</v>
      </c>
    </row>
    <row r="177" spans="2:65" s="13" customFormat="1" x14ac:dyDescent="0.2">
      <c r="B177" s="156"/>
      <c r="D177" s="150" t="s">
        <v>140</v>
      </c>
      <c r="E177" s="157" t="s">
        <v>1</v>
      </c>
      <c r="F177" s="158" t="s">
        <v>306</v>
      </c>
      <c r="H177" s="159">
        <v>811</v>
      </c>
      <c r="I177" s="160"/>
      <c r="L177" s="156"/>
      <c r="M177" s="161"/>
      <c r="T177" s="162"/>
      <c r="AT177" s="157" t="s">
        <v>140</v>
      </c>
      <c r="AU177" s="157" t="s">
        <v>86</v>
      </c>
      <c r="AV177" s="13" t="s">
        <v>86</v>
      </c>
      <c r="AW177" s="13" t="s">
        <v>35</v>
      </c>
      <c r="AX177" s="13" t="s">
        <v>78</v>
      </c>
      <c r="AY177" s="157" t="s">
        <v>131</v>
      </c>
    </row>
    <row r="178" spans="2:65" s="14" customFormat="1" x14ac:dyDescent="0.2">
      <c r="B178" s="163"/>
      <c r="D178" s="150" t="s">
        <v>140</v>
      </c>
      <c r="E178" s="164" t="s">
        <v>1</v>
      </c>
      <c r="F178" s="165" t="s">
        <v>146</v>
      </c>
      <c r="H178" s="166">
        <v>6374</v>
      </c>
      <c r="I178" s="167"/>
      <c r="L178" s="163"/>
      <c r="M178" s="168"/>
      <c r="T178" s="169"/>
      <c r="AT178" s="164" t="s">
        <v>140</v>
      </c>
      <c r="AU178" s="164" t="s">
        <v>86</v>
      </c>
      <c r="AV178" s="14" t="s">
        <v>138</v>
      </c>
      <c r="AW178" s="14" t="s">
        <v>35</v>
      </c>
      <c r="AX178" s="14" t="s">
        <v>84</v>
      </c>
      <c r="AY178" s="164" t="s">
        <v>131</v>
      </c>
    </row>
    <row r="179" spans="2:65" s="1" customFormat="1" ht="16.5" customHeight="1" x14ac:dyDescent="0.2">
      <c r="B179" s="32"/>
      <c r="C179" s="136" t="s">
        <v>212</v>
      </c>
      <c r="D179" s="136" t="s">
        <v>133</v>
      </c>
      <c r="E179" s="137" t="s">
        <v>307</v>
      </c>
      <c r="F179" s="138" t="s">
        <v>308</v>
      </c>
      <c r="G179" s="139" t="s">
        <v>159</v>
      </c>
      <c r="H179" s="140">
        <v>5563</v>
      </c>
      <c r="I179" s="141"/>
      <c r="J179" s="142">
        <f>ROUND(I179*H179,2)</f>
        <v>0</v>
      </c>
      <c r="K179" s="138" t="s">
        <v>137</v>
      </c>
      <c r="L179" s="32"/>
      <c r="M179" s="143" t="s">
        <v>1</v>
      </c>
      <c r="N179" s="144" t="s">
        <v>43</v>
      </c>
      <c r="P179" s="145">
        <f>O179*H179</f>
        <v>0</v>
      </c>
      <c r="Q179" s="145">
        <v>0</v>
      </c>
      <c r="R179" s="145">
        <f>Q179*H179</f>
        <v>0</v>
      </c>
      <c r="S179" s="145">
        <v>0</v>
      </c>
      <c r="T179" s="146">
        <f>S179*H179</f>
        <v>0</v>
      </c>
      <c r="AR179" s="147" t="s">
        <v>138</v>
      </c>
      <c r="AT179" s="147" t="s">
        <v>133</v>
      </c>
      <c r="AU179" s="147" t="s">
        <v>86</v>
      </c>
      <c r="AY179" s="17" t="s">
        <v>131</v>
      </c>
      <c r="BE179" s="148">
        <f>IF(N179="základní",J179,0)</f>
        <v>0</v>
      </c>
      <c r="BF179" s="148">
        <f>IF(N179="snížená",J179,0)</f>
        <v>0</v>
      </c>
      <c r="BG179" s="148">
        <f>IF(N179="zákl. přenesená",J179,0)</f>
        <v>0</v>
      </c>
      <c r="BH179" s="148">
        <f>IF(N179="sníž. přenesená",J179,0)</f>
        <v>0</v>
      </c>
      <c r="BI179" s="148">
        <f>IF(N179="nulová",J179,0)</f>
        <v>0</v>
      </c>
      <c r="BJ179" s="17" t="s">
        <v>84</v>
      </c>
      <c r="BK179" s="148">
        <f>ROUND(I179*H179,2)</f>
        <v>0</v>
      </c>
      <c r="BL179" s="17" t="s">
        <v>138</v>
      </c>
      <c r="BM179" s="147" t="s">
        <v>309</v>
      </c>
    </row>
    <row r="180" spans="2:65" s="12" customFormat="1" x14ac:dyDescent="0.2">
      <c r="B180" s="149"/>
      <c r="D180" s="150" t="s">
        <v>140</v>
      </c>
      <c r="E180" s="151" t="s">
        <v>1</v>
      </c>
      <c r="F180" s="152" t="s">
        <v>310</v>
      </c>
      <c r="H180" s="151" t="s">
        <v>1</v>
      </c>
      <c r="I180" s="153"/>
      <c r="L180" s="149"/>
      <c r="M180" s="154"/>
      <c r="T180" s="155"/>
      <c r="AT180" s="151" t="s">
        <v>140</v>
      </c>
      <c r="AU180" s="151" t="s">
        <v>86</v>
      </c>
      <c r="AV180" s="12" t="s">
        <v>84</v>
      </c>
      <c r="AW180" s="12" t="s">
        <v>35</v>
      </c>
      <c r="AX180" s="12" t="s">
        <v>78</v>
      </c>
      <c r="AY180" s="151" t="s">
        <v>131</v>
      </c>
    </row>
    <row r="181" spans="2:65" s="13" customFormat="1" x14ac:dyDescent="0.2">
      <c r="B181" s="156"/>
      <c r="D181" s="150" t="s">
        <v>140</v>
      </c>
      <c r="E181" s="157" t="s">
        <v>1</v>
      </c>
      <c r="F181" s="158" t="s">
        <v>303</v>
      </c>
      <c r="H181" s="159">
        <v>4611</v>
      </c>
      <c r="I181" s="160"/>
      <c r="L181" s="156"/>
      <c r="M181" s="161"/>
      <c r="T181" s="162"/>
      <c r="AT181" s="157" t="s">
        <v>140</v>
      </c>
      <c r="AU181" s="157" t="s">
        <v>86</v>
      </c>
      <c r="AV181" s="13" t="s">
        <v>86</v>
      </c>
      <c r="AW181" s="13" t="s">
        <v>35</v>
      </c>
      <c r="AX181" s="13" t="s">
        <v>78</v>
      </c>
      <c r="AY181" s="157" t="s">
        <v>131</v>
      </c>
    </row>
    <row r="182" spans="2:65" s="13" customFormat="1" x14ac:dyDescent="0.2">
      <c r="B182" s="156"/>
      <c r="D182" s="150" t="s">
        <v>140</v>
      </c>
      <c r="E182" s="157" t="s">
        <v>1</v>
      </c>
      <c r="F182" s="158" t="s">
        <v>304</v>
      </c>
      <c r="H182" s="159">
        <v>686</v>
      </c>
      <c r="I182" s="160"/>
      <c r="L182" s="156"/>
      <c r="M182" s="161"/>
      <c r="T182" s="162"/>
      <c r="AT182" s="157" t="s">
        <v>140</v>
      </c>
      <c r="AU182" s="157" t="s">
        <v>86</v>
      </c>
      <c r="AV182" s="13" t="s">
        <v>86</v>
      </c>
      <c r="AW182" s="13" t="s">
        <v>35</v>
      </c>
      <c r="AX182" s="13" t="s">
        <v>78</v>
      </c>
      <c r="AY182" s="157" t="s">
        <v>131</v>
      </c>
    </row>
    <row r="183" spans="2:65" s="13" customFormat="1" x14ac:dyDescent="0.2">
      <c r="B183" s="156"/>
      <c r="D183" s="150" t="s">
        <v>140</v>
      </c>
      <c r="E183" s="157" t="s">
        <v>1</v>
      </c>
      <c r="F183" s="158" t="s">
        <v>305</v>
      </c>
      <c r="H183" s="159">
        <v>266</v>
      </c>
      <c r="I183" s="160"/>
      <c r="L183" s="156"/>
      <c r="M183" s="161"/>
      <c r="T183" s="162"/>
      <c r="AT183" s="157" t="s">
        <v>140</v>
      </c>
      <c r="AU183" s="157" t="s">
        <v>86</v>
      </c>
      <c r="AV183" s="13" t="s">
        <v>86</v>
      </c>
      <c r="AW183" s="13" t="s">
        <v>35</v>
      </c>
      <c r="AX183" s="13" t="s">
        <v>78</v>
      </c>
      <c r="AY183" s="157" t="s">
        <v>131</v>
      </c>
    </row>
    <row r="184" spans="2:65" s="14" customFormat="1" x14ac:dyDescent="0.2">
      <c r="B184" s="163"/>
      <c r="D184" s="150" t="s">
        <v>140</v>
      </c>
      <c r="E184" s="164" t="s">
        <v>1</v>
      </c>
      <c r="F184" s="165" t="s">
        <v>146</v>
      </c>
      <c r="H184" s="166">
        <v>5563</v>
      </c>
      <c r="I184" s="167"/>
      <c r="L184" s="163"/>
      <c r="M184" s="168"/>
      <c r="T184" s="169"/>
      <c r="AT184" s="164" t="s">
        <v>140</v>
      </c>
      <c r="AU184" s="164" t="s">
        <v>86</v>
      </c>
      <c r="AV184" s="14" t="s">
        <v>138</v>
      </c>
      <c r="AW184" s="14" t="s">
        <v>35</v>
      </c>
      <c r="AX184" s="14" t="s">
        <v>84</v>
      </c>
      <c r="AY184" s="164" t="s">
        <v>131</v>
      </c>
    </row>
    <row r="185" spans="2:65" s="1" customFormat="1" ht="24.2" customHeight="1" x14ac:dyDescent="0.2">
      <c r="B185" s="32"/>
      <c r="C185" s="136" t="s">
        <v>8</v>
      </c>
      <c r="D185" s="136" t="s">
        <v>133</v>
      </c>
      <c r="E185" s="137" t="s">
        <v>311</v>
      </c>
      <c r="F185" s="138" t="s">
        <v>312</v>
      </c>
      <c r="G185" s="139" t="s">
        <v>159</v>
      </c>
      <c r="H185" s="140">
        <v>5563</v>
      </c>
      <c r="I185" s="141"/>
      <c r="J185" s="142">
        <f>ROUND(I185*H185,2)</f>
        <v>0</v>
      </c>
      <c r="K185" s="138" t="s">
        <v>137</v>
      </c>
      <c r="L185" s="32"/>
      <c r="M185" s="143" t="s">
        <v>1</v>
      </c>
      <c r="N185" s="144" t="s">
        <v>43</v>
      </c>
      <c r="P185" s="145">
        <f>O185*H185</f>
        <v>0</v>
      </c>
      <c r="Q185" s="145">
        <v>0</v>
      </c>
      <c r="R185" s="145">
        <f>Q185*H185</f>
        <v>0</v>
      </c>
      <c r="S185" s="145">
        <v>0</v>
      </c>
      <c r="T185" s="146">
        <f>S185*H185</f>
        <v>0</v>
      </c>
      <c r="AR185" s="147" t="s">
        <v>138</v>
      </c>
      <c r="AT185" s="147" t="s">
        <v>133</v>
      </c>
      <c r="AU185" s="147" t="s">
        <v>86</v>
      </c>
      <c r="AY185" s="17" t="s">
        <v>131</v>
      </c>
      <c r="BE185" s="148">
        <f>IF(N185="základní",J185,0)</f>
        <v>0</v>
      </c>
      <c r="BF185" s="148">
        <f>IF(N185="snížená",J185,0)</f>
        <v>0</v>
      </c>
      <c r="BG185" s="148">
        <f>IF(N185="zákl. přenesená",J185,0)</f>
        <v>0</v>
      </c>
      <c r="BH185" s="148">
        <f>IF(N185="sníž. přenesená",J185,0)</f>
        <v>0</v>
      </c>
      <c r="BI185" s="148">
        <f>IF(N185="nulová",J185,0)</f>
        <v>0</v>
      </c>
      <c r="BJ185" s="17" t="s">
        <v>84</v>
      </c>
      <c r="BK185" s="148">
        <f>ROUND(I185*H185,2)</f>
        <v>0</v>
      </c>
      <c r="BL185" s="17" t="s">
        <v>138</v>
      </c>
      <c r="BM185" s="147" t="s">
        <v>313</v>
      </c>
    </row>
    <row r="186" spans="2:65" s="12" customFormat="1" x14ac:dyDescent="0.2">
      <c r="B186" s="149"/>
      <c r="D186" s="150" t="s">
        <v>140</v>
      </c>
      <c r="E186" s="151" t="s">
        <v>1</v>
      </c>
      <c r="F186" s="152" t="s">
        <v>314</v>
      </c>
      <c r="H186" s="151" t="s">
        <v>1</v>
      </c>
      <c r="I186" s="153"/>
      <c r="L186" s="149"/>
      <c r="M186" s="154"/>
      <c r="T186" s="155"/>
      <c r="AT186" s="151" t="s">
        <v>140</v>
      </c>
      <c r="AU186" s="151" t="s">
        <v>86</v>
      </c>
      <c r="AV186" s="12" t="s">
        <v>84</v>
      </c>
      <c r="AW186" s="12" t="s">
        <v>35</v>
      </c>
      <c r="AX186" s="12" t="s">
        <v>78</v>
      </c>
      <c r="AY186" s="151" t="s">
        <v>131</v>
      </c>
    </row>
    <row r="187" spans="2:65" s="13" customFormat="1" x14ac:dyDescent="0.2">
      <c r="B187" s="156"/>
      <c r="D187" s="150" t="s">
        <v>140</v>
      </c>
      <c r="E187" s="157" t="s">
        <v>1</v>
      </c>
      <c r="F187" s="158" t="s">
        <v>303</v>
      </c>
      <c r="H187" s="159">
        <v>4611</v>
      </c>
      <c r="I187" s="160"/>
      <c r="L187" s="156"/>
      <c r="M187" s="161"/>
      <c r="T187" s="162"/>
      <c r="AT187" s="157" t="s">
        <v>140</v>
      </c>
      <c r="AU187" s="157" t="s">
        <v>86</v>
      </c>
      <c r="AV187" s="13" t="s">
        <v>86</v>
      </c>
      <c r="AW187" s="13" t="s">
        <v>35</v>
      </c>
      <c r="AX187" s="13" t="s">
        <v>78</v>
      </c>
      <c r="AY187" s="157" t="s">
        <v>131</v>
      </c>
    </row>
    <row r="188" spans="2:65" s="13" customFormat="1" x14ac:dyDescent="0.2">
      <c r="B188" s="156"/>
      <c r="D188" s="150" t="s">
        <v>140</v>
      </c>
      <c r="E188" s="157" t="s">
        <v>1</v>
      </c>
      <c r="F188" s="158" t="s">
        <v>304</v>
      </c>
      <c r="H188" s="159">
        <v>686</v>
      </c>
      <c r="I188" s="160"/>
      <c r="L188" s="156"/>
      <c r="M188" s="161"/>
      <c r="T188" s="162"/>
      <c r="AT188" s="157" t="s">
        <v>140</v>
      </c>
      <c r="AU188" s="157" t="s">
        <v>86</v>
      </c>
      <c r="AV188" s="13" t="s">
        <v>86</v>
      </c>
      <c r="AW188" s="13" t="s">
        <v>35</v>
      </c>
      <c r="AX188" s="13" t="s">
        <v>78</v>
      </c>
      <c r="AY188" s="157" t="s">
        <v>131</v>
      </c>
    </row>
    <row r="189" spans="2:65" s="13" customFormat="1" x14ac:dyDescent="0.2">
      <c r="B189" s="156"/>
      <c r="D189" s="150" t="s">
        <v>140</v>
      </c>
      <c r="E189" s="157" t="s">
        <v>1</v>
      </c>
      <c r="F189" s="158" t="s">
        <v>305</v>
      </c>
      <c r="H189" s="159">
        <v>266</v>
      </c>
      <c r="I189" s="160"/>
      <c r="L189" s="156"/>
      <c r="M189" s="161"/>
      <c r="T189" s="162"/>
      <c r="AT189" s="157" t="s">
        <v>140</v>
      </c>
      <c r="AU189" s="157" t="s">
        <v>86</v>
      </c>
      <c r="AV189" s="13" t="s">
        <v>86</v>
      </c>
      <c r="AW189" s="13" t="s">
        <v>35</v>
      </c>
      <c r="AX189" s="13" t="s">
        <v>78</v>
      </c>
      <c r="AY189" s="157" t="s">
        <v>131</v>
      </c>
    </row>
    <row r="190" spans="2:65" s="14" customFormat="1" x14ac:dyDescent="0.2">
      <c r="B190" s="163"/>
      <c r="D190" s="150" t="s">
        <v>140</v>
      </c>
      <c r="E190" s="164" t="s">
        <v>1</v>
      </c>
      <c r="F190" s="165" t="s">
        <v>146</v>
      </c>
      <c r="H190" s="166">
        <v>5563</v>
      </c>
      <c r="I190" s="167"/>
      <c r="L190" s="163"/>
      <c r="M190" s="168"/>
      <c r="T190" s="169"/>
      <c r="AT190" s="164" t="s">
        <v>140</v>
      </c>
      <c r="AU190" s="164" t="s">
        <v>86</v>
      </c>
      <c r="AV190" s="14" t="s">
        <v>138</v>
      </c>
      <c r="AW190" s="14" t="s">
        <v>35</v>
      </c>
      <c r="AX190" s="14" t="s">
        <v>84</v>
      </c>
      <c r="AY190" s="164" t="s">
        <v>131</v>
      </c>
    </row>
    <row r="191" spans="2:65" s="1" customFormat="1" ht="24.2" customHeight="1" x14ac:dyDescent="0.2">
      <c r="B191" s="32"/>
      <c r="C191" s="136" t="s">
        <v>201</v>
      </c>
      <c r="D191" s="136" t="s">
        <v>133</v>
      </c>
      <c r="E191" s="137" t="s">
        <v>315</v>
      </c>
      <c r="F191" s="138" t="s">
        <v>316</v>
      </c>
      <c r="G191" s="139" t="s">
        <v>159</v>
      </c>
      <c r="H191" s="140">
        <v>811</v>
      </c>
      <c r="I191" s="141"/>
      <c r="J191" s="142">
        <f>ROUND(I191*H191,2)</f>
        <v>0</v>
      </c>
      <c r="K191" s="138" t="s">
        <v>137</v>
      </c>
      <c r="L191" s="32"/>
      <c r="M191" s="143" t="s">
        <v>1</v>
      </c>
      <c r="N191" s="144" t="s">
        <v>43</v>
      </c>
      <c r="P191" s="145">
        <f>O191*H191</f>
        <v>0</v>
      </c>
      <c r="Q191" s="145">
        <v>0</v>
      </c>
      <c r="R191" s="145">
        <f>Q191*H191</f>
        <v>0</v>
      </c>
      <c r="S191" s="145">
        <v>0</v>
      </c>
      <c r="T191" s="146">
        <f>S191*H191</f>
        <v>0</v>
      </c>
      <c r="AR191" s="147" t="s">
        <v>138</v>
      </c>
      <c r="AT191" s="147" t="s">
        <v>133</v>
      </c>
      <c r="AU191" s="147" t="s">
        <v>86</v>
      </c>
      <c r="AY191" s="17" t="s">
        <v>131</v>
      </c>
      <c r="BE191" s="148">
        <f>IF(N191="základní",J191,0)</f>
        <v>0</v>
      </c>
      <c r="BF191" s="148">
        <f>IF(N191="snížená",J191,0)</f>
        <v>0</v>
      </c>
      <c r="BG191" s="148">
        <f>IF(N191="zákl. přenesená",J191,0)</f>
        <v>0</v>
      </c>
      <c r="BH191" s="148">
        <f>IF(N191="sníž. přenesená",J191,0)</f>
        <v>0</v>
      </c>
      <c r="BI191" s="148">
        <f>IF(N191="nulová",J191,0)</f>
        <v>0</v>
      </c>
      <c r="BJ191" s="17" t="s">
        <v>84</v>
      </c>
      <c r="BK191" s="148">
        <f>ROUND(I191*H191,2)</f>
        <v>0</v>
      </c>
      <c r="BL191" s="17" t="s">
        <v>138</v>
      </c>
      <c r="BM191" s="147" t="s">
        <v>317</v>
      </c>
    </row>
    <row r="192" spans="2:65" s="12" customFormat="1" x14ac:dyDescent="0.2">
      <c r="B192" s="149"/>
      <c r="D192" s="150" t="s">
        <v>140</v>
      </c>
      <c r="E192" s="151" t="s">
        <v>1</v>
      </c>
      <c r="F192" s="152" t="s">
        <v>318</v>
      </c>
      <c r="H192" s="151" t="s">
        <v>1</v>
      </c>
      <c r="I192" s="153"/>
      <c r="L192" s="149"/>
      <c r="M192" s="154"/>
      <c r="T192" s="155"/>
      <c r="AT192" s="151" t="s">
        <v>140</v>
      </c>
      <c r="AU192" s="151" t="s">
        <v>86</v>
      </c>
      <c r="AV192" s="12" t="s">
        <v>84</v>
      </c>
      <c r="AW192" s="12" t="s">
        <v>35</v>
      </c>
      <c r="AX192" s="12" t="s">
        <v>78</v>
      </c>
      <c r="AY192" s="151" t="s">
        <v>131</v>
      </c>
    </row>
    <row r="193" spans="2:65" s="13" customFormat="1" x14ac:dyDescent="0.2">
      <c r="B193" s="156"/>
      <c r="D193" s="150" t="s">
        <v>140</v>
      </c>
      <c r="E193" s="157" t="s">
        <v>1</v>
      </c>
      <c r="F193" s="158" t="s">
        <v>319</v>
      </c>
      <c r="H193" s="159">
        <v>811</v>
      </c>
      <c r="I193" s="160"/>
      <c r="L193" s="156"/>
      <c r="M193" s="161"/>
      <c r="T193" s="162"/>
      <c r="AT193" s="157" t="s">
        <v>140</v>
      </c>
      <c r="AU193" s="157" t="s">
        <v>86</v>
      </c>
      <c r="AV193" s="13" t="s">
        <v>86</v>
      </c>
      <c r="AW193" s="13" t="s">
        <v>35</v>
      </c>
      <c r="AX193" s="13" t="s">
        <v>78</v>
      </c>
      <c r="AY193" s="157" t="s">
        <v>131</v>
      </c>
    </row>
    <row r="194" spans="2:65" s="14" customFormat="1" x14ac:dyDescent="0.2">
      <c r="B194" s="163"/>
      <c r="D194" s="150" t="s">
        <v>140</v>
      </c>
      <c r="E194" s="164" t="s">
        <v>228</v>
      </c>
      <c r="F194" s="165" t="s">
        <v>146</v>
      </c>
      <c r="H194" s="166">
        <v>811</v>
      </c>
      <c r="I194" s="167"/>
      <c r="L194" s="163"/>
      <c r="M194" s="168"/>
      <c r="T194" s="169"/>
      <c r="AT194" s="164" t="s">
        <v>140</v>
      </c>
      <c r="AU194" s="164" t="s">
        <v>86</v>
      </c>
      <c r="AV194" s="14" t="s">
        <v>138</v>
      </c>
      <c r="AW194" s="14" t="s">
        <v>35</v>
      </c>
      <c r="AX194" s="14" t="s">
        <v>84</v>
      </c>
      <c r="AY194" s="164" t="s">
        <v>131</v>
      </c>
    </row>
    <row r="195" spans="2:65" s="1" customFormat="1" ht="38.1" customHeight="1" x14ac:dyDescent="0.2">
      <c r="B195" s="32"/>
      <c r="C195" s="136" t="s">
        <v>193</v>
      </c>
      <c r="D195" s="136" t="s">
        <v>133</v>
      </c>
      <c r="E195" s="137" t="s">
        <v>320</v>
      </c>
      <c r="F195" s="138" t="s">
        <v>321</v>
      </c>
      <c r="G195" s="139" t="s">
        <v>159</v>
      </c>
      <c r="H195" s="140">
        <v>4752</v>
      </c>
      <c r="I195" s="141"/>
      <c r="J195" s="142">
        <f>ROUND(I195*H195,2)</f>
        <v>0</v>
      </c>
      <c r="K195" s="138" t="s">
        <v>137</v>
      </c>
      <c r="L195" s="32"/>
      <c r="M195" s="143" t="s">
        <v>1</v>
      </c>
      <c r="N195" s="144" t="s">
        <v>43</v>
      </c>
      <c r="P195" s="145">
        <f>O195*H195</f>
        <v>0</v>
      </c>
      <c r="Q195" s="145">
        <v>0</v>
      </c>
      <c r="R195" s="145">
        <f>Q195*H195</f>
        <v>0</v>
      </c>
      <c r="S195" s="145">
        <v>0</v>
      </c>
      <c r="T195" s="146">
        <f>S195*H195</f>
        <v>0</v>
      </c>
      <c r="AR195" s="147" t="s">
        <v>138</v>
      </c>
      <c r="AT195" s="147" t="s">
        <v>133</v>
      </c>
      <c r="AU195" s="147" t="s">
        <v>86</v>
      </c>
      <c r="AY195" s="17" t="s">
        <v>131</v>
      </c>
      <c r="BE195" s="148">
        <f>IF(N195="základní",J195,0)</f>
        <v>0</v>
      </c>
      <c r="BF195" s="148">
        <f>IF(N195="snížená",J195,0)</f>
        <v>0</v>
      </c>
      <c r="BG195" s="148">
        <f>IF(N195="zákl. přenesená",J195,0)</f>
        <v>0</v>
      </c>
      <c r="BH195" s="148">
        <f>IF(N195="sníž. přenesená",J195,0)</f>
        <v>0</v>
      </c>
      <c r="BI195" s="148">
        <f>IF(N195="nulová",J195,0)</f>
        <v>0</v>
      </c>
      <c r="BJ195" s="17" t="s">
        <v>84</v>
      </c>
      <c r="BK195" s="148">
        <f>ROUND(I195*H195,2)</f>
        <v>0</v>
      </c>
      <c r="BL195" s="17" t="s">
        <v>138</v>
      </c>
      <c r="BM195" s="147" t="s">
        <v>322</v>
      </c>
    </row>
    <row r="196" spans="2:65" s="12" customFormat="1" ht="22.5" x14ac:dyDescent="0.2">
      <c r="B196" s="149"/>
      <c r="D196" s="150" t="s">
        <v>140</v>
      </c>
      <c r="E196" s="151" t="s">
        <v>1</v>
      </c>
      <c r="F196" s="152" t="s">
        <v>323</v>
      </c>
      <c r="H196" s="151" t="s">
        <v>1</v>
      </c>
      <c r="I196" s="153"/>
      <c r="L196" s="149"/>
      <c r="M196" s="154"/>
      <c r="T196" s="155"/>
      <c r="AT196" s="151" t="s">
        <v>140</v>
      </c>
      <c r="AU196" s="151" t="s">
        <v>86</v>
      </c>
      <c r="AV196" s="12" t="s">
        <v>84</v>
      </c>
      <c r="AW196" s="12" t="s">
        <v>35</v>
      </c>
      <c r="AX196" s="12" t="s">
        <v>78</v>
      </c>
      <c r="AY196" s="151" t="s">
        <v>131</v>
      </c>
    </row>
    <row r="197" spans="2:65" s="13" customFormat="1" x14ac:dyDescent="0.2">
      <c r="B197" s="156"/>
      <c r="D197" s="150" t="s">
        <v>140</v>
      </c>
      <c r="E197" s="157" t="s">
        <v>1</v>
      </c>
      <c r="F197" s="158" t="s">
        <v>303</v>
      </c>
      <c r="H197" s="159">
        <v>4611</v>
      </c>
      <c r="I197" s="160"/>
      <c r="L197" s="156"/>
      <c r="M197" s="161"/>
      <c r="T197" s="162"/>
      <c r="AT197" s="157" t="s">
        <v>140</v>
      </c>
      <c r="AU197" s="157" t="s">
        <v>86</v>
      </c>
      <c r="AV197" s="13" t="s">
        <v>86</v>
      </c>
      <c r="AW197" s="13" t="s">
        <v>35</v>
      </c>
      <c r="AX197" s="13" t="s">
        <v>78</v>
      </c>
      <c r="AY197" s="157" t="s">
        <v>131</v>
      </c>
    </row>
    <row r="198" spans="2:65" s="13" customFormat="1" x14ac:dyDescent="0.2">
      <c r="B198" s="156"/>
      <c r="D198" s="150" t="s">
        <v>140</v>
      </c>
      <c r="E198" s="157" t="s">
        <v>1</v>
      </c>
      <c r="F198" s="158" t="s">
        <v>304</v>
      </c>
      <c r="H198" s="159">
        <v>686</v>
      </c>
      <c r="I198" s="160"/>
      <c r="L198" s="156"/>
      <c r="M198" s="161"/>
      <c r="T198" s="162"/>
      <c r="AT198" s="157" t="s">
        <v>140</v>
      </c>
      <c r="AU198" s="157" t="s">
        <v>86</v>
      </c>
      <c r="AV198" s="13" t="s">
        <v>86</v>
      </c>
      <c r="AW198" s="13" t="s">
        <v>35</v>
      </c>
      <c r="AX198" s="13" t="s">
        <v>78</v>
      </c>
      <c r="AY198" s="157" t="s">
        <v>131</v>
      </c>
    </row>
    <row r="199" spans="2:65" s="13" customFormat="1" x14ac:dyDescent="0.2">
      <c r="B199" s="156"/>
      <c r="D199" s="150" t="s">
        <v>140</v>
      </c>
      <c r="E199" s="157" t="s">
        <v>1</v>
      </c>
      <c r="F199" s="158" t="s">
        <v>305</v>
      </c>
      <c r="H199" s="159">
        <v>266</v>
      </c>
      <c r="I199" s="160"/>
      <c r="L199" s="156"/>
      <c r="M199" s="161"/>
      <c r="T199" s="162"/>
      <c r="AT199" s="157" t="s">
        <v>140</v>
      </c>
      <c r="AU199" s="157" t="s">
        <v>86</v>
      </c>
      <c r="AV199" s="13" t="s">
        <v>86</v>
      </c>
      <c r="AW199" s="13" t="s">
        <v>35</v>
      </c>
      <c r="AX199" s="13" t="s">
        <v>78</v>
      </c>
      <c r="AY199" s="157" t="s">
        <v>131</v>
      </c>
    </row>
    <row r="200" spans="2:65" s="13" customFormat="1" x14ac:dyDescent="0.2">
      <c r="B200" s="156"/>
      <c r="D200" s="150" t="s">
        <v>140</v>
      </c>
      <c r="E200" s="157" t="s">
        <v>1</v>
      </c>
      <c r="F200" s="158" t="s">
        <v>324</v>
      </c>
      <c r="H200" s="159">
        <v>-811</v>
      </c>
      <c r="I200" s="160"/>
      <c r="L200" s="156"/>
      <c r="M200" s="161"/>
      <c r="T200" s="162"/>
      <c r="AT200" s="157" t="s">
        <v>140</v>
      </c>
      <c r="AU200" s="157" t="s">
        <v>86</v>
      </c>
      <c r="AV200" s="13" t="s">
        <v>86</v>
      </c>
      <c r="AW200" s="13" t="s">
        <v>35</v>
      </c>
      <c r="AX200" s="13" t="s">
        <v>78</v>
      </c>
      <c r="AY200" s="157" t="s">
        <v>131</v>
      </c>
    </row>
    <row r="201" spans="2:65" s="14" customFormat="1" x14ac:dyDescent="0.2">
      <c r="B201" s="163"/>
      <c r="D201" s="150" t="s">
        <v>140</v>
      </c>
      <c r="E201" s="164" t="s">
        <v>1</v>
      </c>
      <c r="F201" s="165" t="s">
        <v>146</v>
      </c>
      <c r="H201" s="166">
        <v>4752</v>
      </c>
      <c r="I201" s="167"/>
      <c r="L201" s="163"/>
      <c r="M201" s="168"/>
      <c r="T201" s="169"/>
      <c r="AT201" s="164" t="s">
        <v>140</v>
      </c>
      <c r="AU201" s="164" t="s">
        <v>86</v>
      </c>
      <c r="AV201" s="14" t="s">
        <v>138</v>
      </c>
      <c r="AW201" s="14" t="s">
        <v>35</v>
      </c>
      <c r="AX201" s="14" t="s">
        <v>84</v>
      </c>
      <c r="AY201" s="164" t="s">
        <v>131</v>
      </c>
    </row>
    <row r="202" spans="2:65" s="1" customFormat="1" ht="38.1" customHeight="1" x14ac:dyDescent="0.2">
      <c r="B202" s="32"/>
      <c r="C202" s="136" t="s">
        <v>325</v>
      </c>
      <c r="D202" s="136" t="s">
        <v>133</v>
      </c>
      <c r="E202" s="137" t="s">
        <v>326</v>
      </c>
      <c r="F202" s="138" t="s">
        <v>327</v>
      </c>
      <c r="G202" s="139" t="s">
        <v>159</v>
      </c>
      <c r="H202" s="140">
        <v>19008</v>
      </c>
      <c r="I202" s="141"/>
      <c r="J202" s="142">
        <f>ROUND(I202*H202,2)</f>
        <v>0</v>
      </c>
      <c r="K202" s="138" t="s">
        <v>137</v>
      </c>
      <c r="L202" s="32"/>
      <c r="M202" s="143" t="s">
        <v>1</v>
      </c>
      <c r="N202" s="144" t="s">
        <v>43</v>
      </c>
      <c r="P202" s="145">
        <f>O202*H202</f>
        <v>0</v>
      </c>
      <c r="Q202" s="145">
        <v>0</v>
      </c>
      <c r="R202" s="145">
        <f>Q202*H202</f>
        <v>0</v>
      </c>
      <c r="S202" s="145">
        <v>0</v>
      </c>
      <c r="T202" s="146">
        <f>S202*H202</f>
        <v>0</v>
      </c>
      <c r="AR202" s="147" t="s">
        <v>138</v>
      </c>
      <c r="AT202" s="147" t="s">
        <v>133</v>
      </c>
      <c r="AU202" s="147" t="s">
        <v>86</v>
      </c>
      <c r="AY202" s="17" t="s">
        <v>131</v>
      </c>
      <c r="BE202" s="148">
        <f>IF(N202="základní",J202,0)</f>
        <v>0</v>
      </c>
      <c r="BF202" s="148">
        <f>IF(N202="snížená",J202,0)</f>
        <v>0</v>
      </c>
      <c r="BG202" s="148">
        <f>IF(N202="zákl. přenesená",J202,0)</f>
        <v>0</v>
      </c>
      <c r="BH202" s="148">
        <f>IF(N202="sníž. přenesená",J202,0)</f>
        <v>0</v>
      </c>
      <c r="BI202" s="148">
        <f>IF(N202="nulová",J202,0)</f>
        <v>0</v>
      </c>
      <c r="BJ202" s="17" t="s">
        <v>84</v>
      </c>
      <c r="BK202" s="148">
        <f>ROUND(I202*H202,2)</f>
        <v>0</v>
      </c>
      <c r="BL202" s="17" t="s">
        <v>138</v>
      </c>
      <c r="BM202" s="147" t="s">
        <v>328</v>
      </c>
    </row>
    <row r="203" spans="2:65" s="13" customFormat="1" x14ac:dyDescent="0.2">
      <c r="B203" s="156"/>
      <c r="D203" s="150" t="s">
        <v>140</v>
      </c>
      <c r="F203" s="158" t="s">
        <v>329</v>
      </c>
      <c r="H203" s="159">
        <v>19008</v>
      </c>
      <c r="I203" s="160"/>
      <c r="L203" s="156"/>
      <c r="M203" s="161"/>
      <c r="T203" s="162"/>
      <c r="AT203" s="157" t="s">
        <v>140</v>
      </c>
      <c r="AU203" s="157" t="s">
        <v>86</v>
      </c>
      <c r="AV203" s="13" t="s">
        <v>86</v>
      </c>
      <c r="AW203" s="13" t="s">
        <v>4</v>
      </c>
      <c r="AX203" s="13" t="s">
        <v>84</v>
      </c>
      <c r="AY203" s="157" t="s">
        <v>131</v>
      </c>
    </row>
    <row r="204" spans="2:65" s="1" customFormat="1" ht="33" customHeight="1" x14ac:dyDescent="0.2">
      <c r="B204" s="32"/>
      <c r="C204" s="136" t="s">
        <v>189</v>
      </c>
      <c r="D204" s="136" t="s">
        <v>133</v>
      </c>
      <c r="E204" s="137" t="s">
        <v>330</v>
      </c>
      <c r="F204" s="138" t="s">
        <v>331</v>
      </c>
      <c r="G204" s="139" t="s">
        <v>179</v>
      </c>
      <c r="H204" s="140">
        <v>8553.6</v>
      </c>
      <c r="I204" s="141"/>
      <c r="J204" s="142">
        <f>ROUND(I204*H204,2)</f>
        <v>0</v>
      </c>
      <c r="K204" s="138" t="s">
        <v>137</v>
      </c>
      <c r="L204" s="32"/>
      <c r="M204" s="143" t="s">
        <v>1</v>
      </c>
      <c r="N204" s="144" t="s">
        <v>43</v>
      </c>
      <c r="P204" s="145">
        <f>O204*H204</f>
        <v>0</v>
      </c>
      <c r="Q204" s="145">
        <v>0</v>
      </c>
      <c r="R204" s="145">
        <f>Q204*H204</f>
        <v>0</v>
      </c>
      <c r="S204" s="145">
        <v>0</v>
      </c>
      <c r="T204" s="146">
        <f>S204*H204</f>
        <v>0</v>
      </c>
      <c r="AR204" s="147" t="s">
        <v>138</v>
      </c>
      <c r="AT204" s="147" t="s">
        <v>133</v>
      </c>
      <c r="AU204" s="147" t="s">
        <v>86</v>
      </c>
      <c r="AY204" s="17" t="s">
        <v>131</v>
      </c>
      <c r="BE204" s="148">
        <f>IF(N204="základní",J204,0)</f>
        <v>0</v>
      </c>
      <c r="BF204" s="148">
        <f>IF(N204="snížená",J204,0)</f>
        <v>0</v>
      </c>
      <c r="BG204" s="148">
        <f>IF(N204="zákl. přenesená",J204,0)</f>
        <v>0</v>
      </c>
      <c r="BH204" s="148">
        <f>IF(N204="sníž. přenesená",J204,0)</f>
        <v>0</v>
      </c>
      <c r="BI204" s="148">
        <f>IF(N204="nulová",J204,0)</f>
        <v>0</v>
      </c>
      <c r="BJ204" s="17" t="s">
        <v>84</v>
      </c>
      <c r="BK204" s="148">
        <f>ROUND(I204*H204,2)</f>
        <v>0</v>
      </c>
      <c r="BL204" s="17" t="s">
        <v>138</v>
      </c>
      <c r="BM204" s="147" t="s">
        <v>332</v>
      </c>
    </row>
    <row r="205" spans="2:65" s="13" customFormat="1" x14ac:dyDescent="0.2">
      <c r="B205" s="156"/>
      <c r="D205" s="150" t="s">
        <v>140</v>
      </c>
      <c r="F205" s="158" t="s">
        <v>333</v>
      </c>
      <c r="H205" s="159">
        <v>8553.6</v>
      </c>
      <c r="I205" s="160"/>
      <c r="L205" s="156"/>
      <c r="M205" s="161"/>
      <c r="T205" s="162"/>
      <c r="AT205" s="157" t="s">
        <v>140</v>
      </c>
      <c r="AU205" s="157" t="s">
        <v>86</v>
      </c>
      <c r="AV205" s="13" t="s">
        <v>86</v>
      </c>
      <c r="AW205" s="13" t="s">
        <v>4</v>
      </c>
      <c r="AX205" s="13" t="s">
        <v>84</v>
      </c>
      <c r="AY205" s="157" t="s">
        <v>131</v>
      </c>
    </row>
    <row r="206" spans="2:65" s="1" customFormat="1" ht="24.2" customHeight="1" x14ac:dyDescent="0.2">
      <c r="B206" s="32"/>
      <c r="C206" s="136" t="s">
        <v>185</v>
      </c>
      <c r="D206" s="136" t="s">
        <v>133</v>
      </c>
      <c r="E206" s="137" t="s">
        <v>334</v>
      </c>
      <c r="F206" s="138" t="s">
        <v>335</v>
      </c>
      <c r="G206" s="139" t="s">
        <v>136</v>
      </c>
      <c r="H206" s="140">
        <v>6319</v>
      </c>
      <c r="I206" s="141"/>
      <c r="J206" s="142">
        <f>ROUND(I206*H206,2)</f>
        <v>0</v>
      </c>
      <c r="K206" s="138" t="s">
        <v>137</v>
      </c>
      <c r="L206" s="32"/>
      <c r="M206" s="143" t="s">
        <v>1</v>
      </c>
      <c r="N206" s="144" t="s">
        <v>43</v>
      </c>
      <c r="P206" s="145">
        <f>O206*H206</f>
        <v>0</v>
      </c>
      <c r="Q206" s="145">
        <v>0</v>
      </c>
      <c r="R206" s="145">
        <f>Q206*H206</f>
        <v>0</v>
      </c>
      <c r="S206" s="145">
        <v>0</v>
      </c>
      <c r="T206" s="146">
        <f>S206*H206</f>
        <v>0</v>
      </c>
      <c r="AR206" s="147" t="s">
        <v>138</v>
      </c>
      <c r="AT206" s="147" t="s">
        <v>133</v>
      </c>
      <c r="AU206" s="147" t="s">
        <v>86</v>
      </c>
      <c r="AY206" s="17" t="s">
        <v>131</v>
      </c>
      <c r="BE206" s="148">
        <f>IF(N206="základní",J206,0)</f>
        <v>0</v>
      </c>
      <c r="BF206" s="148">
        <f>IF(N206="snížená",J206,0)</f>
        <v>0</v>
      </c>
      <c r="BG206" s="148">
        <f>IF(N206="zákl. přenesená",J206,0)</f>
        <v>0</v>
      </c>
      <c r="BH206" s="148">
        <f>IF(N206="sníž. přenesená",J206,0)</f>
        <v>0</v>
      </c>
      <c r="BI206" s="148">
        <f>IF(N206="nulová",J206,0)</f>
        <v>0</v>
      </c>
      <c r="BJ206" s="17" t="s">
        <v>84</v>
      </c>
      <c r="BK206" s="148">
        <f>ROUND(I206*H206,2)</f>
        <v>0</v>
      </c>
      <c r="BL206" s="17" t="s">
        <v>138</v>
      </c>
      <c r="BM206" s="147" t="s">
        <v>336</v>
      </c>
    </row>
    <row r="207" spans="2:65" s="12" customFormat="1" x14ac:dyDescent="0.2">
      <c r="B207" s="149"/>
      <c r="D207" s="150" t="s">
        <v>140</v>
      </c>
      <c r="E207" s="151" t="s">
        <v>1</v>
      </c>
      <c r="F207" s="152" t="s">
        <v>337</v>
      </c>
      <c r="H207" s="151" t="s">
        <v>1</v>
      </c>
      <c r="I207" s="153"/>
      <c r="L207" s="149"/>
      <c r="M207" s="154"/>
      <c r="T207" s="155"/>
      <c r="AT207" s="151" t="s">
        <v>140</v>
      </c>
      <c r="AU207" s="151" t="s">
        <v>86</v>
      </c>
      <c r="AV207" s="12" t="s">
        <v>84</v>
      </c>
      <c r="AW207" s="12" t="s">
        <v>35</v>
      </c>
      <c r="AX207" s="12" t="s">
        <v>78</v>
      </c>
      <c r="AY207" s="151" t="s">
        <v>131</v>
      </c>
    </row>
    <row r="208" spans="2:65" s="13" customFormat="1" x14ac:dyDescent="0.2">
      <c r="B208" s="156"/>
      <c r="D208" s="150" t="s">
        <v>140</v>
      </c>
      <c r="E208" s="157" t="s">
        <v>1</v>
      </c>
      <c r="F208" s="158" t="s">
        <v>338</v>
      </c>
      <c r="H208" s="159">
        <v>6319</v>
      </c>
      <c r="I208" s="160"/>
      <c r="L208" s="156"/>
      <c r="M208" s="161"/>
      <c r="T208" s="162"/>
      <c r="AT208" s="157" t="s">
        <v>140</v>
      </c>
      <c r="AU208" s="157" t="s">
        <v>86</v>
      </c>
      <c r="AV208" s="13" t="s">
        <v>86</v>
      </c>
      <c r="AW208" s="13" t="s">
        <v>35</v>
      </c>
      <c r="AX208" s="13" t="s">
        <v>78</v>
      </c>
      <c r="AY208" s="157" t="s">
        <v>131</v>
      </c>
    </row>
    <row r="209" spans="2:65" s="14" customFormat="1" x14ac:dyDescent="0.2">
      <c r="B209" s="163"/>
      <c r="D209" s="150" t="s">
        <v>140</v>
      </c>
      <c r="E209" s="164" t="s">
        <v>1</v>
      </c>
      <c r="F209" s="165" t="s">
        <v>146</v>
      </c>
      <c r="H209" s="166">
        <v>6319</v>
      </c>
      <c r="I209" s="167"/>
      <c r="L209" s="163"/>
      <c r="M209" s="168"/>
      <c r="T209" s="169"/>
      <c r="AT209" s="164" t="s">
        <v>140</v>
      </c>
      <c r="AU209" s="164" t="s">
        <v>86</v>
      </c>
      <c r="AV209" s="14" t="s">
        <v>138</v>
      </c>
      <c r="AW209" s="14" t="s">
        <v>35</v>
      </c>
      <c r="AX209" s="14" t="s">
        <v>84</v>
      </c>
      <c r="AY209" s="164" t="s">
        <v>131</v>
      </c>
    </row>
    <row r="210" spans="2:65" s="1" customFormat="1" ht="33" customHeight="1" x14ac:dyDescent="0.2">
      <c r="B210" s="32"/>
      <c r="C210" s="136" t="s">
        <v>339</v>
      </c>
      <c r="D210" s="136" t="s">
        <v>133</v>
      </c>
      <c r="E210" s="137" t="s">
        <v>340</v>
      </c>
      <c r="F210" s="138" t="s">
        <v>341</v>
      </c>
      <c r="G210" s="139" t="s">
        <v>136</v>
      </c>
      <c r="H210" s="140">
        <v>6319</v>
      </c>
      <c r="I210" s="141"/>
      <c r="J210" s="142">
        <f>ROUND(I210*H210,2)</f>
        <v>0</v>
      </c>
      <c r="K210" s="138" t="s">
        <v>137</v>
      </c>
      <c r="L210" s="32"/>
      <c r="M210" s="143" t="s">
        <v>1</v>
      </c>
      <c r="N210" s="144" t="s">
        <v>43</v>
      </c>
      <c r="P210" s="145">
        <f>O210*H210</f>
        <v>0</v>
      </c>
      <c r="Q210" s="145">
        <v>0</v>
      </c>
      <c r="R210" s="145">
        <f>Q210*H210</f>
        <v>0</v>
      </c>
      <c r="S210" s="145">
        <v>0</v>
      </c>
      <c r="T210" s="146">
        <f>S210*H210</f>
        <v>0</v>
      </c>
      <c r="AR210" s="147" t="s">
        <v>138</v>
      </c>
      <c r="AT210" s="147" t="s">
        <v>133</v>
      </c>
      <c r="AU210" s="147" t="s">
        <v>86</v>
      </c>
      <c r="AY210" s="17" t="s">
        <v>131</v>
      </c>
      <c r="BE210" s="148">
        <f>IF(N210="základní",J210,0)</f>
        <v>0</v>
      </c>
      <c r="BF210" s="148">
        <f>IF(N210="snížená",J210,0)</f>
        <v>0</v>
      </c>
      <c r="BG210" s="148">
        <f>IF(N210="zákl. přenesená",J210,0)</f>
        <v>0</v>
      </c>
      <c r="BH210" s="148">
        <f>IF(N210="sníž. přenesená",J210,0)</f>
        <v>0</v>
      </c>
      <c r="BI210" s="148">
        <f>IF(N210="nulová",J210,0)</f>
        <v>0</v>
      </c>
      <c r="BJ210" s="17" t="s">
        <v>84</v>
      </c>
      <c r="BK210" s="148">
        <f>ROUND(I210*H210,2)</f>
        <v>0</v>
      </c>
      <c r="BL210" s="17" t="s">
        <v>138</v>
      </c>
      <c r="BM210" s="147" t="s">
        <v>342</v>
      </c>
    </row>
    <row r="211" spans="2:65" s="12" customFormat="1" x14ac:dyDescent="0.2">
      <c r="B211" s="149"/>
      <c r="D211" s="150" t="s">
        <v>140</v>
      </c>
      <c r="E211" s="151" t="s">
        <v>1</v>
      </c>
      <c r="F211" s="152" t="s">
        <v>343</v>
      </c>
      <c r="H211" s="151" t="s">
        <v>1</v>
      </c>
      <c r="I211" s="153"/>
      <c r="L211" s="149"/>
      <c r="M211" s="154"/>
      <c r="T211" s="155"/>
      <c r="AT211" s="151" t="s">
        <v>140</v>
      </c>
      <c r="AU211" s="151" t="s">
        <v>86</v>
      </c>
      <c r="AV211" s="12" t="s">
        <v>84</v>
      </c>
      <c r="AW211" s="12" t="s">
        <v>35</v>
      </c>
      <c r="AX211" s="12" t="s">
        <v>78</v>
      </c>
      <c r="AY211" s="151" t="s">
        <v>131</v>
      </c>
    </row>
    <row r="212" spans="2:65" s="13" customFormat="1" x14ac:dyDescent="0.2">
      <c r="B212" s="156"/>
      <c r="D212" s="150" t="s">
        <v>140</v>
      </c>
      <c r="E212" s="157" t="s">
        <v>1</v>
      </c>
      <c r="F212" s="158" t="s">
        <v>251</v>
      </c>
      <c r="H212" s="159">
        <v>6319</v>
      </c>
      <c r="I212" s="160"/>
      <c r="L212" s="156"/>
      <c r="M212" s="161"/>
      <c r="T212" s="162"/>
      <c r="AT212" s="157" t="s">
        <v>140</v>
      </c>
      <c r="AU212" s="157" t="s">
        <v>86</v>
      </c>
      <c r="AV212" s="13" t="s">
        <v>86</v>
      </c>
      <c r="AW212" s="13" t="s">
        <v>35</v>
      </c>
      <c r="AX212" s="13" t="s">
        <v>78</v>
      </c>
      <c r="AY212" s="157" t="s">
        <v>131</v>
      </c>
    </row>
    <row r="213" spans="2:65" s="14" customFormat="1" x14ac:dyDescent="0.2">
      <c r="B213" s="163"/>
      <c r="D213" s="150" t="s">
        <v>140</v>
      </c>
      <c r="E213" s="164" t="s">
        <v>220</v>
      </c>
      <c r="F213" s="165" t="s">
        <v>146</v>
      </c>
      <c r="H213" s="166">
        <v>6319</v>
      </c>
      <c r="I213" s="167"/>
      <c r="L213" s="163"/>
      <c r="M213" s="168"/>
      <c r="T213" s="169"/>
      <c r="AT213" s="164" t="s">
        <v>140</v>
      </c>
      <c r="AU213" s="164" t="s">
        <v>86</v>
      </c>
      <c r="AV213" s="14" t="s">
        <v>138</v>
      </c>
      <c r="AW213" s="14" t="s">
        <v>35</v>
      </c>
      <c r="AX213" s="14" t="s">
        <v>84</v>
      </c>
      <c r="AY213" s="164" t="s">
        <v>131</v>
      </c>
    </row>
    <row r="214" spans="2:65" s="1" customFormat="1" ht="24.2" customHeight="1" x14ac:dyDescent="0.2">
      <c r="B214" s="32"/>
      <c r="C214" s="136" t="s">
        <v>344</v>
      </c>
      <c r="D214" s="136" t="s">
        <v>133</v>
      </c>
      <c r="E214" s="137" t="s">
        <v>345</v>
      </c>
      <c r="F214" s="138" t="s">
        <v>346</v>
      </c>
      <c r="G214" s="139" t="s">
        <v>136</v>
      </c>
      <c r="H214" s="140">
        <v>6319</v>
      </c>
      <c r="I214" s="141"/>
      <c r="J214" s="142">
        <f>ROUND(I214*H214,2)</f>
        <v>0</v>
      </c>
      <c r="K214" s="138" t="s">
        <v>137</v>
      </c>
      <c r="L214" s="32"/>
      <c r="M214" s="143" t="s">
        <v>1</v>
      </c>
      <c r="N214" s="144" t="s">
        <v>43</v>
      </c>
      <c r="P214" s="145">
        <f>O214*H214</f>
        <v>0</v>
      </c>
      <c r="Q214" s="145">
        <v>0</v>
      </c>
      <c r="R214" s="145">
        <f>Q214*H214</f>
        <v>0</v>
      </c>
      <c r="S214" s="145">
        <v>0</v>
      </c>
      <c r="T214" s="146">
        <f>S214*H214</f>
        <v>0</v>
      </c>
      <c r="AR214" s="147" t="s">
        <v>138</v>
      </c>
      <c r="AT214" s="147" t="s">
        <v>133</v>
      </c>
      <c r="AU214" s="147" t="s">
        <v>86</v>
      </c>
      <c r="AY214" s="17" t="s">
        <v>131</v>
      </c>
      <c r="BE214" s="148">
        <f>IF(N214="základní",J214,0)</f>
        <v>0</v>
      </c>
      <c r="BF214" s="148">
        <f>IF(N214="snížená",J214,0)</f>
        <v>0</v>
      </c>
      <c r="BG214" s="148">
        <f>IF(N214="zákl. přenesená",J214,0)</f>
        <v>0</v>
      </c>
      <c r="BH214" s="148">
        <f>IF(N214="sníž. přenesená",J214,0)</f>
        <v>0</v>
      </c>
      <c r="BI214" s="148">
        <f>IF(N214="nulová",J214,0)</f>
        <v>0</v>
      </c>
      <c r="BJ214" s="17" t="s">
        <v>84</v>
      </c>
      <c r="BK214" s="148">
        <f>ROUND(I214*H214,2)</f>
        <v>0</v>
      </c>
      <c r="BL214" s="17" t="s">
        <v>138</v>
      </c>
      <c r="BM214" s="147" t="s">
        <v>347</v>
      </c>
    </row>
    <row r="215" spans="2:65" s="12" customFormat="1" x14ac:dyDescent="0.2">
      <c r="B215" s="149"/>
      <c r="D215" s="150" t="s">
        <v>140</v>
      </c>
      <c r="E215" s="151" t="s">
        <v>1</v>
      </c>
      <c r="F215" s="152" t="s">
        <v>348</v>
      </c>
      <c r="H215" s="151" t="s">
        <v>1</v>
      </c>
      <c r="I215" s="153"/>
      <c r="L215" s="149"/>
      <c r="M215" s="154"/>
      <c r="T215" s="155"/>
      <c r="AT215" s="151" t="s">
        <v>140</v>
      </c>
      <c r="AU215" s="151" t="s">
        <v>86</v>
      </c>
      <c r="AV215" s="12" t="s">
        <v>84</v>
      </c>
      <c r="AW215" s="12" t="s">
        <v>35</v>
      </c>
      <c r="AX215" s="12" t="s">
        <v>78</v>
      </c>
      <c r="AY215" s="151" t="s">
        <v>131</v>
      </c>
    </row>
    <row r="216" spans="2:65" s="13" customFormat="1" x14ac:dyDescent="0.2">
      <c r="B216" s="156"/>
      <c r="D216" s="150" t="s">
        <v>140</v>
      </c>
      <c r="E216" s="157" t="s">
        <v>1</v>
      </c>
      <c r="F216" s="158" t="s">
        <v>338</v>
      </c>
      <c r="H216" s="159">
        <v>6319</v>
      </c>
      <c r="I216" s="160"/>
      <c r="L216" s="156"/>
      <c r="M216" s="161"/>
      <c r="T216" s="162"/>
      <c r="AT216" s="157" t="s">
        <v>140</v>
      </c>
      <c r="AU216" s="157" t="s">
        <v>86</v>
      </c>
      <c r="AV216" s="13" t="s">
        <v>86</v>
      </c>
      <c r="AW216" s="13" t="s">
        <v>35</v>
      </c>
      <c r="AX216" s="13" t="s">
        <v>78</v>
      </c>
      <c r="AY216" s="157" t="s">
        <v>131</v>
      </c>
    </row>
    <row r="217" spans="2:65" s="14" customFormat="1" x14ac:dyDescent="0.2">
      <c r="B217" s="163"/>
      <c r="D217" s="150" t="s">
        <v>140</v>
      </c>
      <c r="E217" s="164" t="s">
        <v>1</v>
      </c>
      <c r="F217" s="165" t="s">
        <v>146</v>
      </c>
      <c r="H217" s="166">
        <v>6319</v>
      </c>
      <c r="I217" s="167"/>
      <c r="L217" s="163"/>
      <c r="M217" s="168"/>
      <c r="T217" s="169"/>
      <c r="AT217" s="164" t="s">
        <v>140</v>
      </c>
      <c r="AU217" s="164" t="s">
        <v>86</v>
      </c>
      <c r="AV217" s="14" t="s">
        <v>138</v>
      </c>
      <c r="AW217" s="14" t="s">
        <v>35</v>
      </c>
      <c r="AX217" s="14" t="s">
        <v>84</v>
      </c>
      <c r="AY217" s="164" t="s">
        <v>131</v>
      </c>
    </row>
    <row r="218" spans="2:65" s="1" customFormat="1" ht="16.5" customHeight="1" x14ac:dyDescent="0.2">
      <c r="B218" s="32"/>
      <c r="C218" s="176" t="s">
        <v>349</v>
      </c>
      <c r="D218" s="176" t="s">
        <v>294</v>
      </c>
      <c r="E218" s="177" t="s">
        <v>350</v>
      </c>
      <c r="F218" s="178" t="s">
        <v>351</v>
      </c>
      <c r="G218" s="179" t="s">
        <v>352</v>
      </c>
      <c r="H218" s="180">
        <v>126.38</v>
      </c>
      <c r="I218" s="181"/>
      <c r="J218" s="182">
        <f>ROUND(I218*H218,2)</f>
        <v>0</v>
      </c>
      <c r="K218" s="178" t="s">
        <v>137</v>
      </c>
      <c r="L218" s="183"/>
      <c r="M218" s="184" t="s">
        <v>1</v>
      </c>
      <c r="N218" s="185" t="s">
        <v>43</v>
      </c>
      <c r="P218" s="145">
        <f>O218*H218</f>
        <v>0</v>
      </c>
      <c r="Q218" s="145">
        <v>1E-3</v>
      </c>
      <c r="R218" s="145">
        <f>Q218*H218</f>
        <v>0.12637999999999999</v>
      </c>
      <c r="S218" s="145">
        <v>0</v>
      </c>
      <c r="T218" s="146">
        <f>S218*H218</f>
        <v>0</v>
      </c>
      <c r="AR218" s="147" t="s">
        <v>176</v>
      </c>
      <c r="AT218" s="147" t="s">
        <v>294</v>
      </c>
      <c r="AU218" s="147" t="s">
        <v>86</v>
      </c>
      <c r="AY218" s="17" t="s">
        <v>131</v>
      </c>
      <c r="BE218" s="148">
        <f>IF(N218="základní",J218,0)</f>
        <v>0</v>
      </c>
      <c r="BF218" s="148">
        <f>IF(N218="snížená",J218,0)</f>
        <v>0</v>
      </c>
      <c r="BG218" s="148">
        <f>IF(N218="zákl. přenesená",J218,0)</f>
        <v>0</v>
      </c>
      <c r="BH218" s="148">
        <f>IF(N218="sníž. přenesená",J218,0)</f>
        <v>0</v>
      </c>
      <c r="BI218" s="148">
        <f>IF(N218="nulová",J218,0)</f>
        <v>0</v>
      </c>
      <c r="BJ218" s="17" t="s">
        <v>84</v>
      </c>
      <c r="BK218" s="148">
        <f>ROUND(I218*H218,2)</f>
        <v>0</v>
      </c>
      <c r="BL218" s="17" t="s">
        <v>138</v>
      </c>
      <c r="BM218" s="147" t="s">
        <v>353</v>
      </c>
    </row>
    <row r="219" spans="2:65" s="13" customFormat="1" x14ac:dyDescent="0.2">
      <c r="B219" s="156"/>
      <c r="D219" s="150" t="s">
        <v>140</v>
      </c>
      <c r="F219" s="158" t="s">
        <v>354</v>
      </c>
      <c r="H219" s="159">
        <v>126.38</v>
      </c>
      <c r="I219" s="160"/>
      <c r="L219" s="156"/>
      <c r="M219" s="161"/>
      <c r="T219" s="162"/>
      <c r="AT219" s="157" t="s">
        <v>140</v>
      </c>
      <c r="AU219" s="157" t="s">
        <v>86</v>
      </c>
      <c r="AV219" s="13" t="s">
        <v>86</v>
      </c>
      <c r="AW219" s="13" t="s">
        <v>4</v>
      </c>
      <c r="AX219" s="13" t="s">
        <v>84</v>
      </c>
      <c r="AY219" s="157" t="s">
        <v>131</v>
      </c>
    </row>
    <row r="220" spans="2:65" s="11" customFormat="1" ht="23.1" customHeight="1" x14ac:dyDescent="0.2">
      <c r="B220" s="124"/>
      <c r="D220" s="125" t="s">
        <v>77</v>
      </c>
      <c r="E220" s="134" t="s">
        <v>86</v>
      </c>
      <c r="F220" s="134" t="s">
        <v>355</v>
      </c>
      <c r="I220" s="127"/>
      <c r="J220" s="135">
        <f>BK220</f>
        <v>0</v>
      </c>
      <c r="L220" s="124"/>
      <c r="M220" s="129"/>
      <c r="P220" s="130">
        <f>SUM(P221:P258)</f>
        <v>0</v>
      </c>
      <c r="R220" s="130">
        <f>SUM(R221:R258)</f>
        <v>183.13172399999996</v>
      </c>
      <c r="T220" s="131">
        <f>SUM(T221:T258)</f>
        <v>0</v>
      </c>
      <c r="AR220" s="125" t="s">
        <v>84</v>
      </c>
      <c r="AT220" s="132" t="s">
        <v>77</v>
      </c>
      <c r="AU220" s="132" t="s">
        <v>84</v>
      </c>
      <c r="AY220" s="125" t="s">
        <v>131</v>
      </c>
      <c r="BK220" s="133">
        <f>SUM(BK221:BK258)</f>
        <v>0</v>
      </c>
    </row>
    <row r="221" spans="2:65" s="1" customFormat="1" ht="16.5" customHeight="1" x14ac:dyDescent="0.2">
      <c r="B221" s="32"/>
      <c r="C221" s="136" t="s">
        <v>7</v>
      </c>
      <c r="D221" s="136" t="s">
        <v>133</v>
      </c>
      <c r="E221" s="137" t="s">
        <v>356</v>
      </c>
      <c r="F221" s="138" t="s">
        <v>357</v>
      </c>
      <c r="G221" s="139" t="s">
        <v>159</v>
      </c>
      <c r="H221" s="140">
        <v>4.8</v>
      </c>
      <c r="I221" s="141"/>
      <c r="J221" s="142">
        <f>ROUND(I221*H221,2)</f>
        <v>0</v>
      </c>
      <c r="K221" s="138" t="s">
        <v>137</v>
      </c>
      <c r="L221" s="32"/>
      <c r="M221" s="143" t="s">
        <v>1</v>
      </c>
      <c r="N221" s="144" t="s">
        <v>43</v>
      </c>
      <c r="P221" s="145">
        <f>O221*H221</f>
        <v>0</v>
      </c>
      <c r="Q221" s="145">
        <v>2.3010199999999998</v>
      </c>
      <c r="R221" s="145">
        <f>Q221*H221</f>
        <v>11.044896</v>
      </c>
      <c r="S221" s="145">
        <v>0</v>
      </c>
      <c r="T221" s="146">
        <f>S221*H221</f>
        <v>0</v>
      </c>
      <c r="AR221" s="147" t="s">
        <v>138</v>
      </c>
      <c r="AT221" s="147" t="s">
        <v>133</v>
      </c>
      <c r="AU221" s="147" t="s">
        <v>86</v>
      </c>
      <c r="AY221" s="17" t="s">
        <v>131</v>
      </c>
      <c r="BE221" s="148">
        <f>IF(N221="základní",J221,0)</f>
        <v>0</v>
      </c>
      <c r="BF221" s="148">
        <f>IF(N221="snížená",J221,0)</f>
        <v>0</v>
      </c>
      <c r="BG221" s="148">
        <f>IF(N221="zákl. přenesená",J221,0)</f>
        <v>0</v>
      </c>
      <c r="BH221" s="148">
        <f>IF(N221="sníž. přenesená",J221,0)</f>
        <v>0</v>
      </c>
      <c r="BI221" s="148">
        <f>IF(N221="nulová",J221,0)</f>
        <v>0</v>
      </c>
      <c r="BJ221" s="17" t="s">
        <v>84</v>
      </c>
      <c r="BK221" s="148">
        <f>ROUND(I221*H221,2)</f>
        <v>0</v>
      </c>
      <c r="BL221" s="17" t="s">
        <v>138</v>
      </c>
      <c r="BM221" s="147" t="s">
        <v>358</v>
      </c>
    </row>
    <row r="222" spans="2:65" s="12" customFormat="1" x14ac:dyDescent="0.2">
      <c r="B222" s="149"/>
      <c r="D222" s="150" t="s">
        <v>140</v>
      </c>
      <c r="E222" s="151" t="s">
        <v>1</v>
      </c>
      <c r="F222" s="152" t="s">
        <v>359</v>
      </c>
      <c r="H222" s="151" t="s">
        <v>1</v>
      </c>
      <c r="I222" s="153"/>
      <c r="L222" s="149"/>
      <c r="M222" s="154"/>
      <c r="T222" s="155"/>
      <c r="AT222" s="151" t="s">
        <v>140</v>
      </c>
      <c r="AU222" s="151" t="s">
        <v>86</v>
      </c>
      <c r="AV222" s="12" t="s">
        <v>84</v>
      </c>
      <c r="AW222" s="12" t="s">
        <v>35</v>
      </c>
      <c r="AX222" s="12" t="s">
        <v>78</v>
      </c>
      <c r="AY222" s="151" t="s">
        <v>131</v>
      </c>
    </row>
    <row r="223" spans="2:65" s="13" customFormat="1" x14ac:dyDescent="0.2">
      <c r="B223" s="156"/>
      <c r="D223" s="150" t="s">
        <v>140</v>
      </c>
      <c r="E223" s="157" t="s">
        <v>1</v>
      </c>
      <c r="F223" s="158" t="s">
        <v>360</v>
      </c>
      <c r="H223" s="159">
        <v>4.8</v>
      </c>
      <c r="I223" s="160"/>
      <c r="L223" s="156"/>
      <c r="M223" s="161"/>
      <c r="T223" s="162"/>
      <c r="AT223" s="157" t="s">
        <v>140</v>
      </c>
      <c r="AU223" s="157" t="s">
        <v>86</v>
      </c>
      <c r="AV223" s="13" t="s">
        <v>86</v>
      </c>
      <c r="AW223" s="13" t="s">
        <v>35</v>
      </c>
      <c r="AX223" s="13" t="s">
        <v>78</v>
      </c>
      <c r="AY223" s="157" t="s">
        <v>131</v>
      </c>
    </row>
    <row r="224" spans="2:65" s="13" customFormat="1" x14ac:dyDescent="0.2">
      <c r="B224" s="156"/>
      <c r="D224" s="150" t="s">
        <v>140</v>
      </c>
      <c r="E224" s="157" t="s">
        <v>1</v>
      </c>
      <c r="F224" s="158" t="s">
        <v>361</v>
      </c>
      <c r="H224" s="159">
        <v>0</v>
      </c>
      <c r="I224" s="160"/>
      <c r="L224" s="156"/>
      <c r="M224" s="161"/>
      <c r="T224" s="162"/>
      <c r="AT224" s="157" t="s">
        <v>140</v>
      </c>
      <c r="AU224" s="157" t="s">
        <v>86</v>
      </c>
      <c r="AV224" s="13" t="s">
        <v>86</v>
      </c>
      <c r="AW224" s="13" t="s">
        <v>35</v>
      </c>
      <c r="AX224" s="13" t="s">
        <v>78</v>
      </c>
      <c r="AY224" s="157" t="s">
        <v>131</v>
      </c>
    </row>
    <row r="225" spans="2:65" s="14" customFormat="1" x14ac:dyDescent="0.2">
      <c r="B225" s="163"/>
      <c r="D225" s="150" t="s">
        <v>140</v>
      </c>
      <c r="E225" s="164" t="s">
        <v>1</v>
      </c>
      <c r="F225" s="165" t="s">
        <v>146</v>
      </c>
      <c r="H225" s="166">
        <v>4.8</v>
      </c>
      <c r="I225" s="167"/>
      <c r="L225" s="163"/>
      <c r="M225" s="168"/>
      <c r="T225" s="169"/>
      <c r="AT225" s="164" t="s">
        <v>140</v>
      </c>
      <c r="AU225" s="164" t="s">
        <v>86</v>
      </c>
      <c r="AV225" s="14" t="s">
        <v>138</v>
      </c>
      <c r="AW225" s="14" t="s">
        <v>35</v>
      </c>
      <c r="AX225" s="14" t="s">
        <v>84</v>
      </c>
      <c r="AY225" s="164" t="s">
        <v>131</v>
      </c>
    </row>
    <row r="226" spans="2:65" s="1" customFormat="1" ht="16.5" customHeight="1" x14ac:dyDescent="0.2">
      <c r="B226" s="32"/>
      <c r="C226" s="136" t="s">
        <v>362</v>
      </c>
      <c r="D226" s="136" t="s">
        <v>133</v>
      </c>
      <c r="E226" s="137" t="s">
        <v>363</v>
      </c>
      <c r="F226" s="138" t="s">
        <v>364</v>
      </c>
      <c r="G226" s="139" t="s">
        <v>159</v>
      </c>
      <c r="H226" s="140">
        <v>47.76</v>
      </c>
      <c r="I226" s="141"/>
      <c r="J226" s="142">
        <f>ROUND(I226*H226,2)</f>
        <v>0</v>
      </c>
      <c r="K226" s="138" t="s">
        <v>137</v>
      </c>
      <c r="L226" s="32"/>
      <c r="M226" s="143" t="s">
        <v>1</v>
      </c>
      <c r="N226" s="144" t="s">
        <v>43</v>
      </c>
      <c r="P226" s="145">
        <f>O226*H226</f>
        <v>0</v>
      </c>
      <c r="Q226" s="145">
        <v>1.63</v>
      </c>
      <c r="R226" s="145">
        <f>Q226*H226</f>
        <v>77.848799999999997</v>
      </c>
      <c r="S226" s="145">
        <v>0</v>
      </c>
      <c r="T226" s="146">
        <f>S226*H226</f>
        <v>0</v>
      </c>
      <c r="AR226" s="147" t="s">
        <v>138</v>
      </c>
      <c r="AT226" s="147" t="s">
        <v>133</v>
      </c>
      <c r="AU226" s="147" t="s">
        <v>86</v>
      </c>
      <c r="AY226" s="17" t="s">
        <v>131</v>
      </c>
      <c r="BE226" s="148">
        <f>IF(N226="základní",J226,0)</f>
        <v>0</v>
      </c>
      <c r="BF226" s="148">
        <f>IF(N226="snížená",J226,0)</f>
        <v>0</v>
      </c>
      <c r="BG226" s="148">
        <f>IF(N226="zákl. přenesená",J226,0)</f>
        <v>0</v>
      </c>
      <c r="BH226" s="148">
        <f>IF(N226="sníž. přenesená",J226,0)</f>
        <v>0</v>
      </c>
      <c r="BI226" s="148">
        <f>IF(N226="nulová",J226,0)</f>
        <v>0</v>
      </c>
      <c r="BJ226" s="17" t="s">
        <v>84</v>
      </c>
      <c r="BK226" s="148">
        <f>ROUND(I226*H226,2)</f>
        <v>0</v>
      </c>
      <c r="BL226" s="17" t="s">
        <v>138</v>
      </c>
      <c r="BM226" s="147" t="s">
        <v>365</v>
      </c>
    </row>
    <row r="227" spans="2:65" s="12" customFormat="1" x14ac:dyDescent="0.2">
      <c r="B227" s="149"/>
      <c r="D227" s="150" t="s">
        <v>140</v>
      </c>
      <c r="E227" s="151" t="s">
        <v>1</v>
      </c>
      <c r="F227" s="152" t="s">
        <v>359</v>
      </c>
      <c r="H227" s="151" t="s">
        <v>1</v>
      </c>
      <c r="I227" s="153"/>
      <c r="L227" s="149"/>
      <c r="M227" s="154"/>
      <c r="T227" s="155"/>
      <c r="AT227" s="151" t="s">
        <v>140</v>
      </c>
      <c r="AU227" s="151" t="s">
        <v>86</v>
      </c>
      <c r="AV227" s="12" t="s">
        <v>84</v>
      </c>
      <c r="AW227" s="12" t="s">
        <v>35</v>
      </c>
      <c r="AX227" s="12" t="s">
        <v>78</v>
      </c>
      <c r="AY227" s="151" t="s">
        <v>131</v>
      </c>
    </row>
    <row r="228" spans="2:65" s="13" customFormat="1" x14ac:dyDescent="0.2">
      <c r="B228" s="156"/>
      <c r="D228" s="150" t="s">
        <v>140</v>
      </c>
      <c r="E228" s="157" t="s">
        <v>1</v>
      </c>
      <c r="F228" s="158" t="s">
        <v>366</v>
      </c>
      <c r="H228" s="159">
        <v>47.76</v>
      </c>
      <c r="I228" s="160"/>
      <c r="L228" s="156"/>
      <c r="M228" s="161"/>
      <c r="T228" s="162"/>
      <c r="AT228" s="157" t="s">
        <v>140</v>
      </c>
      <c r="AU228" s="157" t="s">
        <v>86</v>
      </c>
      <c r="AV228" s="13" t="s">
        <v>86</v>
      </c>
      <c r="AW228" s="13" t="s">
        <v>35</v>
      </c>
      <c r="AX228" s="13" t="s">
        <v>78</v>
      </c>
      <c r="AY228" s="157" t="s">
        <v>131</v>
      </c>
    </row>
    <row r="229" spans="2:65" s="14" customFormat="1" x14ac:dyDescent="0.2">
      <c r="B229" s="163"/>
      <c r="D229" s="150" t="s">
        <v>140</v>
      </c>
      <c r="E229" s="164" t="s">
        <v>1</v>
      </c>
      <c r="F229" s="165" t="s">
        <v>146</v>
      </c>
      <c r="H229" s="166">
        <v>47.76</v>
      </c>
      <c r="I229" s="167"/>
      <c r="L229" s="163"/>
      <c r="M229" s="168"/>
      <c r="T229" s="169"/>
      <c r="AT229" s="164" t="s">
        <v>140</v>
      </c>
      <c r="AU229" s="164" t="s">
        <v>86</v>
      </c>
      <c r="AV229" s="14" t="s">
        <v>138</v>
      </c>
      <c r="AW229" s="14" t="s">
        <v>35</v>
      </c>
      <c r="AX229" s="14" t="s">
        <v>84</v>
      </c>
      <c r="AY229" s="164" t="s">
        <v>131</v>
      </c>
    </row>
    <row r="230" spans="2:65" s="1" customFormat="1" ht="24.2" customHeight="1" x14ac:dyDescent="0.2">
      <c r="B230" s="32"/>
      <c r="C230" s="136" t="s">
        <v>14</v>
      </c>
      <c r="D230" s="136" t="s">
        <v>133</v>
      </c>
      <c r="E230" s="137" t="s">
        <v>367</v>
      </c>
      <c r="F230" s="138" t="s">
        <v>368</v>
      </c>
      <c r="G230" s="139" t="s">
        <v>153</v>
      </c>
      <c r="H230" s="140">
        <v>2388</v>
      </c>
      <c r="I230" s="141"/>
      <c r="J230" s="142">
        <f>ROUND(I230*H230,2)</f>
        <v>0</v>
      </c>
      <c r="K230" s="138" t="s">
        <v>137</v>
      </c>
      <c r="L230" s="32"/>
      <c r="M230" s="143" t="s">
        <v>1</v>
      </c>
      <c r="N230" s="144" t="s">
        <v>43</v>
      </c>
      <c r="P230" s="145">
        <f>O230*H230</f>
        <v>0</v>
      </c>
      <c r="Q230" s="145">
        <v>1.16E-3</v>
      </c>
      <c r="R230" s="145">
        <f>Q230*H230</f>
        <v>2.7700800000000001</v>
      </c>
      <c r="S230" s="145">
        <v>0</v>
      </c>
      <c r="T230" s="146">
        <f>S230*H230</f>
        <v>0</v>
      </c>
      <c r="AR230" s="147" t="s">
        <v>138</v>
      </c>
      <c r="AT230" s="147" t="s">
        <v>133</v>
      </c>
      <c r="AU230" s="147" t="s">
        <v>86</v>
      </c>
      <c r="AY230" s="17" t="s">
        <v>131</v>
      </c>
      <c r="BE230" s="148">
        <f>IF(N230="základní",J230,0)</f>
        <v>0</v>
      </c>
      <c r="BF230" s="148">
        <f>IF(N230="snížená",J230,0)</f>
        <v>0</v>
      </c>
      <c r="BG230" s="148">
        <f>IF(N230="zákl. přenesená",J230,0)</f>
        <v>0</v>
      </c>
      <c r="BH230" s="148">
        <f>IF(N230="sníž. přenesená",J230,0)</f>
        <v>0</v>
      </c>
      <c r="BI230" s="148">
        <f>IF(N230="nulová",J230,0)</f>
        <v>0</v>
      </c>
      <c r="BJ230" s="17" t="s">
        <v>84</v>
      </c>
      <c r="BK230" s="148">
        <f>ROUND(I230*H230,2)</f>
        <v>0</v>
      </c>
      <c r="BL230" s="17" t="s">
        <v>138</v>
      </c>
      <c r="BM230" s="147" t="s">
        <v>369</v>
      </c>
    </row>
    <row r="231" spans="2:65" s="12" customFormat="1" x14ac:dyDescent="0.2">
      <c r="B231" s="149"/>
      <c r="D231" s="150" t="s">
        <v>140</v>
      </c>
      <c r="E231" s="151" t="s">
        <v>1</v>
      </c>
      <c r="F231" s="152" t="s">
        <v>370</v>
      </c>
      <c r="H231" s="151" t="s">
        <v>1</v>
      </c>
      <c r="I231" s="153"/>
      <c r="L231" s="149"/>
      <c r="M231" s="154"/>
      <c r="T231" s="155"/>
      <c r="AT231" s="151" t="s">
        <v>140</v>
      </c>
      <c r="AU231" s="151" t="s">
        <v>86</v>
      </c>
      <c r="AV231" s="12" t="s">
        <v>84</v>
      </c>
      <c r="AW231" s="12" t="s">
        <v>35</v>
      </c>
      <c r="AX231" s="12" t="s">
        <v>78</v>
      </c>
      <c r="AY231" s="151" t="s">
        <v>131</v>
      </c>
    </row>
    <row r="232" spans="2:65" s="13" customFormat="1" x14ac:dyDescent="0.2">
      <c r="B232" s="156"/>
      <c r="D232" s="150" t="s">
        <v>140</v>
      </c>
      <c r="E232" s="157" t="s">
        <v>1</v>
      </c>
      <c r="F232" s="158" t="s">
        <v>371</v>
      </c>
      <c r="H232" s="159">
        <v>2388</v>
      </c>
      <c r="I232" s="160"/>
      <c r="L232" s="156"/>
      <c r="M232" s="161"/>
      <c r="T232" s="162"/>
      <c r="AT232" s="157" t="s">
        <v>140</v>
      </c>
      <c r="AU232" s="157" t="s">
        <v>86</v>
      </c>
      <c r="AV232" s="13" t="s">
        <v>86</v>
      </c>
      <c r="AW232" s="13" t="s">
        <v>35</v>
      </c>
      <c r="AX232" s="13" t="s">
        <v>78</v>
      </c>
      <c r="AY232" s="157" t="s">
        <v>131</v>
      </c>
    </row>
    <row r="233" spans="2:65" s="15" customFormat="1" x14ac:dyDescent="0.2">
      <c r="B233" s="186"/>
      <c r="D233" s="150" t="s">
        <v>140</v>
      </c>
      <c r="E233" s="187" t="s">
        <v>240</v>
      </c>
      <c r="F233" s="188" t="s">
        <v>372</v>
      </c>
      <c r="H233" s="189">
        <v>2388</v>
      </c>
      <c r="I233" s="190"/>
      <c r="L233" s="186"/>
      <c r="M233" s="191"/>
      <c r="T233" s="192"/>
      <c r="AT233" s="187" t="s">
        <v>140</v>
      </c>
      <c r="AU233" s="187" t="s">
        <v>86</v>
      </c>
      <c r="AV233" s="15" t="s">
        <v>150</v>
      </c>
      <c r="AW233" s="15" t="s">
        <v>35</v>
      </c>
      <c r="AX233" s="15" t="s">
        <v>78</v>
      </c>
      <c r="AY233" s="187" t="s">
        <v>131</v>
      </c>
    </row>
    <row r="234" spans="2:65" s="14" customFormat="1" x14ac:dyDescent="0.2">
      <c r="B234" s="163"/>
      <c r="D234" s="150" t="s">
        <v>140</v>
      </c>
      <c r="E234" s="164" t="s">
        <v>1</v>
      </c>
      <c r="F234" s="165" t="s">
        <v>146</v>
      </c>
      <c r="H234" s="166">
        <v>2388</v>
      </c>
      <c r="I234" s="167"/>
      <c r="L234" s="163"/>
      <c r="M234" s="168"/>
      <c r="T234" s="169"/>
      <c r="AT234" s="164" t="s">
        <v>140</v>
      </c>
      <c r="AU234" s="164" t="s">
        <v>86</v>
      </c>
      <c r="AV234" s="14" t="s">
        <v>138</v>
      </c>
      <c r="AW234" s="14" t="s">
        <v>35</v>
      </c>
      <c r="AX234" s="14" t="s">
        <v>84</v>
      </c>
      <c r="AY234" s="164" t="s">
        <v>131</v>
      </c>
    </row>
    <row r="235" spans="2:65" s="1" customFormat="1" ht="33" customHeight="1" x14ac:dyDescent="0.2">
      <c r="B235" s="32"/>
      <c r="C235" s="136" t="s">
        <v>373</v>
      </c>
      <c r="D235" s="136" t="s">
        <v>133</v>
      </c>
      <c r="E235" s="137" t="s">
        <v>374</v>
      </c>
      <c r="F235" s="138" t="s">
        <v>375</v>
      </c>
      <c r="G235" s="139" t="s">
        <v>159</v>
      </c>
      <c r="H235" s="140">
        <v>525.36</v>
      </c>
      <c r="I235" s="141"/>
      <c r="J235" s="142">
        <f>ROUND(I235*H235,2)</f>
        <v>0</v>
      </c>
      <c r="K235" s="138" t="s">
        <v>137</v>
      </c>
      <c r="L235" s="32"/>
      <c r="M235" s="143" t="s">
        <v>1</v>
      </c>
      <c r="N235" s="144" t="s">
        <v>43</v>
      </c>
      <c r="P235" s="145">
        <f>O235*H235</f>
        <v>0</v>
      </c>
      <c r="Q235" s="145">
        <v>0</v>
      </c>
      <c r="R235" s="145">
        <f>Q235*H235</f>
        <v>0</v>
      </c>
      <c r="S235" s="145">
        <v>0</v>
      </c>
      <c r="T235" s="146">
        <f>S235*H235</f>
        <v>0</v>
      </c>
      <c r="AR235" s="147" t="s">
        <v>138</v>
      </c>
      <c r="AT235" s="147" t="s">
        <v>133</v>
      </c>
      <c r="AU235" s="147" t="s">
        <v>86</v>
      </c>
      <c r="AY235" s="17" t="s">
        <v>131</v>
      </c>
      <c r="BE235" s="148">
        <f>IF(N235="základní",J235,0)</f>
        <v>0</v>
      </c>
      <c r="BF235" s="148">
        <f>IF(N235="snížená",J235,0)</f>
        <v>0</v>
      </c>
      <c r="BG235" s="148">
        <f>IF(N235="zákl. přenesená",J235,0)</f>
        <v>0</v>
      </c>
      <c r="BH235" s="148">
        <f>IF(N235="sníž. přenesená",J235,0)</f>
        <v>0</v>
      </c>
      <c r="BI235" s="148">
        <f>IF(N235="nulová",J235,0)</f>
        <v>0</v>
      </c>
      <c r="BJ235" s="17" t="s">
        <v>84</v>
      </c>
      <c r="BK235" s="148">
        <f>ROUND(I235*H235,2)</f>
        <v>0</v>
      </c>
      <c r="BL235" s="17" t="s">
        <v>138</v>
      </c>
      <c r="BM235" s="147" t="s">
        <v>376</v>
      </c>
    </row>
    <row r="236" spans="2:65" s="12" customFormat="1" x14ac:dyDescent="0.2">
      <c r="B236" s="149"/>
      <c r="D236" s="150" t="s">
        <v>140</v>
      </c>
      <c r="E236" s="151" t="s">
        <v>1</v>
      </c>
      <c r="F236" s="152" t="s">
        <v>377</v>
      </c>
      <c r="H236" s="151" t="s">
        <v>1</v>
      </c>
      <c r="I236" s="153"/>
      <c r="L236" s="149"/>
      <c r="M236" s="154"/>
      <c r="T236" s="155"/>
      <c r="AT236" s="151" t="s">
        <v>140</v>
      </c>
      <c r="AU236" s="151" t="s">
        <v>86</v>
      </c>
      <c r="AV236" s="12" t="s">
        <v>84</v>
      </c>
      <c r="AW236" s="12" t="s">
        <v>35</v>
      </c>
      <c r="AX236" s="12" t="s">
        <v>78</v>
      </c>
      <c r="AY236" s="151" t="s">
        <v>131</v>
      </c>
    </row>
    <row r="237" spans="2:65" s="13" customFormat="1" x14ac:dyDescent="0.2">
      <c r="B237" s="156"/>
      <c r="D237" s="150" t="s">
        <v>140</v>
      </c>
      <c r="E237" s="157" t="s">
        <v>1</v>
      </c>
      <c r="F237" s="158" t="s">
        <v>378</v>
      </c>
      <c r="H237" s="159">
        <v>525.36</v>
      </c>
      <c r="I237" s="160"/>
      <c r="L237" s="156"/>
      <c r="M237" s="161"/>
      <c r="T237" s="162"/>
      <c r="AT237" s="157" t="s">
        <v>140</v>
      </c>
      <c r="AU237" s="157" t="s">
        <v>86</v>
      </c>
      <c r="AV237" s="13" t="s">
        <v>86</v>
      </c>
      <c r="AW237" s="13" t="s">
        <v>35</v>
      </c>
      <c r="AX237" s="13" t="s">
        <v>78</v>
      </c>
      <c r="AY237" s="157" t="s">
        <v>131</v>
      </c>
    </row>
    <row r="238" spans="2:65" s="14" customFormat="1" x14ac:dyDescent="0.2">
      <c r="B238" s="163"/>
      <c r="D238" s="150" t="s">
        <v>140</v>
      </c>
      <c r="E238" s="164" t="s">
        <v>1</v>
      </c>
      <c r="F238" s="165" t="s">
        <v>146</v>
      </c>
      <c r="H238" s="166">
        <v>525.36</v>
      </c>
      <c r="I238" s="167"/>
      <c r="L238" s="163"/>
      <c r="M238" s="168"/>
      <c r="T238" s="169"/>
      <c r="AT238" s="164" t="s">
        <v>140</v>
      </c>
      <c r="AU238" s="164" t="s">
        <v>86</v>
      </c>
      <c r="AV238" s="14" t="s">
        <v>138</v>
      </c>
      <c r="AW238" s="14" t="s">
        <v>35</v>
      </c>
      <c r="AX238" s="14" t="s">
        <v>84</v>
      </c>
      <c r="AY238" s="164" t="s">
        <v>131</v>
      </c>
    </row>
    <row r="239" spans="2:65" s="1" customFormat="1" ht="24.2" customHeight="1" x14ac:dyDescent="0.2">
      <c r="B239" s="32"/>
      <c r="C239" s="136" t="s">
        <v>379</v>
      </c>
      <c r="D239" s="136" t="s">
        <v>133</v>
      </c>
      <c r="E239" s="137" t="s">
        <v>380</v>
      </c>
      <c r="F239" s="138" t="s">
        <v>381</v>
      </c>
      <c r="G239" s="139" t="s">
        <v>136</v>
      </c>
      <c r="H239" s="140">
        <v>5253.6</v>
      </c>
      <c r="I239" s="141"/>
      <c r="J239" s="142">
        <f>ROUND(I239*H239,2)</f>
        <v>0</v>
      </c>
      <c r="K239" s="138" t="s">
        <v>137</v>
      </c>
      <c r="L239" s="32"/>
      <c r="M239" s="143" t="s">
        <v>1</v>
      </c>
      <c r="N239" s="144" t="s">
        <v>43</v>
      </c>
      <c r="P239" s="145">
        <f>O239*H239</f>
        <v>0</v>
      </c>
      <c r="Q239" s="145">
        <v>1.7000000000000001E-4</v>
      </c>
      <c r="R239" s="145">
        <f>Q239*H239</f>
        <v>0.89311200000000013</v>
      </c>
      <c r="S239" s="145">
        <v>0</v>
      </c>
      <c r="T239" s="146">
        <f>S239*H239</f>
        <v>0</v>
      </c>
      <c r="AR239" s="147" t="s">
        <v>138</v>
      </c>
      <c r="AT239" s="147" t="s">
        <v>133</v>
      </c>
      <c r="AU239" s="147" t="s">
        <v>86</v>
      </c>
      <c r="AY239" s="17" t="s">
        <v>131</v>
      </c>
      <c r="BE239" s="148">
        <f>IF(N239="základní",J239,0)</f>
        <v>0</v>
      </c>
      <c r="BF239" s="148">
        <f>IF(N239="snížená",J239,0)</f>
        <v>0</v>
      </c>
      <c r="BG239" s="148">
        <f>IF(N239="zákl. přenesená",J239,0)</f>
        <v>0</v>
      </c>
      <c r="BH239" s="148">
        <f>IF(N239="sníž. přenesená",J239,0)</f>
        <v>0</v>
      </c>
      <c r="BI239" s="148">
        <f>IF(N239="nulová",J239,0)</f>
        <v>0</v>
      </c>
      <c r="BJ239" s="17" t="s">
        <v>84</v>
      </c>
      <c r="BK239" s="148">
        <f>ROUND(I239*H239,2)</f>
        <v>0</v>
      </c>
      <c r="BL239" s="17" t="s">
        <v>138</v>
      </c>
      <c r="BM239" s="147" t="s">
        <v>382</v>
      </c>
    </row>
    <row r="240" spans="2:65" s="12" customFormat="1" x14ac:dyDescent="0.2">
      <c r="B240" s="149"/>
      <c r="D240" s="150" t="s">
        <v>140</v>
      </c>
      <c r="E240" s="151" t="s">
        <v>1</v>
      </c>
      <c r="F240" s="152" t="s">
        <v>383</v>
      </c>
      <c r="H240" s="151" t="s">
        <v>1</v>
      </c>
      <c r="I240" s="153"/>
      <c r="L240" s="149"/>
      <c r="M240" s="154"/>
      <c r="T240" s="155"/>
      <c r="AT240" s="151" t="s">
        <v>140</v>
      </c>
      <c r="AU240" s="151" t="s">
        <v>86</v>
      </c>
      <c r="AV240" s="12" t="s">
        <v>84</v>
      </c>
      <c r="AW240" s="12" t="s">
        <v>35</v>
      </c>
      <c r="AX240" s="12" t="s">
        <v>78</v>
      </c>
      <c r="AY240" s="151" t="s">
        <v>131</v>
      </c>
    </row>
    <row r="241" spans="2:65" s="13" customFormat="1" x14ac:dyDescent="0.2">
      <c r="B241" s="156"/>
      <c r="D241" s="150" t="s">
        <v>140</v>
      </c>
      <c r="E241" s="157" t="s">
        <v>1</v>
      </c>
      <c r="F241" s="158" t="s">
        <v>384</v>
      </c>
      <c r="H241" s="159">
        <v>5253.6</v>
      </c>
      <c r="I241" s="160"/>
      <c r="L241" s="156"/>
      <c r="M241" s="161"/>
      <c r="T241" s="162"/>
      <c r="AT241" s="157" t="s">
        <v>140</v>
      </c>
      <c r="AU241" s="157" t="s">
        <v>86</v>
      </c>
      <c r="AV241" s="13" t="s">
        <v>86</v>
      </c>
      <c r="AW241" s="13" t="s">
        <v>35</v>
      </c>
      <c r="AX241" s="13" t="s">
        <v>78</v>
      </c>
      <c r="AY241" s="157" t="s">
        <v>131</v>
      </c>
    </row>
    <row r="242" spans="2:65" s="14" customFormat="1" x14ac:dyDescent="0.2">
      <c r="B242" s="163"/>
      <c r="D242" s="150" t="s">
        <v>140</v>
      </c>
      <c r="E242" s="164" t="s">
        <v>1</v>
      </c>
      <c r="F242" s="165" t="s">
        <v>146</v>
      </c>
      <c r="H242" s="166">
        <v>5253.6</v>
      </c>
      <c r="I242" s="167"/>
      <c r="L242" s="163"/>
      <c r="M242" s="168"/>
      <c r="T242" s="169"/>
      <c r="AT242" s="164" t="s">
        <v>140</v>
      </c>
      <c r="AU242" s="164" t="s">
        <v>86</v>
      </c>
      <c r="AV242" s="14" t="s">
        <v>138</v>
      </c>
      <c r="AW242" s="14" t="s">
        <v>35</v>
      </c>
      <c r="AX242" s="14" t="s">
        <v>84</v>
      </c>
      <c r="AY242" s="164" t="s">
        <v>131</v>
      </c>
    </row>
    <row r="243" spans="2:65" s="1" customFormat="1" ht="24.2" customHeight="1" x14ac:dyDescent="0.2">
      <c r="B243" s="32"/>
      <c r="C243" s="176" t="s">
        <v>385</v>
      </c>
      <c r="D243" s="176" t="s">
        <v>294</v>
      </c>
      <c r="E243" s="177" t="s">
        <v>386</v>
      </c>
      <c r="F243" s="178" t="s">
        <v>387</v>
      </c>
      <c r="G243" s="179" t="s">
        <v>136</v>
      </c>
      <c r="H243" s="180">
        <v>6041.64</v>
      </c>
      <c r="I243" s="181"/>
      <c r="J243" s="182">
        <f>ROUND(I243*H243,2)</f>
        <v>0</v>
      </c>
      <c r="K243" s="178" t="s">
        <v>137</v>
      </c>
      <c r="L243" s="183"/>
      <c r="M243" s="184" t="s">
        <v>1</v>
      </c>
      <c r="N243" s="185" t="s">
        <v>43</v>
      </c>
      <c r="P243" s="145">
        <f>O243*H243</f>
        <v>0</v>
      </c>
      <c r="Q243" s="145">
        <v>2.0000000000000001E-4</v>
      </c>
      <c r="R243" s="145">
        <f>Q243*H243</f>
        <v>1.2083280000000001</v>
      </c>
      <c r="S243" s="145">
        <v>0</v>
      </c>
      <c r="T243" s="146">
        <f>S243*H243</f>
        <v>0</v>
      </c>
      <c r="AR243" s="147" t="s">
        <v>176</v>
      </c>
      <c r="AT243" s="147" t="s">
        <v>294</v>
      </c>
      <c r="AU243" s="147" t="s">
        <v>86</v>
      </c>
      <c r="AY243" s="17" t="s">
        <v>131</v>
      </c>
      <c r="BE243" s="148">
        <f>IF(N243="základní",J243,0)</f>
        <v>0</v>
      </c>
      <c r="BF243" s="148">
        <f>IF(N243="snížená",J243,0)</f>
        <v>0</v>
      </c>
      <c r="BG243" s="148">
        <f>IF(N243="zákl. přenesená",J243,0)</f>
        <v>0</v>
      </c>
      <c r="BH243" s="148">
        <f>IF(N243="sníž. přenesená",J243,0)</f>
        <v>0</v>
      </c>
      <c r="BI243" s="148">
        <f>IF(N243="nulová",J243,0)</f>
        <v>0</v>
      </c>
      <c r="BJ243" s="17" t="s">
        <v>84</v>
      </c>
      <c r="BK243" s="148">
        <f>ROUND(I243*H243,2)</f>
        <v>0</v>
      </c>
      <c r="BL243" s="17" t="s">
        <v>138</v>
      </c>
      <c r="BM243" s="147" t="s">
        <v>388</v>
      </c>
    </row>
    <row r="244" spans="2:65" s="13" customFormat="1" x14ac:dyDescent="0.2">
      <c r="B244" s="156"/>
      <c r="D244" s="150" t="s">
        <v>140</v>
      </c>
      <c r="F244" s="158" t="s">
        <v>389</v>
      </c>
      <c r="H244" s="159">
        <v>6041.64</v>
      </c>
      <c r="I244" s="160"/>
      <c r="L244" s="156"/>
      <c r="M244" s="161"/>
      <c r="T244" s="162"/>
      <c r="AT244" s="157" t="s">
        <v>140</v>
      </c>
      <c r="AU244" s="157" t="s">
        <v>86</v>
      </c>
      <c r="AV244" s="13" t="s">
        <v>86</v>
      </c>
      <c r="AW244" s="13" t="s">
        <v>4</v>
      </c>
      <c r="AX244" s="13" t="s">
        <v>84</v>
      </c>
      <c r="AY244" s="157" t="s">
        <v>131</v>
      </c>
    </row>
    <row r="245" spans="2:65" s="1" customFormat="1" ht="16.5" customHeight="1" x14ac:dyDescent="0.2">
      <c r="B245" s="32"/>
      <c r="C245" s="136" t="s">
        <v>390</v>
      </c>
      <c r="D245" s="136" t="s">
        <v>133</v>
      </c>
      <c r="E245" s="137" t="s">
        <v>391</v>
      </c>
      <c r="F245" s="138" t="s">
        <v>392</v>
      </c>
      <c r="G245" s="139" t="s">
        <v>393</v>
      </c>
      <c r="H245" s="140">
        <v>57</v>
      </c>
      <c r="I245" s="141"/>
      <c r="J245" s="142">
        <f>ROUND(I245*H245,2)</f>
        <v>0</v>
      </c>
      <c r="K245" s="138" t="s">
        <v>1</v>
      </c>
      <c r="L245" s="32"/>
      <c r="M245" s="143" t="s">
        <v>1</v>
      </c>
      <c r="N245" s="144" t="s">
        <v>43</v>
      </c>
      <c r="P245" s="145">
        <f>O245*H245</f>
        <v>0</v>
      </c>
      <c r="Q245" s="145">
        <v>0</v>
      </c>
      <c r="R245" s="145">
        <f>Q245*H245</f>
        <v>0</v>
      </c>
      <c r="S245" s="145">
        <v>0</v>
      </c>
      <c r="T245" s="146">
        <f>S245*H245</f>
        <v>0</v>
      </c>
      <c r="AR245" s="147" t="s">
        <v>138</v>
      </c>
      <c r="AT245" s="147" t="s">
        <v>133</v>
      </c>
      <c r="AU245" s="147" t="s">
        <v>86</v>
      </c>
      <c r="AY245" s="17" t="s">
        <v>131</v>
      </c>
      <c r="BE245" s="148">
        <f>IF(N245="základní",J245,0)</f>
        <v>0</v>
      </c>
      <c r="BF245" s="148">
        <f>IF(N245="snížená",J245,0)</f>
        <v>0</v>
      </c>
      <c r="BG245" s="148">
        <f>IF(N245="zákl. přenesená",J245,0)</f>
        <v>0</v>
      </c>
      <c r="BH245" s="148">
        <f>IF(N245="sníž. přenesená",J245,0)</f>
        <v>0</v>
      </c>
      <c r="BI245" s="148">
        <f>IF(N245="nulová",J245,0)</f>
        <v>0</v>
      </c>
      <c r="BJ245" s="17" t="s">
        <v>84</v>
      </c>
      <c r="BK245" s="148">
        <f>ROUND(I245*H245,2)</f>
        <v>0</v>
      </c>
      <c r="BL245" s="17" t="s">
        <v>138</v>
      </c>
      <c r="BM245" s="147" t="s">
        <v>394</v>
      </c>
    </row>
    <row r="246" spans="2:65" s="1" customFormat="1" ht="21.75" customHeight="1" x14ac:dyDescent="0.2">
      <c r="B246" s="32"/>
      <c r="C246" s="176" t="s">
        <v>395</v>
      </c>
      <c r="D246" s="176" t="s">
        <v>294</v>
      </c>
      <c r="E246" s="177" t="s">
        <v>396</v>
      </c>
      <c r="F246" s="178" t="s">
        <v>397</v>
      </c>
      <c r="G246" s="179" t="s">
        <v>393</v>
      </c>
      <c r="H246" s="180">
        <v>51</v>
      </c>
      <c r="I246" s="181"/>
      <c r="J246" s="182">
        <f>ROUND(I246*H246,2)</f>
        <v>0</v>
      </c>
      <c r="K246" s="178" t="s">
        <v>1</v>
      </c>
      <c r="L246" s="183"/>
      <c r="M246" s="184" t="s">
        <v>1</v>
      </c>
      <c r="N246" s="185" t="s">
        <v>43</v>
      </c>
      <c r="P246" s="145">
        <f>O246*H246</f>
        <v>0</v>
      </c>
      <c r="Q246" s="145">
        <v>0</v>
      </c>
      <c r="R246" s="145">
        <f>Q246*H246</f>
        <v>0</v>
      </c>
      <c r="S246" s="145">
        <v>0</v>
      </c>
      <c r="T246" s="146">
        <f>S246*H246</f>
        <v>0</v>
      </c>
      <c r="AR246" s="147" t="s">
        <v>176</v>
      </c>
      <c r="AT246" s="147" t="s">
        <v>294</v>
      </c>
      <c r="AU246" s="147" t="s">
        <v>86</v>
      </c>
      <c r="AY246" s="17" t="s">
        <v>131</v>
      </c>
      <c r="BE246" s="148">
        <f>IF(N246="základní",J246,0)</f>
        <v>0</v>
      </c>
      <c r="BF246" s="148">
        <f>IF(N246="snížená",J246,0)</f>
        <v>0</v>
      </c>
      <c r="BG246" s="148">
        <f>IF(N246="zákl. přenesená",J246,0)</f>
        <v>0</v>
      </c>
      <c r="BH246" s="148">
        <f>IF(N246="sníž. přenesená",J246,0)</f>
        <v>0</v>
      </c>
      <c r="BI246" s="148">
        <f>IF(N246="nulová",J246,0)</f>
        <v>0</v>
      </c>
      <c r="BJ246" s="17" t="s">
        <v>84</v>
      </c>
      <c r="BK246" s="148">
        <f>ROUND(I246*H246,2)</f>
        <v>0</v>
      </c>
      <c r="BL246" s="17" t="s">
        <v>138</v>
      </c>
      <c r="BM246" s="147" t="s">
        <v>398</v>
      </c>
    </row>
    <row r="247" spans="2:65" s="1" customFormat="1" ht="24.2" customHeight="1" x14ac:dyDescent="0.2">
      <c r="B247" s="32"/>
      <c r="C247" s="176" t="s">
        <v>399</v>
      </c>
      <c r="D247" s="176" t="s">
        <v>294</v>
      </c>
      <c r="E247" s="177" t="s">
        <v>400</v>
      </c>
      <c r="F247" s="178" t="s">
        <v>401</v>
      </c>
      <c r="G247" s="179" t="s">
        <v>393</v>
      </c>
      <c r="H247" s="180">
        <v>1</v>
      </c>
      <c r="I247" s="181"/>
      <c r="J247" s="182">
        <f>ROUND(I247*H247,2)</f>
        <v>0</v>
      </c>
      <c r="K247" s="178" t="s">
        <v>1</v>
      </c>
      <c r="L247" s="183"/>
      <c r="M247" s="184" t="s">
        <v>1</v>
      </c>
      <c r="N247" s="185" t="s">
        <v>43</v>
      </c>
      <c r="P247" s="145">
        <f>O247*H247</f>
        <v>0</v>
      </c>
      <c r="Q247" s="145">
        <v>0</v>
      </c>
      <c r="R247" s="145">
        <f>Q247*H247</f>
        <v>0</v>
      </c>
      <c r="S247" s="145">
        <v>0</v>
      </c>
      <c r="T247" s="146">
        <f>S247*H247</f>
        <v>0</v>
      </c>
      <c r="AR247" s="147" t="s">
        <v>176</v>
      </c>
      <c r="AT247" s="147" t="s">
        <v>294</v>
      </c>
      <c r="AU247" s="147" t="s">
        <v>86</v>
      </c>
      <c r="AY247" s="17" t="s">
        <v>131</v>
      </c>
      <c r="BE247" s="148">
        <f>IF(N247="základní",J247,0)</f>
        <v>0</v>
      </c>
      <c r="BF247" s="148">
        <f>IF(N247="snížená",J247,0)</f>
        <v>0</v>
      </c>
      <c r="BG247" s="148">
        <f>IF(N247="zákl. přenesená",J247,0)</f>
        <v>0</v>
      </c>
      <c r="BH247" s="148">
        <f>IF(N247="sníž. přenesená",J247,0)</f>
        <v>0</v>
      </c>
      <c r="BI247" s="148">
        <f>IF(N247="nulová",J247,0)</f>
        <v>0</v>
      </c>
      <c r="BJ247" s="17" t="s">
        <v>84</v>
      </c>
      <c r="BK247" s="148">
        <f>ROUND(I247*H247,2)</f>
        <v>0</v>
      </c>
      <c r="BL247" s="17" t="s">
        <v>138</v>
      </c>
      <c r="BM247" s="147" t="s">
        <v>402</v>
      </c>
    </row>
    <row r="248" spans="2:65" s="1" customFormat="1" ht="21.75" customHeight="1" x14ac:dyDescent="0.2">
      <c r="B248" s="32"/>
      <c r="C248" s="176" t="s">
        <v>403</v>
      </c>
      <c r="D248" s="176" t="s">
        <v>294</v>
      </c>
      <c r="E248" s="177" t="s">
        <v>404</v>
      </c>
      <c r="F248" s="178" t="s">
        <v>405</v>
      </c>
      <c r="G248" s="179" t="s">
        <v>393</v>
      </c>
      <c r="H248" s="180">
        <v>5</v>
      </c>
      <c r="I248" s="181"/>
      <c r="J248" s="182">
        <f>ROUND(I248*H248,2)</f>
        <v>0</v>
      </c>
      <c r="K248" s="178" t="s">
        <v>1</v>
      </c>
      <c r="L248" s="183"/>
      <c r="M248" s="184" t="s">
        <v>1</v>
      </c>
      <c r="N248" s="185" t="s">
        <v>43</v>
      </c>
      <c r="P248" s="145">
        <f>O248*H248</f>
        <v>0</v>
      </c>
      <c r="Q248" s="145">
        <v>0</v>
      </c>
      <c r="R248" s="145">
        <f>Q248*H248</f>
        <v>0</v>
      </c>
      <c r="S248" s="145">
        <v>0</v>
      </c>
      <c r="T248" s="146">
        <f>S248*H248</f>
        <v>0</v>
      </c>
      <c r="AR248" s="147" t="s">
        <v>176</v>
      </c>
      <c r="AT248" s="147" t="s">
        <v>294</v>
      </c>
      <c r="AU248" s="147" t="s">
        <v>86</v>
      </c>
      <c r="AY248" s="17" t="s">
        <v>131</v>
      </c>
      <c r="BE248" s="148">
        <f>IF(N248="základní",J248,0)</f>
        <v>0</v>
      </c>
      <c r="BF248" s="148">
        <f>IF(N248="snížená",J248,0)</f>
        <v>0</v>
      </c>
      <c r="BG248" s="148">
        <f>IF(N248="zákl. přenesená",J248,0)</f>
        <v>0</v>
      </c>
      <c r="BH248" s="148">
        <f>IF(N248="sníž. přenesená",J248,0)</f>
        <v>0</v>
      </c>
      <c r="BI248" s="148">
        <f>IF(N248="nulová",J248,0)</f>
        <v>0</v>
      </c>
      <c r="BJ248" s="17" t="s">
        <v>84</v>
      </c>
      <c r="BK248" s="148">
        <f>ROUND(I248*H248,2)</f>
        <v>0</v>
      </c>
      <c r="BL248" s="17" t="s">
        <v>138</v>
      </c>
      <c r="BM248" s="147" t="s">
        <v>406</v>
      </c>
    </row>
    <row r="249" spans="2:65" s="1" customFormat="1" ht="16.5" customHeight="1" x14ac:dyDescent="0.2">
      <c r="B249" s="32"/>
      <c r="C249" s="136" t="s">
        <v>407</v>
      </c>
      <c r="D249" s="136" t="s">
        <v>133</v>
      </c>
      <c r="E249" s="137" t="s">
        <v>408</v>
      </c>
      <c r="F249" s="138" t="s">
        <v>409</v>
      </c>
      <c r="G249" s="139" t="s">
        <v>159</v>
      </c>
      <c r="H249" s="140">
        <v>14.7</v>
      </c>
      <c r="I249" s="141"/>
      <c r="J249" s="142">
        <f>ROUND(I249*H249,2)</f>
        <v>0</v>
      </c>
      <c r="K249" s="138" t="s">
        <v>137</v>
      </c>
      <c r="L249" s="32"/>
      <c r="M249" s="143" t="s">
        <v>1</v>
      </c>
      <c r="N249" s="144" t="s">
        <v>43</v>
      </c>
      <c r="P249" s="145">
        <f>O249*H249</f>
        <v>0</v>
      </c>
      <c r="Q249" s="145">
        <v>2.3010199999999998</v>
      </c>
      <c r="R249" s="145">
        <f>Q249*H249</f>
        <v>33.824993999999997</v>
      </c>
      <c r="S249" s="145">
        <v>0</v>
      </c>
      <c r="T249" s="146">
        <f>S249*H249</f>
        <v>0</v>
      </c>
      <c r="AR249" s="147" t="s">
        <v>138</v>
      </c>
      <c r="AT249" s="147" t="s">
        <v>133</v>
      </c>
      <c r="AU249" s="147" t="s">
        <v>86</v>
      </c>
      <c r="AY249" s="17" t="s">
        <v>131</v>
      </c>
      <c r="BE249" s="148">
        <f>IF(N249="základní",J249,0)</f>
        <v>0</v>
      </c>
      <c r="BF249" s="148">
        <f>IF(N249="snížená",J249,0)</f>
        <v>0</v>
      </c>
      <c r="BG249" s="148">
        <f>IF(N249="zákl. přenesená",J249,0)</f>
        <v>0</v>
      </c>
      <c r="BH249" s="148">
        <f>IF(N249="sníž. přenesená",J249,0)</f>
        <v>0</v>
      </c>
      <c r="BI249" s="148">
        <f>IF(N249="nulová",J249,0)</f>
        <v>0</v>
      </c>
      <c r="BJ249" s="17" t="s">
        <v>84</v>
      </c>
      <c r="BK249" s="148">
        <f>ROUND(I249*H249,2)</f>
        <v>0</v>
      </c>
      <c r="BL249" s="17" t="s">
        <v>138</v>
      </c>
      <c r="BM249" s="147" t="s">
        <v>410</v>
      </c>
    </row>
    <row r="250" spans="2:65" s="12" customFormat="1" x14ac:dyDescent="0.2">
      <c r="B250" s="149"/>
      <c r="D250" s="150" t="s">
        <v>140</v>
      </c>
      <c r="E250" s="151" t="s">
        <v>1</v>
      </c>
      <c r="F250" s="152" t="s">
        <v>411</v>
      </c>
      <c r="H250" s="151" t="s">
        <v>1</v>
      </c>
      <c r="I250" s="153"/>
      <c r="L250" s="149"/>
      <c r="M250" s="154"/>
      <c r="T250" s="155"/>
      <c r="AT250" s="151" t="s">
        <v>140</v>
      </c>
      <c r="AU250" s="151" t="s">
        <v>86</v>
      </c>
      <c r="AV250" s="12" t="s">
        <v>84</v>
      </c>
      <c r="AW250" s="12" t="s">
        <v>35</v>
      </c>
      <c r="AX250" s="12" t="s">
        <v>78</v>
      </c>
      <c r="AY250" s="151" t="s">
        <v>131</v>
      </c>
    </row>
    <row r="251" spans="2:65" s="13" customFormat="1" x14ac:dyDescent="0.2">
      <c r="B251" s="156"/>
      <c r="D251" s="150" t="s">
        <v>140</v>
      </c>
      <c r="E251" s="157" t="s">
        <v>1</v>
      </c>
      <c r="F251" s="158" t="s">
        <v>412</v>
      </c>
      <c r="H251" s="159">
        <v>10</v>
      </c>
      <c r="I251" s="160"/>
      <c r="L251" s="156"/>
      <c r="M251" s="161"/>
      <c r="T251" s="162"/>
      <c r="AT251" s="157" t="s">
        <v>140</v>
      </c>
      <c r="AU251" s="157" t="s">
        <v>86</v>
      </c>
      <c r="AV251" s="13" t="s">
        <v>86</v>
      </c>
      <c r="AW251" s="13" t="s">
        <v>35</v>
      </c>
      <c r="AX251" s="13" t="s">
        <v>78</v>
      </c>
      <c r="AY251" s="157" t="s">
        <v>131</v>
      </c>
    </row>
    <row r="252" spans="2:65" s="12" customFormat="1" x14ac:dyDescent="0.2">
      <c r="B252" s="149"/>
      <c r="D252" s="150" t="s">
        <v>140</v>
      </c>
      <c r="E252" s="151" t="s">
        <v>1</v>
      </c>
      <c r="F252" s="152" t="s">
        <v>413</v>
      </c>
      <c r="H252" s="151" t="s">
        <v>1</v>
      </c>
      <c r="I252" s="153"/>
      <c r="L252" s="149"/>
      <c r="M252" s="154"/>
      <c r="T252" s="155"/>
      <c r="AT252" s="151" t="s">
        <v>140</v>
      </c>
      <c r="AU252" s="151" t="s">
        <v>86</v>
      </c>
      <c r="AV252" s="12" t="s">
        <v>84</v>
      </c>
      <c r="AW252" s="12" t="s">
        <v>35</v>
      </c>
      <c r="AX252" s="12" t="s">
        <v>78</v>
      </c>
      <c r="AY252" s="151" t="s">
        <v>131</v>
      </c>
    </row>
    <row r="253" spans="2:65" s="13" customFormat="1" x14ac:dyDescent="0.2">
      <c r="B253" s="156"/>
      <c r="D253" s="150" t="s">
        <v>140</v>
      </c>
      <c r="E253" s="157" t="s">
        <v>1</v>
      </c>
      <c r="F253" s="158" t="s">
        <v>414</v>
      </c>
      <c r="H253" s="159">
        <v>4.7</v>
      </c>
      <c r="I253" s="160"/>
      <c r="L253" s="156"/>
      <c r="M253" s="161"/>
      <c r="T253" s="162"/>
      <c r="AT253" s="157" t="s">
        <v>140</v>
      </c>
      <c r="AU253" s="157" t="s">
        <v>86</v>
      </c>
      <c r="AV253" s="13" t="s">
        <v>86</v>
      </c>
      <c r="AW253" s="13" t="s">
        <v>35</v>
      </c>
      <c r="AX253" s="13" t="s">
        <v>78</v>
      </c>
      <c r="AY253" s="157" t="s">
        <v>131</v>
      </c>
    </row>
    <row r="254" spans="2:65" s="14" customFormat="1" x14ac:dyDescent="0.2">
      <c r="B254" s="163"/>
      <c r="D254" s="150" t="s">
        <v>140</v>
      </c>
      <c r="E254" s="164" t="s">
        <v>1</v>
      </c>
      <c r="F254" s="165" t="s">
        <v>146</v>
      </c>
      <c r="H254" s="166">
        <v>14.7</v>
      </c>
      <c r="I254" s="167"/>
      <c r="L254" s="163"/>
      <c r="M254" s="168"/>
      <c r="T254" s="169"/>
      <c r="AT254" s="164" t="s">
        <v>140</v>
      </c>
      <c r="AU254" s="164" t="s">
        <v>86</v>
      </c>
      <c r="AV254" s="14" t="s">
        <v>138</v>
      </c>
      <c r="AW254" s="14" t="s">
        <v>35</v>
      </c>
      <c r="AX254" s="14" t="s">
        <v>84</v>
      </c>
      <c r="AY254" s="164" t="s">
        <v>131</v>
      </c>
    </row>
    <row r="255" spans="2:65" s="1" customFormat="1" ht="16.5" customHeight="1" x14ac:dyDescent="0.2">
      <c r="B255" s="32"/>
      <c r="C255" s="136" t="s">
        <v>415</v>
      </c>
      <c r="D255" s="136" t="s">
        <v>133</v>
      </c>
      <c r="E255" s="137" t="s">
        <v>416</v>
      </c>
      <c r="F255" s="138" t="s">
        <v>417</v>
      </c>
      <c r="G255" s="139" t="s">
        <v>159</v>
      </c>
      <c r="H255" s="140">
        <v>22.2</v>
      </c>
      <c r="I255" s="141"/>
      <c r="J255" s="142">
        <f>ROUND(I255*H255,2)</f>
        <v>0</v>
      </c>
      <c r="K255" s="138" t="s">
        <v>137</v>
      </c>
      <c r="L255" s="32"/>
      <c r="M255" s="143" t="s">
        <v>1</v>
      </c>
      <c r="N255" s="144" t="s">
        <v>43</v>
      </c>
      <c r="P255" s="145">
        <f>O255*H255</f>
        <v>0</v>
      </c>
      <c r="Q255" s="145">
        <v>2.5018699999999998</v>
      </c>
      <c r="R255" s="145">
        <f>Q255*H255</f>
        <v>55.541513999999992</v>
      </c>
      <c r="S255" s="145">
        <v>0</v>
      </c>
      <c r="T255" s="146">
        <f>S255*H255</f>
        <v>0</v>
      </c>
      <c r="AR255" s="147" t="s">
        <v>138</v>
      </c>
      <c r="AT255" s="147" t="s">
        <v>133</v>
      </c>
      <c r="AU255" s="147" t="s">
        <v>86</v>
      </c>
      <c r="AY255" s="17" t="s">
        <v>131</v>
      </c>
      <c r="BE255" s="148">
        <f>IF(N255="základní",J255,0)</f>
        <v>0</v>
      </c>
      <c r="BF255" s="148">
        <f>IF(N255="snížená",J255,0)</f>
        <v>0</v>
      </c>
      <c r="BG255" s="148">
        <f>IF(N255="zákl. přenesená",J255,0)</f>
        <v>0</v>
      </c>
      <c r="BH255" s="148">
        <f>IF(N255="sníž. přenesená",J255,0)</f>
        <v>0</v>
      </c>
      <c r="BI255" s="148">
        <f>IF(N255="nulová",J255,0)</f>
        <v>0</v>
      </c>
      <c r="BJ255" s="17" t="s">
        <v>84</v>
      </c>
      <c r="BK255" s="148">
        <f>ROUND(I255*H255,2)</f>
        <v>0</v>
      </c>
      <c r="BL255" s="17" t="s">
        <v>138</v>
      </c>
      <c r="BM255" s="147" t="s">
        <v>418</v>
      </c>
    </row>
    <row r="256" spans="2:65" s="12" customFormat="1" x14ac:dyDescent="0.2">
      <c r="B256" s="149"/>
      <c r="D256" s="150" t="s">
        <v>140</v>
      </c>
      <c r="E256" s="151" t="s">
        <v>1</v>
      </c>
      <c r="F256" s="152" t="s">
        <v>419</v>
      </c>
      <c r="H256" s="151" t="s">
        <v>1</v>
      </c>
      <c r="I256" s="153"/>
      <c r="L256" s="149"/>
      <c r="M256" s="154"/>
      <c r="T256" s="155"/>
      <c r="AT256" s="151" t="s">
        <v>140</v>
      </c>
      <c r="AU256" s="151" t="s">
        <v>86</v>
      </c>
      <c r="AV256" s="12" t="s">
        <v>84</v>
      </c>
      <c r="AW256" s="12" t="s">
        <v>35</v>
      </c>
      <c r="AX256" s="12" t="s">
        <v>78</v>
      </c>
      <c r="AY256" s="151" t="s">
        <v>131</v>
      </c>
    </row>
    <row r="257" spans="2:65" s="13" customFormat="1" x14ac:dyDescent="0.2">
      <c r="B257" s="156"/>
      <c r="D257" s="150" t="s">
        <v>140</v>
      </c>
      <c r="E257" s="157" t="s">
        <v>1</v>
      </c>
      <c r="F257" s="158" t="s">
        <v>420</v>
      </c>
      <c r="H257" s="159">
        <v>22.2</v>
      </c>
      <c r="I257" s="160"/>
      <c r="L257" s="156"/>
      <c r="M257" s="161"/>
      <c r="T257" s="162"/>
      <c r="AT257" s="157" t="s">
        <v>140</v>
      </c>
      <c r="AU257" s="157" t="s">
        <v>86</v>
      </c>
      <c r="AV257" s="13" t="s">
        <v>86</v>
      </c>
      <c r="AW257" s="13" t="s">
        <v>35</v>
      </c>
      <c r="AX257" s="13" t="s">
        <v>78</v>
      </c>
      <c r="AY257" s="157" t="s">
        <v>131</v>
      </c>
    </row>
    <row r="258" spans="2:65" s="14" customFormat="1" x14ac:dyDescent="0.2">
      <c r="B258" s="163"/>
      <c r="D258" s="150" t="s">
        <v>140</v>
      </c>
      <c r="E258" s="164" t="s">
        <v>1</v>
      </c>
      <c r="F258" s="165" t="s">
        <v>146</v>
      </c>
      <c r="H258" s="166">
        <v>22.2</v>
      </c>
      <c r="I258" s="167"/>
      <c r="L258" s="163"/>
      <c r="M258" s="168"/>
      <c r="T258" s="169"/>
      <c r="AT258" s="164" t="s">
        <v>140</v>
      </c>
      <c r="AU258" s="164" t="s">
        <v>86</v>
      </c>
      <c r="AV258" s="14" t="s">
        <v>138</v>
      </c>
      <c r="AW258" s="14" t="s">
        <v>35</v>
      </c>
      <c r="AX258" s="14" t="s">
        <v>84</v>
      </c>
      <c r="AY258" s="164" t="s">
        <v>131</v>
      </c>
    </row>
    <row r="259" spans="2:65" s="11" customFormat="1" ht="23.1" customHeight="1" x14ac:dyDescent="0.2">
      <c r="B259" s="124"/>
      <c r="D259" s="125" t="s">
        <v>77</v>
      </c>
      <c r="E259" s="134" t="s">
        <v>155</v>
      </c>
      <c r="F259" s="134" t="s">
        <v>156</v>
      </c>
      <c r="I259" s="127"/>
      <c r="J259" s="135">
        <f>BK259</f>
        <v>0</v>
      </c>
      <c r="L259" s="124"/>
      <c r="M259" s="129"/>
      <c r="P259" s="130">
        <f>SUM(P260:P330)</f>
        <v>0</v>
      </c>
      <c r="R259" s="130">
        <f>SUM(R260:R330)</f>
        <v>18020.283125800001</v>
      </c>
      <c r="T259" s="131">
        <f>SUM(T260:T330)</f>
        <v>0.94380000000000008</v>
      </c>
      <c r="AR259" s="125" t="s">
        <v>84</v>
      </c>
      <c r="AT259" s="132" t="s">
        <v>77</v>
      </c>
      <c r="AU259" s="132" t="s">
        <v>84</v>
      </c>
      <c r="AY259" s="125" t="s">
        <v>131</v>
      </c>
      <c r="BK259" s="133">
        <f>SUM(BK260:BK330)</f>
        <v>0</v>
      </c>
    </row>
    <row r="260" spans="2:65" s="1" customFormat="1" ht="24.2" customHeight="1" x14ac:dyDescent="0.2">
      <c r="B260" s="32"/>
      <c r="C260" s="136" t="s">
        <v>421</v>
      </c>
      <c r="D260" s="136" t="s">
        <v>133</v>
      </c>
      <c r="E260" s="137" t="s">
        <v>422</v>
      </c>
      <c r="F260" s="138" t="s">
        <v>423</v>
      </c>
      <c r="G260" s="139" t="s">
        <v>136</v>
      </c>
      <c r="H260" s="140">
        <v>10998</v>
      </c>
      <c r="I260" s="141"/>
      <c r="J260" s="142">
        <f>ROUND(I260*H260,2)</f>
        <v>0</v>
      </c>
      <c r="K260" s="138" t="s">
        <v>137</v>
      </c>
      <c r="L260" s="32"/>
      <c r="M260" s="143" t="s">
        <v>1</v>
      </c>
      <c r="N260" s="144" t="s">
        <v>43</v>
      </c>
      <c r="P260" s="145">
        <f>O260*H260</f>
        <v>0</v>
      </c>
      <c r="Q260" s="145">
        <v>1.328E-2</v>
      </c>
      <c r="R260" s="145">
        <f>Q260*H260</f>
        <v>146.05343999999999</v>
      </c>
      <c r="S260" s="145">
        <v>0</v>
      </c>
      <c r="T260" s="146">
        <f>S260*H260</f>
        <v>0</v>
      </c>
      <c r="AR260" s="147" t="s">
        <v>138</v>
      </c>
      <c r="AT260" s="147" t="s">
        <v>133</v>
      </c>
      <c r="AU260" s="147" t="s">
        <v>86</v>
      </c>
      <c r="AY260" s="17" t="s">
        <v>131</v>
      </c>
      <c r="BE260" s="148">
        <f>IF(N260="základní",J260,0)</f>
        <v>0</v>
      </c>
      <c r="BF260" s="148">
        <f>IF(N260="snížená",J260,0)</f>
        <v>0</v>
      </c>
      <c r="BG260" s="148">
        <f>IF(N260="zákl. přenesená",J260,0)</f>
        <v>0</v>
      </c>
      <c r="BH260" s="148">
        <f>IF(N260="sníž. přenesená",J260,0)</f>
        <v>0</v>
      </c>
      <c r="BI260" s="148">
        <f>IF(N260="nulová",J260,0)</f>
        <v>0</v>
      </c>
      <c r="BJ260" s="17" t="s">
        <v>84</v>
      </c>
      <c r="BK260" s="148">
        <f>ROUND(I260*H260,2)</f>
        <v>0</v>
      </c>
      <c r="BL260" s="17" t="s">
        <v>138</v>
      </c>
      <c r="BM260" s="147" t="s">
        <v>424</v>
      </c>
    </row>
    <row r="261" spans="2:65" s="12" customFormat="1" x14ac:dyDescent="0.2">
      <c r="B261" s="149"/>
      <c r="D261" s="150" t="s">
        <v>140</v>
      </c>
      <c r="E261" s="151" t="s">
        <v>1</v>
      </c>
      <c r="F261" s="152" t="s">
        <v>425</v>
      </c>
      <c r="H261" s="151" t="s">
        <v>1</v>
      </c>
      <c r="I261" s="153"/>
      <c r="L261" s="149"/>
      <c r="M261" s="154"/>
      <c r="T261" s="155"/>
      <c r="AT261" s="151" t="s">
        <v>140</v>
      </c>
      <c r="AU261" s="151" t="s">
        <v>86</v>
      </c>
      <c r="AV261" s="12" t="s">
        <v>84</v>
      </c>
      <c r="AW261" s="12" t="s">
        <v>35</v>
      </c>
      <c r="AX261" s="12" t="s">
        <v>78</v>
      </c>
      <c r="AY261" s="151" t="s">
        <v>131</v>
      </c>
    </row>
    <row r="262" spans="2:65" s="13" customFormat="1" x14ac:dyDescent="0.2">
      <c r="B262" s="156"/>
      <c r="D262" s="150" t="s">
        <v>140</v>
      </c>
      <c r="E262" s="157" t="s">
        <v>1</v>
      </c>
      <c r="F262" s="158" t="s">
        <v>426</v>
      </c>
      <c r="H262" s="159">
        <v>10998</v>
      </c>
      <c r="I262" s="160"/>
      <c r="L262" s="156"/>
      <c r="M262" s="161"/>
      <c r="T262" s="162"/>
      <c r="AT262" s="157" t="s">
        <v>140</v>
      </c>
      <c r="AU262" s="157" t="s">
        <v>86</v>
      </c>
      <c r="AV262" s="13" t="s">
        <v>86</v>
      </c>
      <c r="AW262" s="13" t="s">
        <v>35</v>
      </c>
      <c r="AX262" s="13" t="s">
        <v>78</v>
      </c>
      <c r="AY262" s="157" t="s">
        <v>131</v>
      </c>
    </row>
    <row r="263" spans="2:65" s="14" customFormat="1" x14ac:dyDescent="0.2">
      <c r="B263" s="163"/>
      <c r="D263" s="150" t="s">
        <v>140</v>
      </c>
      <c r="E263" s="164" t="s">
        <v>234</v>
      </c>
      <c r="F263" s="165" t="s">
        <v>146</v>
      </c>
      <c r="H263" s="166">
        <v>10998</v>
      </c>
      <c r="I263" s="167"/>
      <c r="L263" s="163"/>
      <c r="M263" s="168"/>
      <c r="T263" s="169"/>
      <c r="AT263" s="164" t="s">
        <v>140</v>
      </c>
      <c r="AU263" s="164" t="s">
        <v>86</v>
      </c>
      <c r="AV263" s="14" t="s">
        <v>138</v>
      </c>
      <c r="AW263" s="14" t="s">
        <v>35</v>
      </c>
      <c r="AX263" s="14" t="s">
        <v>84</v>
      </c>
      <c r="AY263" s="164" t="s">
        <v>131</v>
      </c>
    </row>
    <row r="264" spans="2:65" s="1" customFormat="1" ht="21.75" customHeight="1" x14ac:dyDescent="0.2">
      <c r="B264" s="32"/>
      <c r="C264" s="176" t="s">
        <v>427</v>
      </c>
      <c r="D264" s="176" t="s">
        <v>294</v>
      </c>
      <c r="E264" s="177" t="s">
        <v>428</v>
      </c>
      <c r="F264" s="178" t="s">
        <v>429</v>
      </c>
      <c r="G264" s="179" t="s">
        <v>179</v>
      </c>
      <c r="H264" s="180">
        <v>204.453</v>
      </c>
      <c r="I264" s="181"/>
      <c r="J264" s="182">
        <f>ROUND(I264*H264,2)</f>
        <v>0</v>
      </c>
      <c r="K264" s="178" t="s">
        <v>137</v>
      </c>
      <c r="L264" s="183"/>
      <c r="M264" s="184" t="s">
        <v>1</v>
      </c>
      <c r="N264" s="185" t="s">
        <v>43</v>
      </c>
      <c r="P264" s="145">
        <f>O264*H264</f>
        <v>0</v>
      </c>
      <c r="Q264" s="145">
        <v>1</v>
      </c>
      <c r="R264" s="145">
        <f>Q264*H264</f>
        <v>204.453</v>
      </c>
      <c r="S264" s="145">
        <v>0</v>
      </c>
      <c r="T264" s="146">
        <f>S264*H264</f>
        <v>0</v>
      </c>
      <c r="AR264" s="147" t="s">
        <v>176</v>
      </c>
      <c r="AT264" s="147" t="s">
        <v>294</v>
      </c>
      <c r="AU264" s="147" t="s">
        <v>86</v>
      </c>
      <c r="AY264" s="17" t="s">
        <v>131</v>
      </c>
      <c r="BE264" s="148">
        <f>IF(N264="základní",J264,0)</f>
        <v>0</v>
      </c>
      <c r="BF264" s="148">
        <f>IF(N264="snížená",J264,0)</f>
        <v>0</v>
      </c>
      <c r="BG264" s="148">
        <f>IF(N264="zákl. přenesená",J264,0)</f>
        <v>0</v>
      </c>
      <c r="BH264" s="148">
        <f>IF(N264="sníž. přenesená",J264,0)</f>
        <v>0</v>
      </c>
      <c r="BI264" s="148">
        <f>IF(N264="nulová",J264,0)</f>
        <v>0</v>
      </c>
      <c r="BJ264" s="17" t="s">
        <v>84</v>
      </c>
      <c r="BK264" s="148">
        <f>ROUND(I264*H264,2)</f>
        <v>0</v>
      </c>
      <c r="BL264" s="17" t="s">
        <v>138</v>
      </c>
      <c r="BM264" s="147" t="s">
        <v>430</v>
      </c>
    </row>
    <row r="265" spans="2:65" s="12" customFormat="1" x14ac:dyDescent="0.2">
      <c r="B265" s="149"/>
      <c r="D265" s="150" t="s">
        <v>140</v>
      </c>
      <c r="E265" s="151" t="s">
        <v>1</v>
      </c>
      <c r="F265" s="152" t="s">
        <v>431</v>
      </c>
      <c r="H265" s="151" t="s">
        <v>1</v>
      </c>
      <c r="I265" s="153"/>
      <c r="L265" s="149"/>
      <c r="M265" s="154"/>
      <c r="T265" s="155"/>
      <c r="AT265" s="151" t="s">
        <v>140</v>
      </c>
      <c r="AU265" s="151" t="s">
        <v>86</v>
      </c>
      <c r="AV265" s="12" t="s">
        <v>84</v>
      </c>
      <c r="AW265" s="12" t="s">
        <v>35</v>
      </c>
      <c r="AX265" s="12" t="s">
        <v>78</v>
      </c>
      <c r="AY265" s="151" t="s">
        <v>131</v>
      </c>
    </row>
    <row r="266" spans="2:65" s="13" customFormat="1" x14ac:dyDescent="0.2">
      <c r="B266" s="156"/>
      <c r="D266" s="150" t="s">
        <v>140</v>
      </c>
      <c r="E266" s="157" t="s">
        <v>1</v>
      </c>
      <c r="F266" s="158" t="s">
        <v>432</v>
      </c>
      <c r="H266" s="159">
        <v>204.453</v>
      </c>
      <c r="I266" s="160"/>
      <c r="L266" s="156"/>
      <c r="M266" s="161"/>
      <c r="T266" s="162"/>
      <c r="AT266" s="157" t="s">
        <v>140</v>
      </c>
      <c r="AU266" s="157" t="s">
        <v>86</v>
      </c>
      <c r="AV266" s="13" t="s">
        <v>86</v>
      </c>
      <c r="AW266" s="13" t="s">
        <v>35</v>
      </c>
      <c r="AX266" s="13" t="s">
        <v>78</v>
      </c>
      <c r="AY266" s="157" t="s">
        <v>131</v>
      </c>
    </row>
    <row r="267" spans="2:65" s="14" customFormat="1" x14ac:dyDescent="0.2">
      <c r="B267" s="163"/>
      <c r="D267" s="150" t="s">
        <v>140</v>
      </c>
      <c r="E267" s="164" t="s">
        <v>1</v>
      </c>
      <c r="F267" s="165" t="s">
        <v>146</v>
      </c>
      <c r="H267" s="166">
        <v>204.453</v>
      </c>
      <c r="I267" s="167"/>
      <c r="L267" s="163"/>
      <c r="M267" s="168"/>
      <c r="T267" s="169"/>
      <c r="AT267" s="164" t="s">
        <v>140</v>
      </c>
      <c r="AU267" s="164" t="s">
        <v>86</v>
      </c>
      <c r="AV267" s="14" t="s">
        <v>138</v>
      </c>
      <c r="AW267" s="14" t="s">
        <v>35</v>
      </c>
      <c r="AX267" s="14" t="s">
        <v>84</v>
      </c>
      <c r="AY267" s="164" t="s">
        <v>131</v>
      </c>
    </row>
    <row r="268" spans="2:65" s="1" customFormat="1" ht="24.2" customHeight="1" x14ac:dyDescent="0.2">
      <c r="B268" s="32"/>
      <c r="C268" s="136" t="s">
        <v>433</v>
      </c>
      <c r="D268" s="136" t="s">
        <v>133</v>
      </c>
      <c r="E268" s="137" t="s">
        <v>434</v>
      </c>
      <c r="F268" s="138" t="s">
        <v>435</v>
      </c>
      <c r="G268" s="139" t="s">
        <v>159</v>
      </c>
      <c r="H268" s="140">
        <v>3603</v>
      </c>
      <c r="I268" s="141"/>
      <c r="J268" s="142">
        <f>ROUND(I268*H268,2)</f>
        <v>0</v>
      </c>
      <c r="K268" s="138" t="s">
        <v>1</v>
      </c>
      <c r="L268" s="32"/>
      <c r="M268" s="143" t="s">
        <v>1</v>
      </c>
      <c r="N268" s="144" t="s">
        <v>43</v>
      </c>
      <c r="P268" s="145">
        <f>O268*H268</f>
        <v>0</v>
      </c>
      <c r="Q268" s="145">
        <v>1.964</v>
      </c>
      <c r="R268" s="145">
        <f>Q268*H268</f>
        <v>7076.2919999999995</v>
      </c>
      <c r="S268" s="145">
        <v>0</v>
      </c>
      <c r="T268" s="146">
        <f>S268*H268</f>
        <v>0</v>
      </c>
      <c r="AR268" s="147" t="s">
        <v>138</v>
      </c>
      <c r="AT268" s="147" t="s">
        <v>133</v>
      </c>
      <c r="AU268" s="147" t="s">
        <v>86</v>
      </c>
      <c r="AY268" s="17" t="s">
        <v>131</v>
      </c>
      <c r="BE268" s="148">
        <f>IF(N268="základní",J268,0)</f>
        <v>0</v>
      </c>
      <c r="BF268" s="148">
        <f>IF(N268="snížená",J268,0)</f>
        <v>0</v>
      </c>
      <c r="BG268" s="148">
        <f>IF(N268="zákl. přenesená",J268,0)</f>
        <v>0</v>
      </c>
      <c r="BH268" s="148">
        <f>IF(N268="sníž. přenesená",J268,0)</f>
        <v>0</v>
      </c>
      <c r="BI268" s="148">
        <f>IF(N268="nulová",J268,0)</f>
        <v>0</v>
      </c>
      <c r="BJ268" s="17" t="s">
        <v>84</v>
      </c>
      <c r="BK268" s="148">
        <f>ROUND(I268*H268,2)</f>
        <v>0</v>
      </c>
      <c r="BL268" s="17" t="s">
        <v>138</v>
      </c>
      <c r="BM268" s="147" t="s">
        <v>436</v>
      </c>
    </row>
    <row r="269" spans="2:65" s="1" customFormat="1" ht="16.5" customHeight="1" x14ac:dyDescent="0.2">
      <c r="B269" s="32"/>
      <c r="C269" s="136" t="s">
        <v>437</v>
      </c>
      <c r="D269" s="136" t="s">
        <v>133</v>
      </c>
      <c r="E269" s="137" t="s">
        <v>438</v>
      </c>
      <c r="F269" s="138" t="s">
        <v>439</v>
      </c>
      <c r="G269" s="139" t="s">
        <v>159</v>
      </c>
      <c r="H269" s="140">
        <v>5067</v>
      </c>
      <c r="I269" s="141"/>
      <c r="J269" s="142">
        <f>ROUND(I269*H269,2)</f>
        <v>0</v>
      </c>
      <c r="K269" s="138" t="s">
        <v>137</v>
      </c>
      <c r="L269" s="32"/>
      <c r="M269" s="143" t="s">
        <v>1</v>
      </c>
      <c r="N269" s="144" t="s">
        <v>43</v>
      </c>
      <c r="P269" s="145">
        <f>O269*H269</f>
        <v>0</v>
      </c>
      <c r="Q269" s="145">
        <v>0</v>
      </c>
      <c r="R269" s="145">
        <f>Q269*H269</f>
        <v>0</v>
      </c>
      <c r="S269" s="145">
        <v>0</v>
      </c>
      <c r="T269" s="146">
        <f>S269*H269</f>
        <v>0</v>
      </c>
      <c r="AR269" s="147" t="s">
        <v>138</v>
      </c>
      <c r="AT269" s="147" t="s">
        <v>133</v>
      </c>
      <c r="AU269" s="147" t="s">
        <v>86</v>
      </c>
      <c r="AY269" s="17" t="s">
        <v>131</v>
      </c>
      <c r="BE269" s="148">
        <f>IF(N269="základní",J269,0)</f>
        <v>0</v>
      </c>
      <c r="BF269" s="148">
        <f>IF(N269="snížená",J269,0)</f>
        <v>0</v>
      </c>
      <c r="BG269" s="148">
        <f>IF(N269="zákl. přenesená",J269,0)</f>
        <v>0</v>
      </c>
      <c r="BH269" s="148">
        <f>IF(N269="sníž. přenesená",J269,0)</f>
        <v>0</v>
      </c>
      <c r="BI269" s="148">
        <f>IF(N269="nulová",J269,0)</f>
        <v>0</v>
      </c>
      <c r="BJ269" s="17" t="s">
        <v>84</v>
      </c>
      <c r="BK269" s="148">
        <f>ROUND(I269*H269,2)</f>
        <v>0</v>
      </c>
      <c r="BL269" s="17" t="s">
        <v>138</v>
      </c>
      <c r="BM269" s="147" t="s">
        <v>440</v>
      </c>
    </row>
    <row r="270" spans="2:65" s="1" customFormat="1" ht="21.75" customHeight="1" x14ac:dyDescent="0.2">
      <c r="B270" s="32"/>
      <c r="C270" s="176" t="s">
        <v>441</v>
      </c>
      <c r="D270" s="176" t="s">
        <v>294</v>
      </c>
      <c r="E270" s="177" t="s">
        <v>442</v>
      </c>
      <c r="F270" s="178" t="s">
        <v>443</v>
      </c>
      <c r="G270" s="179" t="s">
        <v>179</v>
      </c>
      <c r="H270" s="180">
        <v>9120.6</v>
      </c>
      <c r="I270" s="181"/>
      <c r="J270" s="182">
        <f>ROUND(I270*H270,2)</f>
        <v>0</v>
      </c>
      <c r="K270" s="178" t="s">
        <v>137</v>
      </c>
      <c r="L270" s="183"/>
      <c r="M270" s="184" t="s">
        <v>1</v>
      </c>
      <c r="N270" s="185" t="s">
        <v>43</v>
      </c>
      <c r="P270" s="145">
        <f>O270*H270</f>
        <v>0</v>
      </c>
      <c r="Q270" s="145">
        <v>1</v>
      </c>
      <c r="R270" s="145">
        <f>Q270*H270</f>
        <v>9120.6</v>
      </c>
      <c r="S270" s="145">
        <v>0</v>
      </c>
      <c r="T270" s="146">
        <f>S270*H270</f>
        <v>0</v>
      </c>
      <c r="AR270" s="147" t="s">
        <v>176</v>
      </c>
      <c r="AT270" s="147" t="s">
        <v>294</v>
      </c>
      <c r="AU270" s="147" t="s">
        <v>86</v>
      </c>
      <c r="AY270" s="17" t="s">
        <v>131</v>
      </c>
      <c r="BE270" s="148">
        <f>IF(N270="základní",J270,0)</f>
        <v>0</v>
      </c>
      <c r="BF270" s="148">
        <f>IF(N270="snížená",J270,0)</f>
        <v>0</v>
      </c>
      <c r="BG270" s="148">
        <f>IF(N270="zákl. přenesená",J270,0)</f>
        <v>0</v>
      </c>
      <c r="BH270" s="148">
        <f>IF(N270="sníž. přenesená",J270,0)</f>
        <v>0</v>
      </c>
      <c r="BI270" s="148">
        <f>IF(N270="nulová",J270,0)</f>
        <v>0</v>
      </c>
      <c r="BJ270" s="17" t="s">
        <v>84</v>
      </c>
      <c r="BK270" s="148">
        <f>ROUND(I270*H270,2)</f>
        <v>0</v>
      </c>
      <c r="BL270" s="17" t="s">
        <v>138</v>
      </c>
      <c r="BM270" s="147" t="s">
        <v>444</v>
      </c>
    </row>
    <row r="271" spans="2:65" s="13" customFormat="1" x14ac:dyDescent="0.2">
      <c r="B271" s="156"/>
      <c r="D271" s="150" t="s">
        <v>140</v>
      </c>
      <c r="F271" s="158" t="s">
        <v>445</v>
      </c>
      <c r="H271" s="159">
        <v>9120.6</v>
      </c>
      <c r="I271" s="160"/>
      <c r="L271" s="156"/>
      <c r="M271" s="161"/>
      <c r="T271" s="162"/>
      <c r="AT271" s="157" t="s">
        <v>140</v>
      </c>
      <c r="AU271" s="157" t="s">
        <v>86</v>
      </c>
      <c r="AV271" s="13" t="s">
        <v>86</v>
      </c>
      <c r="AW271" s="13" t="s">
        <v>4</v>
      </c>
      <c r="AX271" s="13" t="s">
        <v>84</v>
      </c>
      <c r="AY271" s="157" t="s">
        <v>131</v>
      </c>
    </row>
    <row r="272" spans="2:65" s="1" customFormat="1" ht="24.2" customHeight="1" x14ac:dyDescent="0.2">
      <c r="B272" s="32"/>
      <c r="C272" s="136" t="s">
        <v>446</v>
      </c>
      <c r="D272" s="136" t="s">
        <v>133</v>
      </c>
      <c r="E272" s="137" t="s">
        <v>447</v>
      </c>
      <c r="F272" s="138" t="s">
        <v>448</v>
      </c>
      <c r="G272" s="139" t="s">
        <v>153</v>
      </c>
      <c r="H272" s="140">
        <v>2612</v>
      </c>
      <c r="I272" s="141"/>
      <c r="J272" s="142">
        <f>ROUND(I272*H272,2)</f>
        <v>0</v>
      </c>
      <c r="K272" s="138" t="s">
        <v>137</v>
      </c>
      <c r="L272" s="32"/>
      <c r="M272" s="143" t="s">
        <v>1</v>
      </c>
      <c r="N272" s="144" t="s">
        <v>43</v>
      </c>
      <c r="P272" s="145">
        <f>O272*H272</f>
        <v>0</v>
      </c>
      <c r="Q272" s="145">
        <v>0</v>
      </c>
      <c r="R272" s="145">
        <f>Q272*H272</f>
        <v>0</v>
      </c>
      <c r="S272" s="145">
        <v>0</v>
      </c>
      <c r="T272" s="146">
        <f>S272*H272</f>
        <v>0</v>
      </c>
      <c r="AR272" s="147" t="s">
        <v>138</v>
      </c>
      <c r="AT272" s="147" t="s">
        <v>133</v>
      </c>
      <c r="AU272" s="147" t="s">
        <v>86</v>
      </c>
      <c r="AY272" s="17" t="s">
        <v>131</v>
      </c>
      <c r="BE272" s="148">
        <f>IF(N272="základní",J272,0)</f>
        <v>0</v>
      </c>
      <c r="BF272" s="148">
        <f>IF(N272="snížená",J272,0)</f>
        <v>0</v>
      </c>
      <c r="BG272" s="148">
        <f>IF(N272="zákl. přenesená",J272,0)</f>
        <v>0</v>
      </c>
      <c r="BH272" s="148">
        <f>IF(N272="sníž. přenesená",J272,0)</f>
        <v>0</v>
      </c>
      <c r="BI272" s="148">
        <f>IF(N272="nulová",J272,0)</f>
        <v>0</v>
      </c>
      <c r="BJ272" s="17" t="s">
        <v>84</v>
      </c>
      <c r="BK272" s="148">
        <f>ROUND(I272*H272,2)</f>
        <v>0</v>
      </c>
      <c r="BL272" s="17" t="s">
        <v>138</v>
      </c>
      <c r="BM272" s="147" t="s">
        <v>449</v>
      </c>
    </row>
    <row r="273" spans="2:65" s="12" customFormat="1" x14ac:dyDescent="0.2">
      <c r="B273" s="149"/>
      <c r="D273" s="150" t="s">
        <v>140</v>
      </c>
      <c r="E273" s="151" t="s">
        <v>1</v>
      </c>
      <c r="F273" s="152" t="s">
        <v>450</v>
      </c>
      <c r="H273" s="151" t="s">
        <v>1</v>
      </c>
      <c r="I273" s="153"/>
      <c r="L273" s="149"/>
      <c r="M273" s="154"/>
      <c r="T273" s="155"/>
      <c r="AT273" s="151" t="s">
        <v>140</v>
      </c>
      <c r="AU273" s="151" t="s">
        <v>86</v>
      </c>
      <c r="AV273" s="12" t="s">
        <v>84</v>
      </c>
      <c r="AW273" s="12" t="s">
        <v>35</v>
      </c>
      <c r="AX273" s="12" t="s">
        <v>78</v>
      </c>
      <c r="AY273" s="151" t="s">
        <v>131</v>
      </c>
    </row>
    <row r="274" spans="2:65" s="13" customFormat="1" x14ac:dyDescent="0.2">
      <c r="B274" s="156"/>
      <c r="D274" s="150" t="s">
        <v>140</v>
      </c>
      <c r="E274" s="157" t="s">
        <v>1</v>
      </c>
      <c r="F274" s="158" t="s">
        <v>451</v>
      </c>
      <c r="H274" s="159">
        <v>2612</v>
      </c>
      <c r="I274" s="160"/>
      <c r="L274" s="156"/>
      <c r="M274" s="161"/>
      <c r="T274" s="162"/>
      <c r="AT274" s="157" t="s">
        <v>140</v>
      </c>
      <c r="AU274" s="157" t="s">
        <v>86</v>
      </c>
      <c r="AV274" s="13" t="s">
        <v>86</v>
      </c>
      <c r="AW274" s="13" t="s">
        <v>35</v>
      </c>
      <c r="AX274" s="13" t="s">
        <v>78</v>
      </c>
      <c r="AY274" s="157" t="s">
        <v>131</v>
      </c>
    </row>
    <row r="275" spans="2:65" s="14" customFormat="1" x14ac:dyDescent="0.2">
      <c r="B275" s="163"/>
      <c r="D275" s="150" t="s">
        <v>140</v>
      </c>
      <c r="E275" s="164" t="s">
        <v>224</v>
      </c>
      <c r="F275" s="165" t="s">
        <v>146</v>
      </c>
      <c r="H275" s="166">
        <v>2612</v>
      </c>
      <c r="I275" s="167"/>
      <c r="L275" s="163"/>
      <c r="M275" s="168"/>
      <c r="T275" s="169"/>
      <c r="AT275" s="164" t="s">
        <v>140</v>
      </c>
      <c r="AU275" s="164" t="s">
        <v>86</v>
      </c>
      <c r="AV275" s="14" t="s">
        <v>138</v>
      </c>
      <c r="AW275" s="14" t="s">
        <v>35</v>
      </c>
      <c r="AX275" s="14" t="s">
        <v>84</v>
      </c>
      <c r="AY275" s="164" t="s">
        <v>131</v>
      </c>
    </row>
    <row r="276" spans="2:65" s="1" customFormat="1" ht="16.5" customHeight="1" x14ac:dyDescent="0.2">
      <c r="B276" s="32"/>
      <c r="C276" s="176" t="s">
        <v>452</v>
      </c>
      <c r="D276" s="176" t="s">
        <v>294</v>
      </c>
      <c r="E276" s="177" t="s">
        <v>453</v>
      </c>
      <c r="F276" s="178" t="s">
        <v>454</v>
      </c>
      <c r="G276" s="179" t="s">
        <v>153</v>
      </c>
      <c r="H276" s="180">
        <v>5354.6</v>
      </c>
      <c r="I276" s="181"/>
      <c r="J276" s="182">
        <f>ROUND(I276*H276,2)</f>
        <v>0</v>
      </c>
      <c r="K276" s="178" t="s">
        <v>137</v>
      </c>
      <c r="L276" s="183"/>
      <c r="M276" s="184" t="s">
        <v>1</v>
      </c>
      <c r="N276" s="185" t="s">
        <v>43</v>
      </c>
      <c r="P276" s="145">
        <f>O276*H276</f>
        <v>0</v>
      </c>
      <c r="Q276" s="145">
        <v>4.9390000000000003E-2</v>
      </c>
      <c r="R276" s="145">
        <f>Q276*H276</f>
        <v>264.46369400000003</v>
      </c>
      <c r="S276" s="145">
        <v>0</v>
      </c>
      <c r="T276" s="146">
        <f>S276*H276</f>
        <v>0</v>
      </c>
      <c r="AR276" s="147" t="s">
        <v>176</v>
      </c>
      <c r="AT276" s="147" t="s">
        <v>294</v>
      </c>
      <c r="AU276" s="147" t="s">
        <v>86</v>
      </c>
      <c r="AY276" s="17" t="s">
        <v>131</v>
      </c>
      <c r="BE276" s="148">
        <f>IF(N276="základní",J276,0)</f>
        <v>0</v>
      </c>
      <c r="BF276" s="148">
        <f>IF(N276="snížená",J276,0)</f>
        <v>0</v>
      </c>
      <c r="BG276" s="148">
        <f>IF(N276="zákl. přenesená",J276,0)</f>
        <v>0</v>
      </c>
      <c r="BH276" s="148">
        <f>IF(N276="sníž. přenesená",J276,0)</f>
        <v>0</v>
      </c>
      <c r="BI276" s="148">
        <f>IF(N276="nulová",J276,0)</f>
        <v>0</v>
      </c>
      <c r="BJ276" s="17" t="s">
        <v>84</v>
      </c>
      <c r="BK276" s="148">
        <f>ROUND(I276*H276,2)</f>
        <v>0</v>
      </c>
      <c r="BL276" s="17" t="s">
        <v>138</v>
      </c>
      <c r="BM276" s="147" t="s">
        <v>455</v>
      </c>
    </row>
    <row r="277" spans="2:65" s="13" customFormat="1" x14ac:dyDescent="0.2">
      <c r="B277" s="156"/>
      <c r="D277" s="150" t="s">
        <v>140</v>
      </c>
      <c r="F277" s="158" t="s">
        <v>456</v>
      </c>
      <c r="H277" s="159">
        <v>5354.6</v>
      </c>
      <c r="I277" s="160"/>
      <c r="L277" s="156"/>
      <c r="M277" s="161"/>
      <c r="T277" s="162"/>
      <c r="AT277" s="157" t="s">
        <v>140</v>
      </c>
      <c r="AU277" s="157" t="s">
        <v>86</v>
      </c>
      <c r="AV277" s="13" t="s">
        <v>86</v>
      </c>
      <c r="AW277" s="13" t="s">
        <v>4</v>
      </c>
      <c r="AX277" s="13" t="s">
        <v>84</v>
      </c>
      <c r="AY277" s="157" t="s">
        <v>131</v>
      </c>
    </row>
    <row r="278" spans="2:65" s="1" customFormat="1" ht="38.1" customHeight="1" x14ac:dyDescent="0.2">
      <c r="B278" s="32"/>
      <c r="C278" s="176" t="s">
        <v>457</v>
      </c>
      <c r="D278" s="176" t="s">
        <v>294</v>
      </c>
      <c r="E278" s="177" t="s">
        <v>458</v>
      </c>
      <c r="F278" s="178" t="s">
        <v>459</v>
      </c>
      <c r="G278" s="179" t="s">
        <v>460</v>
      </c>
      <c r="H278" s="180">
        <v>4274.9589999999998</v>
      </c>
      <c r="I278" s="181"/>
      <c r="J278" s="182">
        <f>ROUND(I278*H278,2)</f>
        <v>0</v>
      </c>
      <c r="K278" s="178" t="s">
        <v>137</v>
      </c>
      <c r="L278" s="183"/>
      <c r="M278" s="184" t="s">
        <v>1</v>
      </c>
      <c r="N278" s="185" t="s">
        <v>43</v>
      </c>
      <c r="P278" s="145">
        <f>O278*H278</f>
        <v>0</v>
      </c>
      <c r="Q278" s="145">
        <v>0.252</v>
      </c>
      <c r="R278" s="145">
        <f>Q278*H278</f>
        <v>1077.2896679999999</v>
      </c>
      <c r="S278" s="145">
        <v>0</v>
      </c>
      <c r="T278" s="146">
        <f>S278*H278</f>
        <v>0</v>
      </c>
      <c r="AR278" s="147" t="s">
        <v>176</v>
      </c>
      <c r="AT278" s="147" t="s">
        <v>294</v>
      </c>
      <c r="AU278" s="147" t="s">
        <v>86</v>
      </c>
      <c r="AY278" s="17" t="s">
        <v>131</v>
      </c>
      <c r="BE278" s="148">
        <f>IF(N278="základní",J278,0)</f>
        <v>0</v>
      </c>
      <c r="BF278" s="148">
        <f>IF(N278="snížená",J278,0)</f>
        <v>0</v>
      </c>
      <c r="BG278" s="148">
        <f>IF(N278="zákl. přenesená",J278,0)</f>
        <v>0</v>
      </c>
      <c r="BH278" s="148">
        <f>IF(N278="sníž. přenesená",J278,0)</f>
        <v>0</v>
      </c>
      <c r="BI278" s="148">
        <f>IF(N278="nulová",J278,0)</f>
        <v>0</v>
      </c>
      <c r="BJ278" s="17" t="s">
        <v>84</v>
      </c>
      <c r="BK278" s="148">
        <f>ROUND(I278*H278,2)</f>
        <v>0</v>
      </c>
      <c r="BL278" s="17" t="s">
        <v>138</v>
      </c>
      <c r="BM278" s="147" t="s">
        <v>461</v>
      </c>
    </row>
    <row r="279" spans="2:65" s="12" customFormat="1" x14ac:dyDescent="0.2">
      <c r="B279" s="149"/>
      <c r="D279" s="150" t="s">
        <v>140</v>
      </c>
      <c r="E279" s="151" t="s">
        <v>1</v>
      </c>
      <c r="F279" s="152" t="s">
        <v>462</v>
      </c>
      <c r="H279" s="151" t="s">
        <v>1</v>
      </c>
      <c r="I279" s="153"/>
      <c r="L279" s="149"/>
      <c r="M279" s="154"/>
      <c r="T279" s="155"/>
      <c r="AT279" s="151" t="s">
        <v>140</v>
      </c>
      <c r="AU279" s="151" t="s">
        <v>86</v>
      </c>
      <c r="AV279" s="12" t="s">
        <v>84</v>
      </c>
      <c r="AW279" s="12" t="s">
        <v>35</v>
      </c>
      <c r="AX279" s="12" t="s">
        <v>78</v>
      </c>
      <c r="AY279" s="151" t="s">
        <v>131</v>
      </c>
    </row>
    <row r="280" spans="2:65" s="13" customFormat="1" x14ac:dyDescent="0.2">
      <c r="B280" s="156"/>
      <c r="D280" s="150" t="s">
        <v>140</v>
      </c>
      <c r="E280" s="157" t="s">
        <v>1</v>
      </c>
      <c r="F280" s="158" t="s">
        <v>463</v>
      </c>
      <c r="H280" s="159">
        <v>4274.9589999999998</v>
      </c>
      <c r="I280" s="160"/>
      <c r="L280" s="156"/>
      <c r="M280" s="161"/>
      <c r="T280" s="162"/>
      <c r="AT280" s="157" t="s">
        <v>140</v>
      </c>
      <c r="AU280" s="157" t="s">
        <v>86</v>
      </c>
      <c r="AV280" s="13" t="s">
        <v>86</v>
      </c>
      <c r="AW280" s="13" t="s">
        <v>35</v>
      </c>
      <c r="AX280" s="13" t="s">
        <v>78</v>
      </c>
      <c r="AY280" s="157" t="s">
        <v>131</v>
      </c>
    </row>
    <row r="281" spans="2:65" s="14" customFormat="1" x14ac:dyDescent="0.2">
      <c r="B281" s="163"/>
      <c r="D281" s="150" t="s">
        <v>140</v>
      </c>
      <c r="E281" s="164" t="s">
        <v>1</v>
      </c>
      <c r="F281" s="165" t="s">
        <v>146</v>
      </c>
      <c r="H281" s="166">
        <v>4274.9589999999998</v>
      </c>
      <c r="I281" s="167"/>
      <c r="L281" s="163"/>
      <c r="M281" s="168"/>
      <c r="T281" s="169"/>
      <c r="AT281" s="164" t="s">
        <v>140</v>
      </c>
      <c r="AU281" s="164" t="s">
        <v>86</v>
      </c>
      <c r="AV281" s="14" t="s">
        <v>138</v>
      </c>
      <c r="AW281" s="14" t="s">
        <v>35</v>
      </c>
      <c r="AX281" s="14" t="s">
        <v>84</v>
      </c>
      <c r="AY281" s="164" t="s">
        <v>131</v>
      </c>
    </row>
    <row r="282" spans="2:65" s="1" customFormat="1" ht="24.2" customHeight="1" x14ac:dyDescent="0.2">
      <c r="B282" s="32"/>
      <c r="C282" s="136" t="s">
        <v>464</v>
      </c>
      <c r="D282" s="136" t="s">
        <v>133</v>
      </c>
      <c r="E282" s="137" t="s">
        <v>465</v>
      </c>
      <c r="F282" s="138" t="s">
        <v>466</v>
      </c>
      <c r="G282" s="139" t="s">
        <v>153</v>
      </c>
      <c r="H282" s="140">
        <v>87</v>
      </c>
      <c r="I282" s="141"/>
      <c r="J282" s="142">
        <f>ROUND(I282*H282,2)</f>
        <v>0</v>
      </c>
      <c r="K282" s="138" t="s">
        <v>137</v>
      </c>
      <c r="L282" s="32"/>
      <c r="M282" s="143" t="s">
        <v>1</v>
      </c>
      <c r="N282" s="144" t="s">
        <v>43</v>
      </c>
      <c r="P282" s="145">
        <f>O282*H282</f>
        <v>0</v>
      </c>
      <c r="Q282" s="145">
        <v>0</v>
      </c>
      <c r="R282" s="145">
        <f>Q282*H282</f>
        <v>0</v>
      </c>
      <c r="S282" s="145">
        <v>0</v>
      </c>
      <c r="T282" s="146">
        <f>S282*H282</f>
        <v>0</v>
      </c>
      <c r="AR282" s="147" t="s">
        <v>138</v>
      </c>
      <c r="AT282" s="147" t="s">
        <v>133</v>
      </c>
      <c r="AU282" s="147" t="s">
        <v>86</v>
      </c>
      <c r="AY282" s="17" t="s">
        <v>131</v>
      </c>
      <c r="BE282" s="148">
        <f>IF(N282="základní",J282,0)</f>
        <v>0</v>
      </c>
      <c r="BF282" s="148">
        <f>IF(N282="snížená",J282,0)</f>
        <v>0</v>
      </c>
      <c r="BG282" s="148">
        <f>IF(N282="zákl. přenesená",J282,0)</f>
        <v>0</v>
      </c>
      <c r="BH282" s="148">
        <f>IF(N282="sníž. přenesená",J282,0)</f>
        <v>0</v>
      </c>
      <c r="BI282" s="148">
        <f>IF(N282="nulová",J282,0)</f>
        <v>0</v>
      </c>
      <c r="BJ282" s="17" t="s">
        <v>84</v>
      </c>
      <c r="BK282" s="148">
        <f>ROUND(I282*H282,2)</f>
        <v>0</v>
      </c>
      <c r="BL282" s="17" t="s">
        <v>138</v>
      </c>
      <c r="BM282" s="147" t="s">
        <v>467</v>
      </c>
    </row>
    <row r="283" spans="2:65" s="12" customFormat="1" x14ac:dyDescent="0.2">
      <c r="B283" s="149"/>
      <c r="D283" s="150" t="s">
        <v>140</v>
      </c>
      <c r="E283" s="151" t="s">
        <v>1</v>
      </c>
      <c r="F283" s="152" t="s">
        <v>450</v>
      </c>
      <c r="H283" s="151" t="s">
        <v>1</v>
      </c>
      <c r="I283" s="153"/>
      <c r="L283" s="149"/>
      <c r="M283" s="154"/>
      <c r="T283" s="155"/>
      <c r="AT283" s="151" t="s">
        <v>140</v>
      </c>
      <c r="AU283" s="151" t="s">
        <v>86</v>
      </c>
      <c r="AV283" s="12" t="s">
        <v>84</v>
      </c>
      <c r="AW283" s="12" t="s">
        <v>35</v>
      </c>
      <c r="AX283" s="12" t="s">
        <v>78</v>
      </c>
      <c r="AY283" s="151" t="s">
        <v>131</v>
      </c>
    </row>
    <row r="284" spans="2:65" s="13" customFormat="1" x14ac:dyDescent="0.2">
      <c r="B284" s="156"/>
      <c r="D284" s="150" t="s">
        <v>140</v>
      </c>
      <c r="E284" s="157" t="s">
        <v>1</v>
      </c>
      <c r="F284" s="158" t="s">
        <v>468</v>
      </c>
      <c r="H284" s="159">
        <v>87</v>
      </c>
      <c r="I284" s="160"/>
      <c r="L284" s="156"/>
      <c r="M284" s="161"/>
      <c r="T284" s="162"/>
      <c r="AT284" s="157" t="s">
        <v>140</v>
      </c>
      <c r="AU284" s="157" t="s">
        <v>86</v>
      </c>
      <c r="AV284" s="13" t="s">
        <v>86</v>
      </c>
      <c r="AW284" s="13" t="s">
        <v>35</v>
      </c>
      <c r="AX284" s="13" t="s">
        <v>78</v>
      </c>
      <c r="AY284" s="157" t="s">
        <v>131</v>
      </c>
    </row>
    <row r="285" spans="2:65" s="14" customFormat="1" x14ac:dyDescent="0.2">
      <c r="B285" s="163"/>
      <c r="D285" s="150" t="s">
        <v>140</v>
      </c>
      <c r="E285" s="164" t="s">
        <v>226</v>
      </c>
      <c r="F285" s="165" t="s">
        <v>146</v>
      </c>
      <c r="H285" s="166">
        <v>87</v>
      </c>
      <c r="I285" s="167"/>
      <c r="L285" s="163"/>
      <c r="M285" s="168"/>
      <c r="T285" s="169"/>
      <c r="AT285" s="164" t="s">
        <v>140</v>
      </c>
      <c r="AU285" s="164" t="s">
        <v>86</v>
      </c>
      <c r="AV285" s="14" t="s">
        <v>138</v>
      </c>
      <c r="AW285" s="14" t="s">
        <v>35</v>
      </c>
      <c r="AX285" s="14" t="s">
        <v>84</v>
      </c>
      <c r="AY285" s="164" t="s">
        <v>131</v>
      </c>
    </row>
    <row r="286" spans="2:65" s="1" customFormat="1" ht="16.5" customHeight="1" x14ac:dyDescent="0.2">
      <c r="B286" s="32"/>
      <c r="C286" s="176" t="s">
        <v>469</v>
      </c>
      <c r="D286" s="176" t="s">
        <v>294</v>
      </c>
      <c r="E286" s="177" t="s">
        <v>453</v>
      </c>
      <c r="F286" s="178" t="s">
        <v>454</v>
      </c>
      <c r="G286" s="179" t="s">
        <v>153</v>
      </c>
      <c r="H286" s="180">
        <v>178.35</v>
      </c>
      <c r="I286" s="181"/>
      <c r="J286" s="182">
        <f>ROUND(I286*H286,2)</f>
        <v>0</v>
      </c>
      <c r="K286" s="178" t="s">
        <v>137</v>
      </c>
      <c r="L286" s="183"/>
      <c r="M286" s="184" t="s">
        <v>1</v>
      </c>
      <c r="N286" s="185" t="s">
        <v>43</v>
      </c>
      <c r="P286" s="145">
        <f>O286*H286</f>
        <v>0</v>
      </c>
      <c r="Q286" s="145">
        <v>4.9390000000000003E-2</v>
      </c>
      <c r="R286" s="145">
        <f>Q286*H286</f>
        <v>8.8087064999999996</v>
      </c>
      <c r="S286" s="145">
        <v>0</v>
      </c>
      <c r="T286" s="146">
        <f>S286*H286</f>
        <v>0</v>
      </c>
      <c r="AR286" s="147" t="s">
        <v>176</v>
      </c>
      <c r="AT286" s="147" t="s">
        <v>294</v>
      </c>
      <c r="AU286" s="147" t="s">
        <v>86</v>
      </c>
      <c r="AY286" s="17" t="s">
        <v>131</v>
      </c>
      <c r="BE286" s="148">
        <f>IF(N286="základní",J286,0)</f>
        <v>0</v>
      </c>
      <c r="BF286" s="148">
        <f>IF(N286="snížená",J286,0)</f>
        <v>0</v>
      </c>
      <c r="BG286" s="148">
        <f>IF(N286="zákl. přenesená",J286,0)</f>
        <v>0</v>
      </c>
      <c r="BH286" s="148">
        <f>IF(N286="sníž. přenesená",J286,0)</f>
        <v>0</v>
      </c>
      <c r="BI286" s="148">
        <f>IF(N286="nulová",J286,0)</f>
        <v>0</v>
      </c>
      <c r="BJ286" s="17" t="s">
        <v>84</v>
      </c>
      <c r="BK286" s="148">
        <f>ROUND(I286*H286,2)</f>
        <v>0</v>
      </c>
      <c r="BL286" s="17" t="s">
        <v>138</v>
      </c>
      <c r="BM286" s="147" t="s">
        <v>470</v>
      </c>
    </row>
    <row r="287" spans="2:65" s="13" customFormat="1" x14ac:dyDescent="0.2">
      <c r="B287" s="156"/>
      <c r="D287" s="150" t="s">
        <v>140</v>
      </c>
      <c r="F287" s="158" t="s">
        <v>471</v>
      </c>
      <c r="H287" s="159">
        <v>178.35</v>
      </c>
      <c r="I287" s="160"/>
      <c r="L287" s="156"/>
      <c r="M287" s="161"/>
      <c r="T287" s="162"/>
      <c r="AT287" s="157" t="s">
        <v>140</v>
      </c>
      <c r="AU287" s="157" t="s">
        <v>86</v>
      </c>
      <c r="AV287" s="13" t="s">
        <v>86</v>
      </c>
      <c r="AW287" s="13" t="s">
        <v>4</v>
      </c>
      <c r="AX287" s="13" t="s">
        <v>84</v>
      </c>
      <c r="AY287" s="157" t="s">
        <v>131</v>
      </c>
    </row>
    <row r="288" spans="2:65" s="1" customFormat="1" ht="24.2" customHeight="1" x14ac:dyDescent="0.2">
      <c r="B288" s="32"/>
      <c r="C288" s="176" t="s">
        <v>472</v>
      </c>
      <c r="D288" s="176" t="s">
        <v>294</v>
      </c>
      <c r="E288" s="177" t="s">
        <v>473</v>
      </c>
      <c r="F288" s="178" t="s">
        <v>474</v>
      </c>
      <c r="G288" s="179" t="s">
        <v>460</v>
      </c>
      <c r="H288" s="180">
        <v>142.38999999999999</v>
      </c>
      <c r="I288" s="181"/>
      <c r="J288" s="182">
        <f>ROUND(I288*H288,2)</f>
        <v>0</v>
      </c>
      <c r="K288" s="178" t="s">
        <v>137</v>
      </c>
      <c r="L288" s="183"/>
      <c r="M288" s="184" t="s">
        <v>1</v>
      </c>
      <c r="N288" s="185" t="s">
        <v>43</v>
      </c>
      <c r="P288" s="145">
        <f>O288*H288</f>
        <v>0</v>
      </c>
      <c r="Q288" s="145">
        <v>0.28306999999999999</v>
      </c>
      <c r="R288" s="145">
        <f>Q288*H288</f>
        <v>40.306337299999996</v>
      </c>
      <c r="S288" s="145">
        <v>0</v>
      </c>
      <c r="T288" s="146">
        <f>S288*H288</f>
        <v>0</v>
      </c>
      <c r="AR288" s="147" t="s">
        <v>176</v>
      </c>
      <c r="AT288" s="147" t="s">
        <v>294</v>
      </c>
      <c r="AU288" s="147" t="s">
        <v>86</v>
      </c>
      <c r="AY288" s="17" t="s">
        <v>131</v>
      </c>
      <c r="BE288" s="148">
        <f>IF(N288="základní",J288,0)</f>
        <v>0</v>
      </c>
      <c r="BF288" s="148">
        <f>IF(N288="snížená",J288,0)</f>
        <v>0</v>
      </c>
      <c r="BG288" s="148">
        <f>IF(N288="zákl. přenesená",J288,0)</f>
        <v>0</v>
      </c>
      <c r="BH288" s="148">
        <f>IF(N288="sníž. přenesená",J288,0)</f>
        <v>0</v>
      </c>
      <c r="BI288" s="148">
        <f>IF(N288="nulová",J288,0)</f>
        <v>0</v>
      </c>
      <c r="BJ288" s="17" t="s">
        <v>84</v>
      </c>
      <c r="BK288" s="148">
        <f>ROUND(I288*H288,2)</f>
        <v>0</v>
      </c>
      <c r="BL288" s="17" t="s">
        <v>138</v>
      </c>
      <c r="BM288" s="147" t="s">
        <v>475</v>
      </c>
    </row>
    <row r="289" spans="2:65" s="12" customFormat="1" x14ac:dyDescent="0.2">
      <c r="B289" s="149"/>
      <c r="D289" s="150" t="s">
        <v>140</v>
      </c>
      <c r="E289" s="151" t="s">
        <v>1</v>
      </c>
      <c r="F289" s="152" t="s">
        <v>462</v>
      </c>
      <c r="H289" s="151" t="s">
        <v>1</v>
      </c>
      <c r="I289" s="153"/>
      <c r="L289" s="149"/>
      <c r="M289" s="154"/>
      <c r="T289" s="155"/>
      <c r="AT289" s="151" t="s">
        <v>140</v>
      </c>
      <c r="AU289" s="151" t="s">
        <v>86</v>
      </c>
      <c r="AV289" s="12" t="s">
        <v>84</v>
      </c>
      <c r="AW289" s="12" t="s">
        <v>35</v>
      </c>
      <c r="AX289" s="12" t="s">
        <v>78</v>
      </c>
      <c r="AY289" s="151" t="s">
        <v>131</v>
      </c>
    </row>
    <row r="290" spans="2:65" s="13" customFormat="1" x14ac:dyDescent="0.2">
      <c r="B290" s="156"/>
      <c r="D290" s="150" t="s">
        <v>140</v>
      </c>
      <c r="E290" s="157" t="s">
        <v>1</v>
      </c>
      <c r="F290" s="158" t="s">
        <v>476</v>
      </c>
      <c r="H290" s="159">
        <v>142.38999999999999</v>
      </c>
      <c r="I290" s="160"/>
      <c r="L290" s="156"/>
      <c r="M290" s="161"/>
      <c r="T290" s="162"/>
      <c r="AT290" s="157" t="s">
        <v>140</v>
      </c>
      <c r="AU290" s="157" t="s">
        <v>86</v>
      </c>
      <c r="AV290" s="13" t="s">
        <v>86</v>
      </c>
      <c r="AW290" s="13" t="s">
        <v>35</v>
      </c>
      <c r="AX290" s="13" t="s">
        <v>78</v>
      </c>
      <c r="AY290" s="157" t="s">
        <v>131</v>
      </c>
    </row>
    <row r="291" spans="2:65" s="14" customFormat="1" x14ac:dyDescent="0.2">
      <c r="B291" s="163"/>
      <c r="D291" s="150" t="s">
        <v>140</v>
      </c>
      <c r="E291" s="164" t="s">
        <v>1</v>
      </c>
      <c r="F291" s="165" t="s">
        <v>146</v>
      </c>
      <c r="H291" s="166">
        <v>142.38999999999999</v>
      </c>
      <c r="I291" s="167"/>
      <c r="L291" s="163"/>
      <c r="M291" s="168"/>
      <c r="T291" s="169"/>
      <c r="AT291" s="164" t="s">
        <v>140</v>
      </c>
      <c r="AU291" s="164" t="s">
        <v>86</v>
      </c>
      <c r="AV291" s="14" t="s">
        <v>138</v>
      </c>
      <c r="AW291" s="14" t="s">
        <v>35</v>
      </c>
      <c r="AX291" s="14" t="s">
        <v>84</v>
      </c>
      <c r="AY291" s="164" t="s">
        <v>131</v>
      </c>
    </row>
    <row r="292" spans="2:65" s="1" customFormat="1" ht="24.2" customHeight="1" x14ac:dyDescent="0.2">
      <c r="B292" s="32"/>
      <c r="C292" s="136" t="s">
        <v>477</v>
      </c>
      <c r="D292" s="136" t="s">
        <v>133</v>
      </c>
      <c r="E292" s="137" t="s">
        <v>478</v>
      </c>
      <c r="F292" s="138" t="s">
        <v>479</v>
      </c>
      <c r="G292" s="139" t="s">
        <v>460</v>
      </c>
      <c r="H292" s="140">
        <v>220</v>
      </c>
      <c r="I292" s="141"/>
      <c r="J292" s="142">
        <f>ROUND(I292*H292,2)</f>
        <v>0</v>
      </c>
      <c r="K292" s="138" t="s">
        <v>137</v>
      </c>
      <c r="L292" s="32"/>
      <c r="M292" s="143" t="s">
        <v>1</v>
      </c>
      <c r="N292" s="144" t="s">
        <v>43</v>
      </c>
      <c r="P292" s="145">
        <f>O292*H292</f>
        <v>0</v>
      </c>
      <c r="Q292" s="145">
        <v>0</v>
      </c>
      <c r="R292" s="145">
        <f>Q292*H292</f>
        <v>0</v>
      </c>
      <c r="S292" s="145">
        <v>4.2900000000000004E-3</v>
      </c>
      <c r="T292" s="146">
        <f>S292*H292</f>
        <v>0.94380000000000008</v>
      </c>
      <c r="AR292" s="147" t="s">
        <v>138</v>
      </c>
      <c r="AT292" s="147" t="s">
        <v>133</v>
      </c>
      <c r="AU292" s="147" t="s">
        <v>86</v>
      </c>
      <c r="AY292" s="17" t="s">
        <v>131</v>
      </c>
      <c r="BE292" s="148">
        <f>IF(N292="základní",J292,0)</f>
        <v>0</v>
      </c>
      <c r="BF292" s="148">
        <f>IF(N292="snížená",J292,0)</f>
        <v>0</v>
      </c>
      <c r="BG292" s="148">
        <f>IF(N292="zákl. přenesená",J292,0)</f>
        <v>0</v>
      </c>
      <c r="BH292" s="148">
        <f>IF(N292="sníž. přenesená",J292,0)</f>
        <v>0</v>
      </c>
      <c r="BI292" s="148">
        <f>IF(N292="nulová",J292,0)</f>
        <v>0</v>
      </c>
      <c r="BJ292" s="17" t="s">
        <v>84</v>
      </c>
      <c r="BK292" s="148">
        <f>ROUND(I292*H292,2)</f>
        <v>0</v>
      </c>
      <c r="BL292" s="17" t="s">
        <v>138</v>
      </c>
      <c r="BM292" s="147" t="s">
        <v>480</v>
      </c>
    </row>
    <row r="293" spans="2:65" s="1" customFormat="1" ht="24.2" customHeight="1" x14ac:dyDescent="0.2">
      <c r="B293" s="32"/>
      <c r="C293" s="176" t="s">
        <v>481</v>
      </c>
      <c r="D293" s="176" t="s">
        <v>294</v>
      </c>
      <c r="E293" s="177" t="s">
        <v>482</v>
      </c>
      <c r="F293" s="178" t="s">
        <v>483</v>
      </c>
      <c r="G293" s="179" t="s">
        <v>460</v>
      </c>
      <c r="H293" s="180">
        <v>220</v>
      </c>
      <c r="I293" s="181"/>
      <c r="J293" s="182">
        <f>ROUND(I293*H293,2)</f>
        <v>0</v>
      </c>
      <c r="K293" s="178" t="s">
        <v>137</v>
      </c>
      <c r="L293" s="183"/>
      <c r="M293" s="184" t="s">
        <v>1</v>
      </c>
      <c r="N293" s="185" t="s">
        <v>43</v>
      </c>
      <c r="P293" s="145">
        <f>O293*H293</f>
        <v>0</v>
      </c>
      <c r="Q293" s="145">
        <v>3.7699999999999999E-3</v>
      </c>
      <c r="R293" s="145">
        <f>Q293*H293</f>
        <v>0.82940000000000003</v>
      </c>
      <c r="S293" s="145">
        <v>0</v>
      </c>
      <c r="T293" s="146">
        <f>S293*H293</f>
        <v>0</v>
      </c>
      <c r="AR293" s="147" t="s">
        <v>176</v>
      </c>
      <c r="AT293" s="147" t="s">
        <v>294</v>
      </c>
      <c r="AU293" s="147" t="s">
        <v>86</v>
      </c>
      <c r="AY293" s="17" t="s">
        <v>131</v>
      </c>
      <c r="BE293" s="148">
        <f>IF(N293="základní",J293,0)</f>
        <v>0</v>
      </c>
      <c r="BF293" s="148">
        <f>IF(N293="snížená",J293,0)</f>
        <v>0</v>
      </c>
      <c r="BG293" s="148">
        <f>IF(N293="zákl. přenesená",J293,0)</f>
        <v>0</v>
      </c>
      <c r="BH293" s="148">
        <f>IF(N293="sníž. přenesená",J293,0)</f>
        <v>0</v>
      </c>
      <c r="BI293" s="148">
        <f>IF(N293="nulová",J293,0)</f>
        <v>0</v>
      </c>
      <c r="BJ293" s="17" t="s">
        <v>84</v>
      </c>
      <c r="BK293" s="148">
        <f>ROUND(I293*H293,2)</f>
        <v>0</v>
      </c>
      <c r="BL293" s="17" t="s">
        <v>138</v>
      </c>
      <c r="BM293" s="147" t="s">
        <v>484</v>
      </c>
    </row>
    <row r="294" spans="2:65" s="1" customFormat="1" ht="24.2" customHeight="1" x14ac:dyDescent="0.2">
      <c r="B294" s="32"/>
      <c r="C294" s="136" t="s">
        <v>485</v>
      </c>
      <c r="D294" s="136" t="s">
        <v>133</v>
      </c>
      <c r="E294" s="137" t="s">
        <v>486</v>
      </c>
      <c r="F294" s="138" t="s">
        <v>487</v>
      </c>
      <c r="G294" s="139" t="s">
        <v>153</v>
      </c>
      <c r="H294" s="140">
        <v>4158</v>
      </c>
      <c r="I294" s="141"/>
      <c r="J294" s="142">
        <f>ROUND(I294*H294,2)</f>
        <v>0</v>
      </c>
      <c r="K294" s="138" t="s">
        <v>137</v>
      </c>
      <c r="L294" s="32"/>
      <c r="M294" s="143" t="s">
        <v>1</v>
      </c>
      <c r="N294" s="144" t="s">
        <v>43</v>
      </c>
      <c r="P294" s="145">
        <f>O294*H294</f>
        <v>0</v>
      </c>
      <c r="Q294" s="145">
        <v>0</v>
      </c>
      <c r="R294" s="145">
        <f>Q294*H294</f>
        <v>0</v>
      </c>
      <c r="S294" s="145">
        <v>0</v>
      </c>
      <c r="T294" s="146">
        <f>S294*H294</f>
        <v>0</v>
      </c>
      <c r="AR294" s="147" t="s">
        <v>138</v>
      </c>
      <c r="AT294" s="147" t="s">
        <v>133</v>
      </c>
      <c r="AU294" s="147" t="s">
        <v>86</v>
      </c>
      <c r="AY294" s="17" t="s">
        <v>131</v>
      </c>
      <c r="BE294" s="148">
        <f>IF(N294="základní",J294,0)</f>
        <v>0</v>
      </c>
      <c r="BF294" s="148">
        <f>IF(N294="snížená",J294,0)</f>
        <v>0</v>
      </c>
      <c r="BG294" s="148">
        <f>IF(N294="zákl. přenesená",J294,0)</f>
        <v>0</v>
      </c>
      <c r="BH294" s="148">
        <f>IF(N294="sníž. přenesená",J294,0)</f>
        <v>0</v>
      </c>
      <c r="BI294" s="148">
        <f>IF(N294="nulová",J294,0)</f>
        <v>0</v>
      </c>
      <c r="BJ294" s="17" t="s">
        <v>84</v>
      </c>
      <c r="BK294" s="148">
        <f>ROUND(I294*H294,2)</f>
        <v>0</v>
      </c>
      <c r="BL294" s="17" t="s">
        <v>138</v>
      </c>
      <c r="BM294" s="147" t="s">
        <v>488</v>
      </c>
    </row>
    <row r="295" spans="2:65" s="1" customFormat="1" ht="24.2" customHeight="1" x14ac:dyDescent="0.2">
      <c r="B295" s="32"/>
      <c r="C295" s="136" t="s">
        <v>489</v>
      </c>
      <c r="D295" s="136" t="s">
        <v>133</v>
      </c>
      <c r="E295" s="137" t="s">
        <v>490</v>
      </c>
      <c r="F295" s="138" t="s">
        <v>491</v>
      </c>
      <c r="G295" s="139" t="s">
        <v>153</v>
      </c>
      <c r="H295" s="140">
        <v>4158</v>
      </c>
      <c r="I295" s="141"/>
      <c r="J295" s="142">
        <f>ROUND(I295*H295,2)</f>
        <v>0</v>
      </c>
      <c r="K295" s="138" t="s">
        <v>137</v>
      </c>
      <c r="L295" s="32"/>
      <c r="M295" s="143" t="s">
        <v>1</v>
      </c>
      <c r="N295" s="144" t="s">
        <v>43</v>
      </c>
      <c r="P295" s="145">
        <f>O295*H295</f>
        <v>0</v>
      </c>
      <c r="Q295" s="145">
        <v>0</v>
      </c>
      <c r="R295" s="145">
        <f>Q295*H295</f>
        <v>0</v>
      </c>
      <c r="S295" s="145">
        <v>0</v>
      </c>
      <c r="T295" s="146">
        <f>S295*H295</f>
        <v>0</v>
      </c>
      <c r="AR295" s="147" t="s">
        <v>138</v>
      </c>
      <c r="AT295" s="147" t="s">
        <v>133</v>
      </c>
      <c r="AU295" s="147" t="s">
        <v>86</v>
      </c>
      <c r="AY295" s="17" t="s">
        <v>131</v>
      </c>
      <c r="BE295" s="148">
        <f>IF(N295="základní",J295,0)</f>
        <v>0</v>
      </c>
      <c r="BF295" s="148">
        <f>IF(N295="snížená",J295,0)</f>
        <v>0</v>
      </c>
      <c r="BG295" s="148">
        <f>IF(N295="zákl. přenesená",J295,0)</f>
        <v>0</v>
      </c>
      <c r="BH295" s="148">
        <f>IF(N295="sníž. přenesená",J295,0)</f>
        <v>0</v>
      </c>
      <c r="BI295" s="148">
        <f>IF(N295="nulová",J295,0)</f>
        <v>0</v>
      </c>
      <c r="BJ295" s="17" t="s">
        <v>84</v>
      </c>
      <c r="BK295" s="148">
        <f>ROUND(I295*H295,2)</f>
        <v>0</v>
      </c>
      <c r="BL295" s="17" t="s">
        <v>138</v>
      </c>
      <c r="BM295" s="147" t="s">
        <v>492</v>
      </c>
    </row>
    <row r="296" spans="2:65" s="1" customFormat="1" ht="24.2" customHeight="1" x14ac:dyDescent="0.2">
      <c r="B296" s="32"/>
      <c r="C296" s="136" t="s">
        <v>493</v>
      </c>
      <c r="D296" s="136" t="s">
        <v>133</v>
      </c>
      <c r="E296" s="137" t="s">
        <v>494</v>
      </c>
      <c r="F296" s="138" t="s">
        <v>495</v>
      </c>
      <c r="G296" s="139" t="s">
        <v>136</v>
      </c>
      <c r="H296" s="140">
        <v>576</v>
      </c>
      <c r="I296" s="141"/>
      <c r="J296" s="142">
        <f>ROUND(I296*H296,2)</f>
        <v>0</v>
      </c>
      <c r="K296" s="138" t="s">
        <v>137</v>
      </c>
      <c r="L296" s="32"/>
      <c r="M296" s="143" t="s">
        <v>1</v>
      </c>
      <c r="N296" s="144" t="s">
        <v>43</v>
      </c>
      <c r="P296" s="145">
        <f>O296*H296</f>
        <v>0</v>
      </c>
      <c r="Q296" s="145">
        <v>0.11162</v>
      </c>
      <c r="R296" s="145">
        <f>Q296*H296</f>
        <v>64.293120000000002</v>
      </c>
      <c r="S296" s="145">
        <v>0</v>
      </c>
      <c r="T296" s="146">
        <f>S296*H296</f>
        <v>0</v>
      </c>
      <c r="AR296" s="147" t="s">
        <v>138</v>
      </c>
      <c r="AT296" s="147" t="s">
        <v>133</v>
      </c>
      <c r="AU296" s="147" t="s">
        <v>86</v>
      </c>
      <c r="AY296" s="17" t="s">
        <v>131</v>
      </c>
      <c r="BE296" s="148">
        <f>IF(N296="základní",J296,0)</f>
        <v>0</v>
      </c>
      <c r="BF296" s="148">
        <f>IF(N296="snížená",J296,0)</f>
        <v>0</v>
      </c>
      <c r="BG296" s="148">
        <f>IF(N296="zákl. přenesená",J296,0)</f>
        <v>0</v>
      </c>
      <c r="BH296" s="148">
        <f>IF(N296="sníž. přenesená",J296,0)</f>
        <v>0</v>
      </c>
      <c r="BI296" s="148">
        <f>IF(N296="nulová",J296,0)</f>
        <v>0</v>
      </c>
      <c r="BJ296" s="17" t="s">
        <v>84</v>
      </c>
      <c r="BK296" s="148">
        <f>ROUND(I296*H296,2)</f>
        <v>0</v>
      </c>
      <c r="BL296" s="17" t="s">
        <v>138</v>
      </c>
      <c r="BM296" s="147" t="s">
        <v>496</v>
      </c>
    </row>
    <row r="297" spans="2:65" s="12" customFormat="1" x14ac:dyDescent="0.2">
      <c r="B297" s="149"/>
      <c r="D297" s="150" t="s">
        <v>140</v>
      </c>
      <c r="E297" s="151" t="s">
        <v>1</v>
      </c>
      <c r="F297" s="152" t="s">
        <v>497</v>
      </c>
      <c r="H297" s="151" t="s">
        <v>1</v>
      </c>
      <c r="I297" s="153"/>
      <c r="L297" s="149"/>
      <c r="M297" s="154"/>
      <c r="T297" s="155"/>
      <c r="AT297" s="151" t="s">
        <v>140</v>
      </c>
      <c r="AU297" s="151" t="s">
        <v>86</v>
      </c>
      <c r="AV297" s="12" t="s">
        <v>84</v>
      </c>
      <c r="AW297" s="12" t="s">
        <v>35</v>
      </c>
      <c r="AX297" s="12" t="s">
        <v>78</v>
      </c>
      <c r="AY297" s="151" t="s">
        <v>131</v>
      </c>
    </row>
    <row r="298" spans="2:65" s="12" customFormat="1" x14ac:dyDescent="0.2">
      <c r="B298" s="149"/>
      <c r="D298" s="150" t="s">
        <v>140</v>
      </c>
      <c r="E298" s="151" t="s">
        <v>1</v>
      </c>
      <c r="F298" s="152" t="s">
        <v>498</v>
      </c>
      <c r="H298" s="151" t="s">
        <v>1</v>
      </c>
      <c r="I298" s="153"/>
      <c r="L298" s="149"/>
      <c r="M298" s="154"/>
      <c r="T298" s="155"/>
      <c r="AT298" s="151" t="s">
        <v>140</v>
      </c>
      <c r="AU298" s="151" t="s">
        <v>86</v>
      </c>
      <c r="AV298" s="12" t="s">
        <v>84</v>
      </c>
      <c r="AW298" s="12" t="s">
        <v>35</v>
      </c>
      <c r="AX298" s="12" t="s">
        <v>78</v>
      </c>
      <c r="AY298" s="151" t="s">
        <v>131</v>
      </c>
    </row>
    <row r="299" spans="2:65" s="13" customFormat="1" x14ac:dyDescent="0.2">
      <c r="B299" s="156"/>
      <c r="D299" s="150" t="s">
        <v>140</v>
      </c>
      <c r="E299" s="157" t="s">
        <v>218</v>
      </c>
      <c r="F299" s="158" t="s">
        <v>499</v>
      </c>
      <c r="H299" s="159">
        <v>576</v>
      </c>
      <c r="I299" s="160"/>
      <c r="L299" s="156"/>
      <c r="M299" s="161"/>
      <c r="T299" s="162"/>
      <c r="AT299" s="157" t="s">
        <v>140</v>
      </c>
      <c r="AU299" s="157" t="s">
        <v>86</v>
      </c>
      <c r="AV299" s="13" t="s">
        <v>86</v>
      </c>
      <c r="AW299" s="13" t="s">
        <v>35</v>
      </c>
      <c r="AX299" s="13" t="s">
        <v>78</v>
      </c>
      <c r="AY299" s="157" t="s">
        <v>131</v>
      </c>
    </row>
    <row r="300" spans="2:65" s="14" customFormat="1" x14ac:dyDescent="0.2">
      <c r="B300" s="163"/>
      <c r="D300" s="150" t="s">
        <v>140</v>
      </c>
      <c r="E300" s="164" t="s">
        <v>1</v>
      </c>
      <c r="F300" s="165" t="s">
        <v>146</v>
      </c>
      <c r="H300" s="166">
        <v>576</v>
      </c>
      <c r="I300" s="167"/>
      <c r="L300" s="163"/>
      <c r="M300" s="168"/>
      <c r="T300" s="169"/>
      <c r="AT300" s="164" t="s">
        <v>140</v>
      </c>
      <c r="AU300" s="164" t="s">
        <v>86</v>
      </c>
      <c r="AV300" s="14" t="s">
        <v>138</v>
      </c>
      <c r="AW300" s="14" t="s">
        <v>35</v>
      </c>
      <c r="AX300" s="14" t="s">
        <v>84</v>
      </c>
      <c r="AY300" s="164" t="s">
        <v>131</v>
      </c>
    </row>
    <row r="301" spans="2:65" s="1" customFormat="1" ht="21.75" customHeight="1" x14ac:dyDescent="0.2">
      <c r="B301" s="32"/>
      <c r="C301" s="176" t="s">
        <v>500</v>
      </c>
      <c r="D301" s="176" t="s">
        <v>294</v>
      </c>
      <c r="E301" s="177" t="s">
        <v>501</v>
      </c>
      <c r="F301" s="178" t="s">
        <v>502</v>
      </c>
      <c r="G301" s="179" t="s">
        <v>136</v>
      </c>
      <c r="H301" s="180">
        <v>63.36</v>
      </c>
      <c r="I301" s="181"/>
      <c r="J301" s="182">
        <f>ROUND(I301*H301,2)</f>
        <v>0</v>
      </c>
      <c r="K301" s="178" t="s">
        <v>137</v>
      </c>
      <c r="L301" s="183"/>
      <c r="M301" s="184" t="s">
        <v>1</v>
      </c>
      <c r="N301" s="185" t="s">
        <v>43</v>
      </c>
      <c r="P301" s="145">
        <f>O301*H301</f>
        <v>0</v>
      </c>
      <c r="Q301" s="145">
        <v>0.13100000000000001</v>
      </c>
      <c r="R301" s="145">
        <f>Q301*H301</f>
        <v>8.30016</v>
      </c>
      <c r="S301" s="145">
        <v>0</v>
      </c>
      <c r="T301" s="146">
        <f>S301*H301</f>
        <v>0</v>
      </c>
      <c r="AR301" s="147" t="s">
        <v>176</v>
      </c>
      <c r="AT301" s="147" t="s">
        <v>294</v>
      </c>
      <c r="AU301" s="147" t="s">
        <v>86</v>
      </c>
      <c r="AY301" s="17" t="s">
        <v>131</v>
      </c>
      <c r="BE301" s="148">
        <f>IF(N301="základní",J301,0)</f>
        <v>0</v>
      </c>
      <c r="BF301" s="148">
        <f>IF(N301="snížená",J301,0)</f>
        <v>0</v>
      </c>
      <c r="BG301" s="148">
        <f>IF(N301="zákl. přenesená",J301,0)</f>
        <v>0</v>
      </c>
      <c r="BH301" s="148">
        <f>IF(N301="sníž. přenesená",J301,0)</f>
        <v>0</v>
      </c>
      <c r="BI301" s="148">
        <f>IF(N301="nulová",J301,0)</f>
        <v>0</v>
      </c>
      <c r="BJ301" s="17" t="s">
        <v>84</v>
      </c>
      <c r="BK301" s="148">
        <f>ROUND(I301*H301,2)</f>
        <v>0</v>
      </c>
      <c r="BL301" s="17" t="s">
        <v>138</v>
      </c>
      <c r="BM301" s="147" t="s">
        <v>503</v>
      </c>
    </row>
    <row r="302" spans="2:65" s="12" customFormat="1" x14ac:dyDescent="0.2">
      <c r="B302" s="149"/>
      <c r="D302" s="150" t="s">
        <v>140</v>
      </c>
      <c r="E302" s="151" t="s">
        <v>1</v>
      </c>
      <c r="F302" s="152" t="s">
        <v>497</v>
      </c>
      <c r="H302" s="151" t="s">
        <v>1</v>
      </c>
      <c r="I302" s="153"/>
      <c r="L302" s="149"/>
      <c r="M302" s="154"/>
      <c r="T302" s="155"/>
      <c r="AT302" s="151" t="s">
        <v>140</v>
      </c>
      <c r="AU302" s="151" t="s">
        <v>86</v>
      </c>
      <c r="AV302" s="12" t="s">
        <v>84</v>
      </c>
      <c r="AW302" s="12" t="s">
        <v>35</v>
      </c>
      <c r="AX302" s="12" t="s">
        <v>78</v>
      </c>
      <c r="AY302" s="151" t="s">
        <v>131</v>
      </c>
    </row>
    <row r="303" spans="2:65" s="13" customFormat="1" x14ac:dyDescent="0.2">
      <c r="B303" s="156"/>
      <c r="D303" s="150" t="s">
        <v>140</v>
      </c>
      <c r="E303" s="157" t="s">
        <v>1</v>
      </c>
      <c r="F303" s="158" t="s">
        <v>504</v>
      </c>
      <c r="H303" s="159">
        <v>0</v>
      </c>
      <c r="I303" s="160"/>
      <c r="L303" s="156"/>
      <c r="M303" s="161"/>
      <c r="T303" s="162"/>
      <c r="AT303" s="157" t="s">
        <v>140</v>
      </c>
      <c r="AU303" s="157" t="s">
        <v>86</v>
      </c>
      <c r="AV303" s="13" t="s">
        <v>86</v>
      </c>
      <c r="AW303" s="13" t="s">
        <v>35</v>
      </c>
      <c r="AX303" s="13" t="s">
        <v>78</v>
      </c>
      <c r="AY303" s="157" t="s">
        <v>131</v>
      </c>
    </row>
    <row r="304" spans="2:65" s="13" customFormat="1" x14ac:dyDescent="0.2">
      <c r="B304" s="156"/>
      <c r="D304" s="150" t="s">
        <v>140</v>
      </c>
      <c r="E304" s="157" t="s">
        <v>1</v>
      </c>
      <c r="F304" s="158" t="s">
        <v>505</v>
      </c>
      <c r="H304" s="159">
        <v>57.6</v>
      </c>
      <c r="I304" s="160"/>
      <c r="L304" s="156"/>
      <c r="M304" s="161"/>
      <c r="T304" s="162"/>
      <c r="AT304" s="157" t="s">
        <v>140</v>
      </c>
      <c r="AU304" s="157" t="s">
        <v>86</v>
      </c>
      <c r="AV304" s="13" t="s">
        <v>86</v>
      </c>
      <c r="AW304" s="13" t="s">
        <v>35</v>
      </c>
      <c r="AX304" s="13" t="s">
        <v>78</v>
      </c>
      <c r="AY304" s="157" t="s">
        <v>131</v>
      </c>
    </row>
    <row r="305" spans="2:65" s="14" customFormat="1" x14ac:dyDescent="0.2">
      <c r="B305" s="163"/>
      <c r="D305" s="150" t="s">
        <v>140</v>
      </c>
      <c r="E305" s="164" t="s">
        <v>1</v>
      </c>
      <c r="F305" s="165" t="s">
        <v>146</v>
      </c>
      <c r="H305" s="166">
        <v>57.6</v>
      </c>
      <c r="I305" s="167"/>
      <c r="L305" s="163"/>
      <c r="M305" s="168"/>
      <c r="T305" s="169"/>
      <c r="AT305" s="164" t="s">
        <v>140</v>
      </c>
      <c r="AU305" s="164" t="s">
        <v>86</v>
      </c>
      <c r="AV305" s="14" t="s">
        <v>138</v>
      </c>
      <c r="AW305" s="14" t="s">
        <v>35</v>
      </c>
      <c r="AX305" s="14" t="s">
        <v>84</v>
      </c>
      <c r="AY305" s="164" t="s">
        <v>131</v>
      </c>
    </row>
    <row r="306" spans="2:65" s="13" customFormat="1" x14ac:dyDescent="0.2">
      <c r="B306" s="156"/>
      <c r="D306" s="150" t="s">
        <v>140</v>
      </c>
      <c r="F306" s="158" t="s">
        <v>506</v>
      </c>
      <c r="H306" s="159">
        <v>63.36</v>
      </c>
      <c r="I306" s="160"/>
      <c r="L306" s="156"/>
      <c r="M306" s="161"/>
      <c r="T306" s="162"/>
      <c r="AT306" s="157" t="s">
        <v>140</v>
      </c>
      <c r="AU306" s="157" t="s">
        <v>86</v>
      </c>
      <c r="AV306" s="13" t="s">
        <v>86</v>
      </c>
      <c r="AW306" s="13" t="s">
        <v>4</v>
      </c>
      <c r="AX306" s="13" t="s">
        <v>84</v>
      </c>
      <c r="AY306" s="157" t="s">
        <v>131</v>
      </c>
    </row>
    <row r="307" spans="2:65" s="1" customFormat="1" ht="21.75" customHeight="1" x14ac:dyDescent="0.2">
      <c r="B307" s="32"/>
      <c r="C307" s="176" t="s">
        <v>507</v>
      </c>
      <c r="D307" s="176" t="s">
        <v>294</v>
      </c>
      <c r="E307" s="177" t="s">
        <v>508</v>
      </c>
      <c r="F307" s="178" t="s">
        <v>509</v>
      </c>
      <c r="G307" s="179" t="s">
        <v>136</v>
      </c>
      <c r="H307" s="180">
        <v>57</v>
      </c>
      <c r="I307" s="181"/>
      <c r="J307" s="182">
        <f>ROUND(I307*H307,2)</f>
        <v>0</v>
      </c>
      <c r="K307" s="178" t="s">
        <v>137</v>
      </c>
      <c r="L307" s="183"/>
      <c r="M307" s="184" t="s">
        <v>1</v>
      </c>
      <c r="N307" s="185" t="s">
        <v>43</v>
      </c>
      <c r="P307" s="145">
        <f>O307*H307</f>
        <v>0</v>
      </c>
      <c r="Q307" s="145">
        <v>0.13100000000000001</v>
      </c>
      <c r="R307" s="145">
        <f>Q307*H307</f>
        <v>7.4670000000000005</v>
      </c>
      <c r="S307" s="145">
        <v>0</v>
      </c>
      <c r="T307" s="146">
        <f>S307*H307</f>
        <v>0</v>
      </c>
      <c r="AR307" s="147" t="s">
        <v>176</v>
      </c>
      <c r="AT307" s="147" t="s">
        <v>294</v>
      </c>
      <c r="AU307" s="147" t="s">
        <v>86</v>
      </c>
      <c r="AY307" s="17" t="s">
        <v>131</v>
      </c>
      <c r="BE307" s="148">
        <f>IF(N307="základní",J307,0)</f>
        <v>0</v>
      </c>
      <c r="BF307" s="148">
        <f>IF(N307="snížená",J307,0)</f>
        <v>0</v>
      </c>
      <c r="BG307" s="148">
        <f>IF(N307="zákl. přenesená",J307,0)</f>
        <v>0</v>
      </c>
      <c r="BH307" s="148">
        <f>IF(N307="sníž. přenesená",J307,0)</f>
        <v>0</v>
      </c>
      <c r="BI307" s="148">
        <f>IF(N307="nulová",J307,0)</f>
        <v>0</v>
      </c>
      <c r="BJ307" s="17" t="s">
        <v>84</v>
      </c>
      <c r="BK307" s="148">
        <f>ROUND(I307*H307,2)</f>
        <v>0</v>
      </c>
      <c r="BL307" s="17" t="s">
        <v>138</v>
      </c>
      <c r="BM307" s="147" t="s">
        <v>510</v>
      </c>
    </row>
    <row r="308" spans="2:65" s="13" customFormat="1" x14ac:dyDescent="0.2">
      <c r="B308" s="156"/>
      <c r="D308" s="150" t="s">
        <v>140</v>
      </c>
      <c r="F308" s="158" t="s">
        <v>511</v>
      </c>
      <c r="H308" s="159">
        <v>57</v>
      </c>
      <c r="I308" s="160"/>
      <c r="L308" s="156"/>
      <c r="M308" s="161"/>
      <c r="T308" s="162"/>
      <c r="AT308" s="157" t="s">
        <v>140</v>
      </c>
      <c r="AU308" s="157" t="s">
        <v>86</v>
      </c>
      <c r="AV308" s="13" t="s">
        <v>86</v>
      </c>
      <c r="AW308" s="13" t="s">
        <v>4</v>
      </c>
      <c r="AX308" s="13" t="s">
        <v>84</v>
      </c>
      <c r="AY308" s="157" t="s">
        <v>131</v>
      </c>
    </row>
    <row r="309" spans="2:65" s="1" customFormat="1" ht="24.2" customHeight="1" x14ac:dyDescent="0.2">
      <c r="B309" s="32"/>
      <c r="C309" s="176" t="s">
        <v>512</v>
      </c>
      <c r="D309" s="176" t="s">
        <v>294</v>
      </c>
      <c r="E309" s="177" t="s">
        <v>513</v>
      </c>
      <c r="F309" s="178" t="s">
        <v>514</v>
      </c>
      <c r="G309" s="179" t="s">
        <v>136</v>
      </c>
      <c r="H309" s="180">
        <v>8.6</v>
      </c>
      <c r="I309" s="181"/>
      <c r="J309" s="182">
        <f>ROUND(I309*H309,2)</f>
        <v>0</v>
      </c>
      <c r="K309" s="178" t="s">
        <v>137</v>
      </c>
      <c r="L309" s="183"/>
      <c r="M309" s="184" t="s">
        <v>1</v>
      </c>
      <c r="N309" s="185" t="s">
        <v>43</v>
      </c>
      <c r="P309" s="145">
        <f>O309*H309</f>
        <v>0</v>
      </c>
      <c r="Q309" s="145">
        <v>0.13100000000000001</v>
      </c>
      <c r="R309" s="145">
        <f>Q309*H309</f>
        <v>1.1266</v>
      </c>
      <c r="S309" s="145">
        <v>0</v>
      </c>
      <c r="T309" s="146">
        <f>S309*H309</f>
        <v>0</v>
      </c>
      <c r="AR309" s="147" t="s">
        <v>176</v>
      </c>
      <c r="AT309" s="147" t="s">
        <v>294</v>
      </c>
      <c r="AU309" s="147" t="s">
        <v>86</v>
      </c>
      <c r="AY309" s="17" t="s">
        <v>131</v>
      </c>
      <c r="BE309" s="148">
        <f>IF(N309="základní",J309,0)</f>
        <v>0</v>
      </c>
      <c r="BF309" s="148">
        <f>IF(N309="snížená",J309,0)</f>
        <v>0</v>
      </c>
      <c r="BG309" s="148">
        <f>IF(N309="zákl. přenesená",J309,0)</f>
        <v>0</v>
      </c>
      <c r="BH309" s="148">
        <f>IF(N309="sníž. přenesená",J309,0)</f>
        <v>0</v>
      </c>
      <c r="BI309" s="148">
        <f>IF(N309="nulová",J309,0)</f>
        <v>0</v>
      </c>
      <c r="BJ309" s="17" t="s">
        <v>84</v>
      </c>
      <c r="BK309" s="148">
        <f>ROUND(I309*H309,2)</f>
        <v>0</v>
      </c>
      <c r="BL309" s="17" t="s">
        <v>138</v>
      </c>
      <c r="BM309" s="147" t="s">
        <v>515</v>
      </c>
    </row>
    <row r="310" spans="2:65" s="13" customFormat="1" x14ac:dyDescent="0.2">
      <c r="B310" s="156"/>
      <c r="D310" s="150" t="s">
        <v>140</v>
      </c>
      <c r="F310" s="158" t="s">
        <v>516</v>
      </c>
      <c r="H310" s="159">
        <v>8.6</v>
      </c>
      <c r="I310" s="160"/>
      <c r="L310" s="156"/>
      <c r="M310" s="161"/>
      <c r="T310" s="162"/>
      <c r="AT310" s="157" t="s">
        <v>140</v>
      </c>
      <c r="AU310" s="157" t="s">
        <v>86</v>
      </c>
      <c r="AV310" s="13" t="s">
        <v>86</v>
      </c>
      <c r="AW310" s="13" t="s">
        <v>4</v>
      </c>
      <c r="AX310" s="13" t="s">
        <v>84</v>
      </c>
      <c r="AY310" s="157" t="s">
        <v>131</v>
      </c>
    </row>
    <row r="311" spans="2:65" s="1" customFormat="1" ht="24.2" customHeight="1" x14ac:dyDescent="0.2">
      <c r="B311" s="32"/>
      <c r="C311" s="136" t="s">
        <v>517</v>
      </c>
      <c r="D311" s="136" t="s">
        <v>133</v>
      </c>
      <c r="E311" s="137" t="s">
        <v>518</v>
      </c>
      <c r="F311" s="138" t="s">
        <v>519</v>
      </c>
      <c r="G311" s="139" t="s">
        <v>136</v>
      </c>
      <c r="H311" s="140">
        <v>197</v>
      </c>
      <c r="I311" s="141"/>
      <c r="J311" s="142">
        <f>ROUND(I311*H311,2)</f>
        <v>0</v>
      </c>
      <c r="K311" s="138" t="s">
        <v>137</v>
      </c>
      <c r="L311" s="32"/>
      <c r="M311" s="143" t="s">
        <v>1</v>
      </c>
      <c r="N311" s="144" t="s">
        <v>43</v>
      </c>
      <c r="P311" s="145">
        <f>O311*H311</f>
        <v>0</v>
      </c>
      <c r="Q311" s="145">
        <v>0</v>
      </c>
      <c r="R311" s="145">
        <f>Q311*H311</f>
        <v>0</v>
      </c>
      <c r="S311" s="145">
        <v>0</v>
      </c>
      <c r="T311" s="146">
        <f>S311*H311</f>
        <v>0</v>
      </c>
      <c r="AR311" s="147" t="s">
        <v>138</v>
      </c>
      <c r="AT311" s="147" t="s">
        <v>133</v>
      </c>
      <c r="AU311" s="147" t="s">
        <v>86</v>
      </c>
      <c r="AY311" s="17" t="s">
        <v>131</v>
      </c>
      <c r="BE311" s="148">
        <f>IF(N311="základní",J311,0)</f>
        <v>0</v>
      </c>
      <c r="BF311" s="148">
        <f>IF(N311="snížená",J311,0)</f>
        <v>0</v>
      </c>
      <c r="BG311" s="148">
        <f>IF(N311="zákl. přenesená",J311,0)</f>
        <v>0</v>
      </c>
      <c r="BH311" s="148">
        <f>IF(N311="sníž. přenesená",J311,0)</f>
        <v>0</v>
      </c>
      <c r="BI311" s="148">
        <f>IF(N311="nulová",J311,0)</f>
        <v>0</v>
      </c>
      <c r="BJ311" s="17" t="s">
        <v>84</v>
      </c>
      <c r="BK311" s="148">
        <f>ROUND(I311*H311,2)</f>
        <v>0</v>
      </c>
      <c r="BL311" s="17" t="s">
        <v>138</v>
      </c>
      <c r="BM311" s="147" t="s">
        <v>520</v>
      </c>
    </row>
    <row r="312" spans="2:65" s="12" customFormat="1" x14ac:dyDescent="0.2">
      <c r="B312" s="149"/>
      <c r="D312" s="150" t="s">
        <v>140</v>
      </c>
      <c r="E312" s="151" t="s">
        <v>1</v>
      </c>
      <c r="F312" s="152" t="s">
        <v>521</v>
      </c>
      <c r="H312" s="151" t="s">
        <v>1</v>
      </c>
      <c r="I312" s="153"/>
      <c r="L312" s="149"/>
      <c r="M312" s="154"/>
      <c r="T312" s="155"/>
      <c r="AT312" s="151" t="s">
        <v>140</v>
      </c>
      <c r="AU312" s="151" t="s">
        <v>86</v>
      </c>
      <c r="AV312" s="12" t="s">
        <v>84</v>
      </c>
      <c r="AW312" s="12" t="s">
        <v>35</v>
      </c>
      <c r="AX312" s="12" t="s">
        <v>78</v>
      </c>
      <c r="AY312" s="151" t="s">
        <v>131</v>
      </c>
    </row>
    <row r="313" spans="2:65" s="13" customFormat="1" x14ac:dyDescent="0.2">
      <c r="B313" s="156"/>
      <c r="D313" s="150" t="s">
        <v>140</v>
      </c>
      <c r="E313" s="157" t="s">
        <v>1</v>
      </c>
      <c r="F313" s="158" t="s">
        <v>522</v>
      </c>
      <c r="H313" s="159">
        <v>197</v>
      </c>
      <c r="I313" s="160"/>
      <c r="L313" s="156"/>
      <c r="M313" s="161"/>
      <c r="T313" s="162"/>
      <c r="AT313" s="157" t="s">
        <v>140</v>
      </c>
      <c r="AU313" s="157" t="s">
        <v>86</v>
      </c>
      <c r="AV313" s="13" t="s">
        <v>86</v>
      </c>
      <c r="AW313" s="13" t="s">
        <v>35</v>
      </c>
      <c r="AX313" s="13" t="s">
        <v>78</v>
      </c>
      <c r="AY313" s="157" t="s">
        <v>131</v>
      </c>
    </row>
    <row r="314" spans="2:65" s="14" customFormat="1" x14ac:dyDescent="0.2">
      <c r="B314" s="163"/>
      <c r="D314" s="150" t="s">
        <v>140</v>
      </c>
      <c r="E314" s="164" t="s">
        <v>1</v>
      </c>
      <c r="F314" s="165" t="s">
        <v>146</v>
      </c>
      <c r="H314" s="166">
        <v>197</v>
      </c>
      <c r="I314" s="167"/>
      <c r="L314" s="163"/>
      <c r="M314" s="168"/>
      <c r="T314" s="169"/>
      <c r="AT314" s="164" t="s">
        <v>140</v>
      </c>
      <c r="AU314" s="164" t="s">
        <v>86</v>
      </c>
      <c r="AV314" s="14" t="s">
        <v>138</v>
      </c>
      <c r="AW314" s="14" t="s">
        <v>35</v>
      </c>
      <c r="AX314" s="14" t="s">
        <v>84</v>
      </c>
      <c r="AY314" s="164" t="s">
        <v>131</v>
      </c>
    </row>
    <row r="315" spans="2:65" s="1" customFormat="1" ht="33" customHeight="1" x14ac:dyDescent="0.2">
      <c r="B315" s="32"/>
      <c r="C315" s="136" t="s">
        <v>523</v>
      </c>
      <c r="D315" s="136" t="s">
        <v>133</v>
      </c>
      <c r="E315" s="137" t="s">
        <v>524</v>
      </c>
      <c r="F315" s="138" t="s">
        <v>525</v>
      </c>
      <c r="G315" s="139" t="s">
        <v>136</v>
      </c>
      <c r="H315" s="140">
        <v>197</v>
      </c>
      <c r="I315" s="141"/>
      <c r="J315" s="142">
        <f>ROUND(I315*H315,2)</f>
        <v>0</v>
      </c>
      <c r="K315" s="138" t="s">
        <v>137</v>
      </c>
      <c r="L315" s="32"/>
      <c r="M315" s="143" t="s">
        <v>1</v>
      </c>
      <c r="N315" s="144" t="s">
        <v>43</v>
      </c>
      <c r="P315" s="145">
        <f>O315*H315</f>
        <v>0</v>
      </c>
      <c r="Q315" s="145">
        <v>0</v>
      </c>
      <c r="R315" s="145">
        <f>Q315*H315</f>
        <v>0</v>
      </c>
      <c r="S315" s="145">
        <v>0</v>
      </c>
      <c r="T315" s="146">
        <f>S315*H315</f>
        <v>0</v>
      </c>
      <c r="AR315" s="147" t="s">
        <v>138</v>
      </c>
      <c r="AT315" s="147" t="s">
        <v>133</v>
      </c>
      <c r="AU315" s="147" t="s">
        <v>86</v>
      </c>
      <c r="AY315" s="17" t="s">
        <v>131</v>
      </c>
      <c r="BE315" s="148">
        <f>IF(N315="základní",J315,0)</f>
        <v>0</v>
      </c>
      <c r="BF315" s="148">
        <f>IF(N315="snížená",J315,0)</f>
        <v>0</v>
      </c>
      <c r="BG315" s="148">
        <f>IF(N315="zákl. přenesená",J315,0)</f>
        <v>0</v>
      </c>
      <c r="BH315" s="148">
        <f>IF(N315="sníž. přenesená",J315,0)</f>
        <v>0</v>
      </c>
      <c r="BI315" s="148">
        <f>IF(N315="nulová",J315,0)</f>
        <v>0</v>
      </c>
      <c r="BJ315" s="17" t="s">
        <v>84</v>
      </c>
      <c r="BK315" s="148">
        <f>ROUND(I315*H315,2)</f>
        <v>0</v>
      </c>
      <c r="BL315" s="17" t="s">
        <v>138</v>
      </c>
      <c r="BM315" s="147" t="s">
        <v>526</v>
      </c>
    </row>
    <row r="316" spans="2:65" s="12" customFormat="1" x14ac:dyDescent="0.2">
      <c r="B316" s="149"/>
      <c r="D316" s="150" t="s">
        <v>140</v>
      </c>
      <c r="E316" s="151" t="s">
        <v>1</v>
      </c>
      <c r="F316" s="152" t="s">
        <v>527</v>
      </c>
      <c r="H316" s="151" t="s">
        <v>1</v>
      </c>
      <c r="I316" s="153"/>
      <c r="L316" s="149"/>
      <c r="M316" s="154"/>
      <c r="T316" s="155"/>
      <c r="AT316" s="151" t="s">
        <v>140</v>
      </c>
      <c r="AU316" s="151" t="s">
        <v>86</v>
      </c>
      <c r="AV316" s="12" t="s">
        <v>84</v>
      </c>
      <c r="AW316" s="12" t="s">
        <v>35</v>
      </c>
      <c r="AX316" s="12" t="s">
        <v>78</v>
      </c>
      <c r="AY316" s="151" t="s">
        <v>131</v>
      </c>
    </row>
    <row r="317" spans="2:65" s="13" customFormat="1" x14ac:dyDescent="0.2">
      <c r="B317" s="156"/>
      <c r="D317" s="150" t="s">
        <v>140</v>
      </c>
      <c r="E317" s="157" t="s">
        <v>1</v>
      </c>
      <c r="F317" s="158" t="s">
        <v>522</v>
      </c>
      <c r="H317" s="159">
        <v>197</v>
      </c>
      <c r="I317" s="160"/>
      <c r="L317" s="156"/>
      <c r="M317" s="161"/>
      <c r="T317" s="162"/>
      <c r="AT317" s="157" t="s">
        <v>140</v>
      </c>
      <c r="AU317" s="157" t="s">
        <v>86</v>
      </c>
      <c r="AV317" s="13" t="s">
        <v>86</v>
      </c>
      <c r="AW317" s="13" t="s">
        <v>35</v>
      </c>
      <c r="AX317" s="13" t="s">
        <v>78</v>
      </c>
      <c r="AY317" s="157" t="s">
        <v>131</v>
      </c>
    </row>
    <row r="318" spans="2:65" s="14" customFormat="1" x14ac:dyDescent="0.2">
      <c r="B318" s="163"/>
      <c r="D318" s="150" t="s">
        <v>140</v>
      </c>
      <c r="E318" s="164" t="s">
        <v>1</v>
      </c>
      <c r="F318" s="165" t="s">
        <v>146</v>
      </c>
      <c r="H318" s="166">
        <v>197</v>
      </c>
      <c r="I318" s="167"/>
      <c r="L318" s="163"/>
      <c r="M318" s="168"/>
      <c r="T318" s="169"/>
      <c r="AT318" s="164" t="s">
        <v>140</v>
      </c>
      <c r="AU318" s="164" t="s">
        <v>86</v>
      </c>
      <c r="AV318" s="14" t="s">
        <v>138</v>
      </c>
      <c r="AW318" s="14" t="s">
        <v>35</v>
      </c>
      <c r="AX318" s="14" t="s">
        <v>84</v>
      </c>
      <c r="AY318" s="164" t="s">
        <v>131</v>
      </c>
    </row>
    <row r="319" spans="2:65" s="1" customFormat="1" ht="24.2" customHeight="1" x14ac:dyDescent="0.2">
      <c r="B319" s="32"/>
      <c r="C319" s="136" t="s">
        <v>528</v>
      </c>
      <c r="D319" s="136" t="s">
        <v>133</v>
      </c>
      <c r="E319" s="137" t="s">
        <v>529</v>
      </c>
      <c r="F319" s="138" t="s">
        <v>530</v>
      </c>
      <c r="G319" s="139" t="s">
        <v>136</v>
      </c>
      <c r="H319" s="140">
        <v>197</v>
      </c>
      <c r="I319" s="141"/>
      <c r="J319" s="142">
        <f>ROUND(I319*H319,2)</f>
        <v>0</v>
      </c>
      <c r="K319" s="138" t="s">
        <v>137</v>
      </c>
      <c r="L319" s="32"/>
      <c r="M319" s="143" t="s">
        <v>1</v>
      </c>
      <c r="N319" s="144" t="s">
        <v>43</v>
      </c>
      <c r="P319" s="145">
        <f>O319*H319</f>
        <v>0</v>
      </c>
      <c r="Q319" s="145">
        <v>0</v>
      </c>
      <c r="R319" s="145">
        <f>Q319*H319</f>
        <v>0</v>
      </c>
      <c r="S319" s="145">
        <v>0</v>
      </c>
      <c r="T319" s="146">
        <f>S319*H319</f>
        <v>0</v>
      </c>
      <c r="AR319" s="147" t="s">
        <v>138</v>
      </c>
      <c r="AT319" s="147" t="s">
        <v>133</v>
      </c>
      <c r="AU319" s="147" t="s">
        <v>86</v>
      </c>
      <c r="AY319" s="17" t="s">
        <v>131</v>
      </c>
      <c r="BE319" s="148">
        <f>IF(N319="základní",J319,0)</f>
        <v>0</v>
      </c>
      <c r="BF319" s="148">
        <f>IF(N319="snížená",J319,0)</f>
        <v>0</v>
      </c>
      <c r="BG319" s="148">
        <f>IF(N319="zákl. přenesená",J319,0)</f>
        <v>0</v>
      </c>
      <c r="BH319" s="148">
        <f>IF(N319="sníž. přenesená",J319,0)</f>
        <v>0</v>
      </c>
      <c r="BI319" s="148">
        <f>IF(N319="nulová",J319,0)</f>
        <v>0</v>
      </c>
      <c r="BJ319" s="17" t="s">
        <v>84</v>
      </c>
      <c r="BK319" s="148">
        <f>ROUND(I319*H319,2)</f>
        <v>0</v>
      </c>
      <c r="BL319" s="17" t="s">
        <v>138</v>
      </c>
      <c r="BM319" s="147" t="s">
        <v>531</v>
      </c>
    </row>
    <row r="320" spans="2:65" s="12" customFormat="1" x14ac:dyDescent="0.2">
      <c r="B320" s="149"/>
      <c r="D320" s="150" t="s">
        <v>140</v>
      </c>
      <c r="E320" s="151" t="s">
        <v>1</v>
      </c>
      <c r="F320" s="152" t="s">
        <v>532</v>
      </c>
      <c r="H320" s="151" t="s">
        <v>1</v>
      </c>
      <c r="I320" s="153"/>
      <c r="L320" s="149"/>
      <c r="M320" s="154"/>
      <c r="T320" s="155"/>
      <c r="AT320" s="151" t="s">
        <v>140</v>
      </c>
      <c r="AU320" s="151" t="s">
        <v>86</v>
      </c>
      <c r="AV320" s="12" t="s">
        <v>84</v>
      </c>
      <c r="AW320" s="12" t="s">
        <v>35</v>
      </c>
      <c r="AX320" s="12" t="s">
        <v>78</v>
      </c>
      <c r="AY320" s="151" t="s">
        <v>131</v>
      </c>
    </row>
    <row r="321" spans="2:65" s="13" customFormat="1" x14ac:dyDescent="0.2">
      <c r="B321" s="156"/>
      <c r="D321" s="150" t="s">
        <v>140</v>
      </c>
      <c r="E321" s="157" t="s">
        <v>1</v>
      </c>
      <c r="F321" s="158" t="s">
        <v>522</v>
      </c>
      <c r="H321" s="159">
        <v>197</v>
      </c>
      <c r="I321" s="160"/>
      <c r="L321" s="156"/>
      <c r="M321" s="161"/>
      <c r="T321" s="162"/>
      <c r="AT321" s="157" t="s">
        <v>140</v>
      </c>
      <c r="AU321" s="157" t="s">
        <v>86</v>
      </c>
      <c r="AV321" s="13" t="s">
        <v>86</v>
      </c>
      <c r="AW321" s="13" t="s">
        <v>35</v>
      </c>
      <c r="AX321" s="13" t="s">
        <v>78</v>
      </c>
      <c r="AY321" s="157" t="s">
        <v>131</v>
      </c>
    </row>
    <row r="322" spans="2:65" s="14" customFormat="1" x14ac:dyDescent="0.2">
      <c r="B322" s="163"/>
      <c r="D322" s="150" t="s">
        <v>140</v>
      </c>
      <c r="E322" s="164" t="s">
        <v>1</v>
      </c>
      <c r="F322" s="165" t="s">
        <v>146</v>
      </c>
      <c r="H322" s="166">
        <v>197</v>
      </c>
      <c r="I322" s="167"/>
      <c r="L322" s="163"/>
      <c r="M322" s="168"/>
      <c r="T322" s="169"/>
      <c r="AT322" s="164" t="s">
        <v>140</v>
      </c>
      <c r="AU322" s="164" t="s">
        <v>86</v>
      </c>
      <c r="AV322" s="14" t="s">
        <v>138</v>
      </c>
      <c r="AW322" s="14" t="s">
        <v>35</v>
      </c>
      <c r="AX322" s="14" t="s">
        <v>84</v>
      </c>
      <c r="AY322" s="164" t="s">
        <v>131</v>
      </c>
    </row>
    <row r="323" spans="2:65" s="1" customFormat="1" ht="24.2" customHeight="1" x14ac:dyDescent="0.2">
      <c r="B323" s="32"/>
      <c r="C323" s="136" t="s">
        <v>533</v>
      </c>
      <c r="D323" s="136" t="s">
        <v>133</v>
      </c>
      <c r="E323" s="137" t="s">
        <v>534</v>
      </c>
      <c r="F323" s="138" t="s">
        <v>535</v>
      </c>
      <c r="G323" s="139" t="s">
        <v>136</v>
      </c>
      <c r="H323" s="140">
        <v>394</v>
      </c>
      <c r="I323" s="141"/>
      <c r="J323" s="142">
        <f>ROUND(I323*H323,2)</f>
        <v>0</v>
      </c>
      <c r="K323" s="138" t="s">
        <v>137</v>
      </c>
      <c r="L323" s="32"/>
      <c r="M323" s="143" t="s">
        <v>1</v>
      </c>
      <c r="N323" s="144" t="s">
        <v>43</v>
      </c>
      <c r="P323" s="145">
        <f>O323*H323</f>
        <v>0</v>
      </c>
      <c r="Q323" s="145">
        <v>0</v>
      </c>
      <c r="R323" s="145">
        <f>Q323*H323</f>
        <v>0</v>
      </c>
      <c r="S323" s="145">
        <v>0</v>
      </c>
      <c r="T323" s="146">
        <f>S323*H323</f>
        <v>0</v>
      </c>
      <c r="AR323" s="147" t="s">
        <v>138</v>
      </c>
      <c r="AT323" s="147" t="s">
        <v>133</v>
      </c>
      <c r="AU323" s="147" t="s">
        <v>86</v>
      </c>
      <c r="AY323" s="17" t="s">
        <v>131</v>
      </c>
      <c r="BE323" s="148">
        <f>IF(N323="základní",J323,0)</f>
        <v>0</v>
      </c>
      <c r="BF323" s="148">
        <f>IF(N323="snížená",J323,0)</f>
        <v>0</v>
      </c>
      <c r="BG323" s="148">
        <f>IF(N323="zákl. přenesená",J323,0)</f>
        <v>0</v>
      </c>
      <c r="BH323" s="148">
        <f>IF(N323="sníž. přenesená",J323,0)</f>
        <v>0</v>
      </c>
      <c r="BI323" s="148">
        <f>IF(N323="nulová",J323,0)</f>
        <v>0</v>
      </c>
      <c r="BJ323" s="17" t="s">
        <v>84</v>
      </c>
      <c r="BK323" s="148">
        <f>ROUND(I323*H323,2)</f>
        <v>0</v>
      </c>
      <c r="BL323" s="17" t="s">
        <v>138</v>
      </c>
      <c r="BM323" s="147" t="s">
        <v>536</v>
      </c>
    </row>
    <row r="324" spans="2:65" s="12" customFormat="1" x14ac:dyDescent="0.2">
      <c r="B324" s="149"/>
      <c r="D324" s="150" t="s">
        <v>140</v>
      </c>
      <c r="E324" s="151" t="s">
        <v>1</v>
      </c>
      <c r="F324" s="152" t="s">
        <v>537</v>
      </c>
      <c r="H324" s="151" t="s">
        <v>1</v>
      </c>
      <c r="I324" s="153"/>
      <c r="L324" s="149"/>
      <c r="M324" s="154"/>
      <c r="T324" s="155"/>
      <c r="AT324" s="151" t="s">
        <v>140</v>
      </c>
      <c r="AU324" s="151" t="s">
        <v>86</v>
      </c>
      <c r="AV324" s="12" t="s">
        <v>84</v>
      </c>
      <c r="AW324" s="12" t="s">
        <v>35</v>
      </c>
      <c r="AX324" s="12" t="s">
        <v>78</v>
      </c>
      <c r="AY324" s="151" t="s">
        <v>131</v>
      </c>
    </row>
    <row r="325" spans="2:65" s="13" customFormat="1" x14ac:dyDescent="0.2">
      <c r="B325" s="156"/>
      <c r="D325" s="150" t="s">
        <v>140</v>
      </c>
      <c r="E325" s="157" t="s">
        <v>1</v>
      </c>
      <c r="F325" s="158" t="s">
        <v>538</v>
      </c>
      <c r="H325" s="159">
        <v>394</v>
      </c>
      <c r="I325" s="160"/>
      <c r="L325" s="156"/>
      <c r="M325" s="161"/>
      <c r="T325" s="162"/>
      <c r="AT325" s="157" t="s">
        <v>140</v>
      </c>
      <c r="AU325" s="157" t="s">
        <v>86</v>
      </c>
      <c r="AV325" s="13" t="s">
        <v>86</v>
      </c>
      <c r="AW325" s="13" t="s">
        <v>35</v>
      </c>
      <c r="AX325" s="13" t="s">
        <v>78</v>
      </c>
      <c r="AY325" s="157" t="s">
        <v>131</v>
      </c>
    </row>
    <row r="326" spans="2:65" s="14" customFormat="1" x14ac:dyDescent="0.2">
      <c r="B326" s="163"/>
      <c r="D326" s="150" t="s">
        <v>140</v>
      </c>
      <c r="E326" s="164" t="s">
        <v>1</v>
      </c>
      <c r="F326" s="165" t="s">
        <v>146</v>
      </c>
      <c r="H326" s="166">
        <v>394</v>
      </c>
      <c r="I326" s="167"/>
      <c r="L326" s="163"/>
      <c r="M326" s="168"/>
      <c r="T326" s="169"/>
      <c r="AT326" s="164" t="s">
        <v>140</v>
      </c>
      <c r="AU326" s="164" t="s">
        <v>86</v>
      </c>
      <c r="AV326" s="14" t="s">
        <v>138</v>
      </c>
      <c r="AW326" s="14" t="s">
        <v>35</v>
      </c>
      <c r="AX326" s="14" t="s">
        <v>84</v>
      </c>
      <c r="AY326" s="164" t="s">
        <v>131</v>
      </c>
    </row>
    <row r="327" spans="2:65" s="1" customFormat="1" ht="33" customHeight="1" x14ac:dyDescent="0.2">
      <c r="B327" s="32"/>
      <c r="C327" s="136" t="s">
        <v>539</v>
      </c>
      <c r="D327" s="136" t="s">
        <v>133</v>
      </c>
      <c r="E327" s="137" t="s">
        <v>540</v>
      </c>
      <c r="F327" s="138" t="s">
        <v>541</v>
      </c>
      <c r="G327" s="139" t="s">
        <v>136</v>
      </c>
      <c r="H327" s="140">
        <v>197</v>
      </c>
      <c r="I327" s="141"/>
      <c r="J327" s="142">
        <f>ROUND(I327*H327,2)</f>
        <v>0</v>
      </c>
      <c r="K327" s="138" t="s">
        <v>137</v>
      </c>
      <c r="L327" s="32"/>
      <c r="M327" s="143" t="s">
        <v>1</v>
      </c>
      <c r="N327" s="144" t="s">
        <v>43</v>
      </c>
      <c r="P327" s="145">
        <f>O327*H327</f>
        <v>0</v>
      </c>
      <c r="Q327" s="145">
        <v>0</v>
      </c>
      <c r="R327" s="145">
        <f>Q327*H327</f>
        <v>0</v>
      </c>
      <c r="S327" s="145">
        <v>0</v>
      </c>
      <c r="T327" s="146">
        <f>S327*H327</f>
        <v>0</v>
      </c>
      <c r="AR327" s="147" t="s">
        <v>138</v>
      </c>
      <c r="AT327" s="147" t="s">
        <v>133</v>
      </c>
      <c r="AU327" s="147" t="s">
        <v>86</v>
      </c>
      <c r="AY327" s="17" t="s">
        <v>131</v>
      </c>
      <c r="BE327" s="148">
        <f>IF(N327="základní",J327,0)</f>
        <v>0</v>
      </c>
      <c r="BF327" s="148">
        <f>IF(N327="snížená",J327,0)</f>
        <v>0</v>
      </c>
      <c r="BG327" s="148">
        <f>IF(N327="zákl. přenesená",J327,0)</f>
        <v>0</v>
      </c>
      <c r="BH327" s="148">
        <f>IF(N327="sníž. přenesená",J327,0)</f>
        <v>0</v>
      </c>
      <c r="BI327" s="148">
        <f>IF(N327="nulová",J327,0)</f>
        <v>0</v>
      </c>
      <c r="BJ327" s="17" t="s">
        <v>84</v>
      </c>
      <c r="BK327" s="148">
        <f>ROUND(I327*H327,2)</f>
        <v>0</v>
      </c>
      <c r="BL327" s="17" t="s">
        <v>138</v>
      </c>
      <c r="BM327" s="147" t="s">
        <v>542</v>
      </c>
    </row>
    <row r="328" spans="2:65" s="12" customFormat="1" x14ac:dyDescent="0.2">
      <c r="B328" s="149"/>
      <c r="D328" s="150" t="s">
        <v>140</v>
      </c>
      <c r="E328" s="151" t="s">
        <v>1</v>
      </c>
      <c r="F328" s="152" t="s">
        <v>532</v>
      </c>
      <c r="H328" s="151" t="s">
        <v>1</v>
      </c>
      <c r="I328" s="153"/>
      <c r="L328" s="149"/>
      <c r="M328" s="154"/>
      <c r="T328" s="155"/>
      <c r="AT328" s="151" t="s">
        <v>140</v>
      </c>
      <c r="AU328" s="151" t="s">
        <v>86</v>
      </c>
      <c r="AV328" s="12" t="s">
        <v>84</v>
      </c>
      <c r="AW328" s="12" t="s">
        <v>35</v>
      </c>
      <c r="AX328" s="12" t="s">
        <v>78</v>
      </c>
      <c r="AY328" s="151" t="s">
        <v>131</v>
      </c>
    </row>
    <row r="329" spans="2:65" s="13" customFormat="1" x14ac:dyDescent="0.2">
      <c r="B329" s="156"/>
      <c r="D329" s="150" t="s">
        <v>140</v>
      </c>
      <c r="E329" s="157" t="s">
        <v>1</v>
      </c>
      <c r="F329" s="158" t="s">
        <v>543</v>
      </c>
      <c r="H329" s="159">
        <v>197</v>
      </c>
      <c r="I329" s="160"/>
      <c r="L329" s="156"/>
      <c r="M329" s="161"/>
      <c r="T329" s="162"/>
      <c r="AT329" s="157" t="s">
        <v>140</v>
      </c>
      <c r="AU329" s="157" t="s">
        <v>86</v>
      </c>
      <c r="AV329" s="13" t="s">
        <v>86</v>
      </c>
      <c r="AW329" s="13" t="s">
        <v>35</v>
      </c>
      <c r="AX329" s="13" t="s">
        <v>78</v>
      </c>
      <c r="AY329" s="157" t="s">
        <v>131</v>
      </c>
    </row>
    <row r="330" spans="2:65" s="14" customFormat="1" x14ac:dyDescent="0.2">
      <c r="B330" s="163"/>
      <c r="D330" s="150" t="s">
        <v>140</v>
      </c>
      <c r="E330" s="164" t="s">
        <v>216</v>
      </c>
      <c r="F330" s="165" t="s">
        <v>146</v>
      </c>
      <c r="H330" s="166">
        <v>197</v>
      </c>
      <c r="I330" s="167"/>
      <c r="L330" s="163"/>
      <c r="M330" s="168"/>
      <c r="T330" s="169"/>
      <c r="AT330" s="164" t="s">
        <v>140</v>
      </c>
      <c r="AU330" s="164" t="s">
        <v>86</v>
      </c>
      <c r="AV330" s="14" t="s">
        <v>138</v>
      </c>
      <c r="AW330" s="14" t="s">
        <v>35</v>
      </c>
      <c r="AX330" s="14" t="s">
        <v>84</v>
      </c>
      <c r="AY330" s="164" t="s">
        <v>131</v>
      </c>
    </row>
    <row r="331" spans="2:65" s="11" customFormat="1" ht="23.1" customHeight="1" x14ac:dyDescent="0.2">
      <c r="B331" s="124"/>
      <c r="D331" s="125" t="s">
        <v>77</v>
      </c>
      <c r="E331" s="134" t="s">
        <v>176</v>
      </c>
      <c r="F331" s="134" t="s">
        <v>544</v>
      </c>
      <c r="I331" s="127"/>
      <c r="J331" s="135">
        <f>BK331</f>
        <v>0</v>
      </c>
      <c r="L331" s="124"/>
      <c r="M331" s="129"/>
      <c r="P331" s="130">
        <f>SUM(P332:P354)</f>
        <v>0</v>
      </c>
      <c r="R331" s="130">
        <f>SUM(R332:R354)</f>
        <v>6.0220299999999991</v>
      </c>
      <c r="T331" s="131">
        <f>SUM(T332:T354)</f>
        <v>0</v>
      </c>
      <c r="AR331" s="125" t="s">
        <v>84</v>
      </c>
      <c r="AT331" s="132" t="s">
        <v>77</v>
      </c>
      <c r="AU331" s="132" t="s">
        <v>84</v>
      </c>
      <c r="AY331" s="125" t="s">
        <v>131</v>
      </c>
      <c r="BK331" s="133">
        <f>SUM(BK332:BK354)</f>
        <v>0</v>
      </c>
    </row>
    <row r="332" spans="2:65" s="1" customFormat="1" ht="24.2" customHeight="1" x14ac:dyDescent="0.2">
      <c r="B332" s="32"/>
      <c r="C332" s="136" t="s">
        <v>545</v>
      </c>
      <c r="D332" s="136" t="s">
        <v>133</v>
      </c>
      <c r="E332" s="137" t="s">
        <v>546</v>
      </c>
      <c r="F332" s="138" t="s">
        <v>547</v>
      </c>
      <c r="G332" s="139" t="s">
        <v>153</v>
      </c>
      <c r="H332" s="140">
        <v>60</v>
      </c>
      <c r="I332" s="141"/>
      <c r="J332" s="142">
        <f>ROUND(I332*H332,2)</f>
        <v>0</v>
      </c>
      <c r="K332" s="138" t="s">
        <v>137</v>
      </c>
      <c r="L332" s="32"/>
      <c r="M332" s="143" t="s">
        <v>1</v>
      </c>
      <c r="N332" s="144" t="s">
        <v>43</v>
      </c>
      <c r="P332" s="145">
        <f>O332*H332</f>
        <v>0</v>
      </c>
      <c r="Q332" s="145">
        <v>2.0000000000000002E-5</v>
      </c>
      <c r="R332" s="145">
        <f>Q332*H332</f>
        <v>1.2000000000000001E-3</v>
      </c>
      <c r="S332" s="145">
        <v>0</v>
      </c>
      <c r="T332" s="146">
        <f>S332*H332</f>
        <v>0</v>
      </c>
      <c r="AR332" s="147" t="s">
        <v>138</v>
      </c>
      <c r="AT332" s="147" t="s">
        <v>133</v>
      </c>
      <c r="AU332" s="147" t="s">
        <v>86</v>
      </c>
      <c r="AY332" s="17" t="s">
        <v>131</v>
      </c>
      <c r="BE332" s="148">
        <f>IF(N332="základní",J332,0)</f>
        <v>0</v>
      </c>
      <c r="BF332" s="148">
        <f>IF(N332="snížená",J332,0)</f>
        <v>0</v>
      </c>
      <c r="BG332" s="148">
        <f>IF(N332="zákl. přenesená",J332,0)</f>
        <v>0</v>
      </c>
      <c r="BH332" s="148">
        <f>IF(N332="sníž. přenesená",J332,0)</f>
        <v>0</v>
      </c>
      <c r="BI332" s="148">
        <f>IF(N332="nulová",J332,0)</f>
        <v>0</v>
      </c>
      <c r="BJ332" s="17" t="s">
        <v>84</v>
      </c>
      <c r="BK332" s="148">
        <f>ROUND(I332*H332,2)</f>
        <v>0</v>
      </c>
      <c r="BL332" s="17" t="s">
        <v>138</v>
      </c>
      <c r="BM332" s="147" t="s">
        <v>548</v>
      </c>
    </row>
    <row r="333" spans="2:65" s="12" customFormat="1" x14ac:dyDescent="0.2">
      <c r="B333" s="149"/>
      <c r="D333" s="150" t="s">
        <v>140</v>
      </c>
      <c r="E333" s="151" t="s">
        <v>1</v>
      </c>
      <c r="F333" s="152" t="s">
        <v>549</v>
      </c>
      <c r="H333" s="151" t="s">
        <v>1</v>
      </c>
      <c r="I333" s="153"/>
      <c r="L333" s="149"/>
      <c r="M333" s="154"/>
      <c r="T333" s="155"/>
      <c r="AT333" s="151" t="s">
        <v>140</v>
      </c>
      <c r="AU333" s="151" t="s">
        <v>86</v>
      </c>
      <c r="AV333" s="12" t="s">
        <v>84</v>
      </c>
      <c r="AW333" s="12" t="s">
        <v>35</v>
      </c>
      <c r="AX333" s="12" t="s">
        <v>78</v>
      </c>
      <c r="AY333" s="151" t="s">
        <v>131</v>
      </c>
    </row>
    <row r="334" spans="2:65" s="13" customFormat="1" x14ac:dyDescent="0.2">
      <c r="B334" s="156"/>
      <c r="D334" s="150" t="s">
        <v>140</v>
      </c>
      <c r="E334" s="157" t="s">
        <v>1</v>
      </c>
      <c r="F334" s="158" t="s">
        <v>550</v>
      </c>
      <c r="H334" s="159">
        <v>60</v>
      </c>
      <c r="I334" s="160"/>
      <c r="L334" s="156"/>
      <c r="M334" s="161"/>
      <c r="T334" s="162"/>
      <c r="AT334" s="157" t="s">
        <v>140</v>
      </c>
      <c r="AU334" s="157" t="s">
        <v>86</v>
      </c>
      <c r="AV334" s="13" t="s">
        <v>86</v>
      </c>
      <c r="AW334" s="13" t="s">
        <v>35</v>
      </c>
      <c r="AX334" s="13" t="s">
        <v>78</v>
      </c>
      <c r="AY334" s="157" t="s">
        <v>131</v>
      </c>
    </row>
    <row r="335" spans="2:65" s="15" customFormat="1" x14ac:dyDescent="0.2">
      <c r="B335" s="186"/>
      <c r="D335" s="150" t="s">
        <v>140</v>
      </c>
      <c r="E335" s="187" t="s">
        <v>236</v>
      </c>
      <c r="F335" s="188" t="s">
        <v>372</v>
      </c>
      <c r="H335" s="189">
        <v>60</v>
      </c>
      <c r="I335" s="190"/>
      <c r="L335" s="186"/>
      <c r="M335" s="191"/>
      <c r="T335" s="192"/>
      <c r="AT335" s="187" t="s">
        <v>140</v>
      </c>
      <c r="AU335" s="187" t="s">
        <v>86</v>
      </c>
      <c r="AV335" s="15" t="s">
        <v>150</v>
      </c>
      <c r="AW335" s="15" t="s">
        <v>35</v>
      </c>
      <c r="AX335" s="15" t="s">
        <v>78</v>
      </c>
      <c r="AY335" s="187" t="s">
        <v>131</v>
      </c>
    </row>
    <row r="336" spans="2:65" s="14" customFormat="1" x14ac:dyDescent="0.2">
      <c r="B336" s="163"/>
      <c r="D336" s="150" t="s">
        <v>140</v>
      </c>
      <c r="E336" s="164" t="s">
        <v>1</v>
      </c>
      <c r="F336" s="165" t="s">
        <v>146</v>
      </c>
      <c r="H336" s="166">
        <v>60</v>
      </c>
      <c r="I336" s="167"/>
      <c r="L336" s="163"/>
      <c r="M336" s="168"/>
      <c r="T336" s="169"/>
      <c r="AT336" s="164" t="s">
        <v>140</v>
      </c>
      <c r="AU336" s="164" t="s">
        <v>86</v>
      </c>
      <c r="AV336" s="14" t="s">
        <v>138</v>
      </c>
      <c r="AW336" s="14" t="s">
        <v>35</v>
      </c>
      <c r="AX336" s="14" t="s">
        <v>84</v>
      </c>
      <c r="AY336" s="164" t="s">
        <v>131</v>
      </c>
    </row>
    <row r="337" spans="2:65" s="1" customFormat="1" ht="16.5" customHeight="1" x14ac:dyDescent="0.2">
      <c r="B337" s="32"/>
      <c r="C337" s="176" t="s">
        <v>551</v>
      </c>
      <c r="D337" s="176" t="s">
        <v>294</v>
      </c>
      <c r="E337" s="177" t="s">
        <v>552</v>
      </c>
      <c r="F337" s="178" t="s">
        <v>553</v>
      </c>
      <c r="G337" s="179" t="s">
        <v>153</v>
      </c>
      <c r="H337" s="180">
        <v>66</v>
      </c>
      <c r="I337" s="181"/>
      <c r="J337" s="182">
        <f>ROUND(I337*H337,2)</f>
        <v>0</v>
      </c>
      <c r="K337" s="178" t="s">
        <v>554</v>
      </c>
      <c r="L337" s="183"/>
      <c r="M337" s="184" t="s">
        <v>1</v>
      </c>
      <c r="N337" s="185" t="s">
        <v>43</v>
      </c>
      <c r="P337" s="145">
        <f>O337*H337</f>
        <v>0</v>
      </c>
      <c r="Q337" s="145">
        <v>5.6299999999999996E-3</v>
      </c>
      <c r="R337" s="145">
        <f>Q337*H337</f>
        <v>0.37157999999999997</v>
      </c>
      <c r="S337" s="145">
        <v>0</v>
      </c>
      <c r="T337" s="146">
        <f>S337*H337</f>
        <v>0</v>
      </c>
      <c r="AR337" s="147" t="s">
        <v>176</v>
      </c>
      <c r="AT337" s="147" t="s">
        <v>294</v>
      </c>
      <c r="AU337" s="147" t="s">
        <v>86</v>
      </c>
      <c r="AY337" s="17" t="s">
        <v>131</v>
      </c>
      <c r="BE337" s="148">
        <f>IF(N337="základní",J337,0)</f>
        <v>0</v>
      </c>
      <c r="BF337" s="148">
        <f>IF(N337="snížená",J337,0)</f>
        <v>0</v>
      </c>
      <c r="BG337" s="148">
        <f>IF(N337="zákl. přenesená",J337,0)</f>
        <v>0</v>
      </c>
      <c r="BH337" s="148">
        <f>IF(N337="sníž. přenesená",J337,0)</f>
        <v>0</v>
      </c>
      <c r="BI337" s="148">
        <f>IF(N337="nulová",J337,0)</f>
        <v>0</v>
      </c>
      <c r="BJ337" s="17" t="s">
        <v>84</v>
      </c>
      <c r="BK337" s="148">
        <f>ROUND(I337*H337,2)</f>
        <v>0</v>
      </c>
      <c r="BL337" s="17" t="s">
        <v>138</v>
      </c>
      <c r="BM337" s="147" t="s">
        <v>555</v>
      </c>
    </row>
    <row r="338" spans="2:65" s="13" customFormat="1" x14ac:dyDescent="0.2">
      <c r="B338" s="156"/>
      <c r="D338" s="150" t="s">
        <v>140</v>
      </c>
      <c r="F338" s="158" t="s">
        <v>556</v>
      </c>
      <c r="H338" s="159">
        <v>66</v>
      </c>
      <c r="I338" s="160"/>
      <c r="L338" s="156"/>
      <c r="M338" s="161"/>
      <c r="T338" s="162"/>
      <c r="AT338" s="157" t="s">
        <v>140</v>
      </c>
      <c r="AU338" s="157" t="s">
        <v>86</v>
      </c>
      <c r="AV338" s="13" t="s">
        <v>86</v>
      </c>
      <c r="AW338" s="13" t="s">
        <v>4</v>
      </c>
      <c r="AX338" s="13" t="s">
        <v>84</v>
      </c>
      <c r="AY338" s="157" t="s">
        <v>131</v>
      </c>
    </row>
    <row r="339" spans="2:65" s="1" customFormat="1" ht="24.2" customHeight="1" x14ac:dyDescent="0.2">
      <c r="B339" s="32"/>
      <c r="C339" s="136" t="s">
        <v>557</v>
      </c>
      <c r="D339" s="136" t="s">
        <v>133</v>
      </c>
      <c r="E339" s="137" t="s">
        <v>558</v>
      </c>
      <c r="F339" s="138" t="s">
        <v>559</v>
      </c>
      <c r="G339" s="139" t="s">
        <v>159</v>
      </c>
      <c r="H339" s="140">
        <v>15</v>
      </c>
      <c r="I339" s="141"/>
      <c r="J339" s="142">
        <f>ROUND(I339*H339,2)</f>
        <v>0</v>
      </c>
      <c r="K339" s="138" t="s">
        <v>137</v>
      </c>
      <c r="L339" s="32"/>
      <c r="M339" s="143" t="s">
        <v>1</v>
      </c>
      <c r="N339" s="144" t="s">
        <v>43</v>
      </c>
      <c r="P339" s="145">
        <f>O339*H339</f>
        <v>0</v>
      </c>
      <c r="Q339" s="145">
        <v>0</v>
      </c>
      <c r="R339" s="145">
        <f>Q339*H339</f>
        <v>0</v>
      </c>
      <c r="S339" s="145">
        <v>0</v>
      </c>
      <c r="T339" s="146">
        <f>S339*H339</f>
        <v>0</v>
      </c>
      <c r="AR339" s="147" t="s">
        <v>138</v>
      </c>
      <c r="AT339" s="147" t="s">
        <v>133</v>
      </c>
      <c r="AU339" s="147" t="s">
        <v>86</v>
      </c>
      <c r="AY339" s="17" t="s">
        <v>131</v>
      </c>
      <c r="BE339" s="148">
        <f>IF(N339="základní",J339,0)</f>
        <v>0</v>
      </c>
      <c r="BF339" s="148">
        <f>IF(N339="snížená",J339,0)</f>
        <v>0</v>
      </c>
      <c r="BG339" s="148">
        <f>IF(N339="zákl. přenesená",J339,0)</f>
        <v>0</v>
      </c>
      <c r="BH339" s="148">
        <f>IF(N339="sníž. přenesená",J339,0)</f>
        <v>0</v>
      </c>
      <c r="BI339" s="148">
        <f>IF(N339="nulová",J339,0)</f>
        <v>0</v>
      </c>
      <c r="BJ339" s="17" t="s">
        <v>84</v>
      </c>
      <c r="BK339" s="148">
        <f>ROUND(I339*H339,2)</f>
        <v>0</v>
      </c>
      <c r="BL339" s="17" t="s">
        <v>138</v>
      </c>
      <c r="BM339" s="147" t="s">
        <v>560</v>
      </c>
    </row>
    <row r="340" spans="2:65" s="12" customFormat="1" x14ac:dyDescent="0.2">
      <c r="B340" s="149"/>
      <c r="D340" s="150" t="s">
        <v>140</v>
      </c>
      <c r="E340" s="151" t="s">
        <v>1</v>
      </c>
      <c r="F340" s="152" t="s">
        <v>561</v>
      </c>
      <c r="H340" s="151" t="s">
        <v>1</v>
      </c>
      <c r="I340" s="153"/>
      <c r="L340" s="149"/>
      <c r="M340" s="154"/>
      <c r="T340" s="155"/>
      <c r="AT340" s="151" t="s">
        <v>140</v>
      </c>
      <c r="AU340" s="151" t="s">
        <v>86</v>
      </c>
      <c r="AV340" s="12" t="s">
        <v>84</v>
      </c>
      <c r="AW340" s="12" t="s">
        <v>35</v>
      </c>
      <c r="AX340" s="12" t="s">
        <v>78</v>
      </c>
      <c r="AY340" s="151" t="s">
        <v>131</v>
      </c>
    </row>
    <row r="341" spans="2:65" s="13" customFormat="1" x14ac:dyDescent="0.2">
      <c r="B341" s="156"/>
      <c r="D341" s="150" t="s">
        <v>140</v>
      </c>
      <c r="E341" s="157" t="s">
        <v>1</v>
      </c>
      <c r="F341" s="158" t="s">
        <v>562</v>
      </c>
      <c r="H341" s="159">
        <v>15</v>
      </c>
      <c r="I341" s="160"/>
      <c r="L341" s="156"/>
      <c r="M341" s="161"/>
      <c r="T341" s="162"/>
      <c r="AT341" s="157" t="s">
        <v>140</v>
      </c>
      <c r="AU341" s="157" t="s">
        <v>86</v>
      </c>
      <c r="AV341" s="13" t="s">
        <v>86</v>
      </c>
      <c r="AW341" s="13" t="s">
        <v>35</v>
      </c>
      <c r="AX341" s="13" t="s">
        <v>78</v>
      </c>
      <c r="AY341" s="157" t="s">
        <v>131</v>
      </c>
    </row>
    <row r="342" spans="2:65" s="14" customFormat="1" x14ac:dyDescent="0.2">
      <c r="B342" s="163"/>
      <c r="D342" s="150" t="s">
        <v>140</v>
      </c>
      <c r="E342" s="164" t="s">
        <v>1</v>
      </c>
      <c r="F342" s="165" t="s">
        <v>146</v>
      </c>
      <c r="H342" s="166">
        <v>15</v>
      </c>
      <c r="I342" s="167"/>
      <c r="L342" s="163"/>
      <c r="M342" s="168"/>
      <c r="T342" s="169"/>
      <c r="AT342" s="164" t="s">
        <v>140</v>
      </c>
      <c r="AU342" s="164" t="s">
        <v>86</v>
      </c>
      <c r="AV342" s="14" t="s">
        <v>138</v>
      </c>
      <c r="AW342" s="14" t="s">
        <v>35</v>
      </c>
      <c r="AX342" s="14" t="s">
        <v>84</v>
      </c>
      <c r="AY342" s="164" t="s">
        <v>131</v>
      </c>
    </row>
    <row r="343" spans="2:65" s="1" customFormat="1" ht="24.2" customHeight="1" x14ac:dyDescent="0.2">
      <c r="B343" s="32"/>
      <c r="C343" s="136" t="s">
        <v>563</v>
      </c>
      <c r="D343" s="136" t="s">
        <v>133</v>
      </c>
      <c r="E343" s="137" t="s">
        <v>564</v>
      </c>
      <c r="F343" s="138" t="s">
        <v>565</v>
      </c>
      <c r="G343" s="139" t="s">
        <v>460</v>
      </c>
      <c r="H343" s="140">
        <v>1</v>
      </c>
      <c r="I343" s="141"/>
      <c r="J343" s="142">
        <f t="shared" ref="J343:J353" si="0">ROUND(I343*H343,2)</f>
        <v>0</v>
      </c>
      <c r="K343" s="138" t="s">
        <v>137</v>
      </c>
      <c r="L343" s="32"/>
      <c r="M343" s="143" t="s">
        <v>1</v>
      </c>
      <c r="N343" s="144" t="s">
        <v>43</v>
      </c>
      <c r="P343" s="145">
        <f t="shared" ref="P343:P353" si="1">O343*H343</f>
        <v>0</v>
      </c>
      <c r="Q343" s="145">
        <v>0.41488999999999998</v>
      </c>
      <c r="R343" s="145">
        <f t="shared" ref="R343:R353" si="2">Q343*H343</f>
        <v>0.41488999999999998</v>
      </c>
      <c r="S343" s="145">
        <v>0</v>
      </c>
      <c r="T343" s="146">
        <f t="shared" ref="T343:T353" si="3">S343*H343</f>
        <v>0</v>
      </c>
      <c r="AR343" s="147" t="s">
        <v>138</v>
      </c>
      <c r="AT343" s="147" t="s">
        <v>133</v>
      </c>
      <c r="AU343" s="147" t="s">
        <v>86</v>
      </c>
      <c r="AY343" s="17" t="s">
        <v>131</v>
      </c>
      <c r="BE343" s="148">
        <f t="shared" ref="BE343:BE353" si="4">IF(N343="základní",J343,0)</f>
        <v>0</v>
      </c>
      <c r="BF343" s="148">
        <f t="shared" ref="BF343:BF353" si="5">IF(N343="snížená",J343,0)</f>
        <v>0</v>
      </c>
      <c r="BG343" s="148">
        <f t="shared" ref="BG343:BG353" si="6">IF(N343="zákl. přenesená",J343,0)</f>
        <v>0</v>
      </c>
      <c r="BH343" s="148">
        <f t="shared" ref="BH343:BH353" si="7">IF(N343="sníž. přenesená",J343,0)</f>
        <v>0</v>
      </c>
      <c r="BI343" s="148">
        <f t="shared" ref="BI343:BI353" si="8">IF(N343="nulová",J343,0)</f>
        <v>0</v>
      </c>
      <c r="BJ343" s="17" t="s">
        <v>84</v>
      </c>
      <c r="BK343" s="148">
        <f t="shared" ref="BK343:BK353" si="9">ROUND(I343*H343,2)</f>
        <v>0</v>
      </c>
      <c r="BL343" s="17" t="s">
        <v>138</v>
      </c>
      <c r="BM343" s="147" t="s">
        <v>566</v>
      </c>
    </row>
    <row r="344" spans="2:65" s="1" customFormat="1" ht="21.75" customHeight="1" x14ac:dyDescent="0.2">
      <c r="B344" s="32"/>
      <c r="C344" s="176" t="s">
        <v>237</v>
      </c>
      <c r="D344" s="176" t="s">
        <v>294</v>
      </c>
      <c r="E344" s="177" t="s">
        <v>567</v>
      </c>
      <c r="F344" s="178" t="s">
        <v>568</v>
      </c>
      <c r="G344" s="179" t="s">
        <v>460</v>
      </c>
      <c r="H344" s="180">
        <v>1</v>
      </c>
      <c r="I344" s="181"/>
      <c r="J344" s="182">
        <f t="shared" si="0"/>
        <v>0</v>
      </c>
      <c r="K344" s="178" t="s">
        <v>137</v>
      </c>
      <c r="L344" s="183"/>
      <c r="M344" s="184" t="s">
        <v>1</v>
      </c>
      <c r="N344" s="185" t="s">
        <v>43</v>
      </c>
      <c r="P344" s="145">
        <f t="shared" si="1"/>
        <v>0</v>
      </c>
      <c r="Q344" s="145">
        <v>2.1</v>
      </c>
      <c r="R344" s="145">
        <f t="shared" si="2"/>
        <v>2.1</v>
      </c>
      <c r="S344" s="145">
        <v>0</v>
      </c>
      <c r="T344" s="146">
        <f t="shared" si="3"/>
        <v>0</v>
      </c>
      <c r="AR344" s="147" t="s">
        <v>176</v>
      </c>
      <c r="AT344" s="147" t="s">
        <v>294</v>
      </c>
      <c r="AU344" s="147" t="s">
        <v>86</v>
      </c>
      <c r="AY344" s="17" t="s">
        <v>131</v>
      </c>
      <c r="BE344" s="148">
        <f t="shared" si="4"/>
        <v>0</v>
      </c>
      <c r="BF344" s="148">
        <f t="shared" si="5"/>
        <v>0</v>
      </c>
      <c r="BG344" s="148">
        <f t="shared" si="6"/>
        <v>0</v>
      </c>
      <c r="BH344" s="148">
        <f t="shared" si="7"/>
        <v>0</v>
      </c>
      <c r="BI344" s="148">
        <f t="shared" si="8"/>
        <v>0</v>
      </c>
      <c r="BJ344" s="17" t="s">
        <v>84</v>
      </c>
      <c r="BK344" s="148">
        <f t="shared" si="9"/>
        <v>0</v>
      </c>
      <c r="BL344" s="17" t="s">
        <v>138</v>
      </c>
      <c r="BM344" s="147" t="s">
        <v>569</v>
      </c>
    </row>
    <row r="345" spans="2:65" s="1" customFormat="1" ht="24.2" customHeight="1" x14ac:dyDescent="0.2">
      <c r="B345" s="32"/>
      <c r="C345" s="136" t="s">
        <v>570</v>
      </c>
      <c r="D345" s="136" t="s">
        <v>133</v>
      </c>
      <c r="E345" s="137" t="s">
        <v>571</v>
      </c>
      <c r="F345" s="138" t="s">
        <v>572</v>
      </c>
      <c r="G345" s="139" t="s">
        <v>460</v>
      </c>
      <c r="H345" s="140">
        <v>1</v>
      </c>
      <c r="I345" s="141"/>
      <c r="J345" s="142">
        <f t="shared" si="0"/>
        <v>0</v>
      </c>
      <c r="K345" s="138" t="s">
        <v>137</v>
      </c>
      <c r="L345" s="32"/>
      <c r="M345" s="143" t="s">
        <v>1</v>
      </c>
      <c r="N345" s="144" t="s">
        <v>43</v>
      </c>
      <c r="P345" s="145">
        <f t="shared" si="1"/>
        <v>0</v>
      </c>
      <c r="Q345" s="145">
        <v>9.8899999999999995E-3</v>
      </c>
      <c r="R345" s="145">
        <f t="shared" si="2"/>
        <v>9.8899999999999995E-3</v>
      </c>
      <c r="S345" s="145">
        <v>0</v>
      </c>
      <c r="T345" s="146">
        <f t="shared" si="3"/>
        <v>0</v>
      </c>
      <c r="AR345" s="147" t="s">
        <v>138</v>
      </c>
      <c r="AT345" s="147" t="s">
        <v>133</v>
      </c>
      <c r="AU345" s="147" t="s">
        <v>86</v>
      </c>
      <c r="AY345" s="17" t="s">
        <v>131</v>
      </c>
      <c r="BE345" s="148">
        <f t="shared" si="4"/>
        <v>0</v>
      </c>
      <c r="BF345" s="148">
        <f t="shared" si="5"/>
        <v>0</v>
      </c>
      <c r="BG345" s="148">
        <f t="shared" si="6"/>
        <v>0</v>
      </c>
      <c r="BH345" s="148">
        <f t="shared" si="7"/>
        <v>0</v>
      </c>
      <c r="BI345" s="148">
        <f t="shared" si="8"/>
        <v>0</v>
      </c>
      <c r="BJ345" s="17" t="s">
        <v>84</v>
      </c>
      <c r="BK345" s="148">
        <f t="shared" si="9"/>
        <v>0</v>
      </c>
      <c r="BL345" s="17" t="s">
        <v>138</v>
      </c>
      <c r="BM345" s="147" t="s">
        <v>573</v>
      </c>
    </row>
    <row r="346" spans="2:65" s="1" customFormat="1" ht="24.2" customHeight="1" x14ac:dyDescent="0.2">
      <c r="B346" s="32"/>
      <c r="C346" s="176" t="s">
        <v>574</v>
      </c>
      <c r="D346" s="176" t="s">
        <v>294</v>
      </c>
      <c r="E346" s="177" t="s">
        <v>575</v>
      </c>
      <c r="F346" s="178" t="s">
        <v>576</v>
      </c>
      <c r="G346" s="179" t="s">
        <v>460</v>
      </c>
      <c r="H346" s="180">
        <v>1</v>
      </c>
      <c r="I346" s="181"/>
      <c r="J346" s="182">
        <f t="shared" si="0"/>
        <v>0</v>
      </c>
      <c r="K346" s="178" t="s">
        <v>137</v>
      </c>
      <c r="L346" s="183"/>
      <c r="M346" s="184" t="s">
        <v>1</v>
      </c>
      <c r="N346" s="185" t="s">
        <v>43</v>
      </c>
      <c r="P346" s="145">
        <f t="shared" si="1"/>
        <v>0</v>
      </c>
      <c r="Q346" s="145">
        <v>1.054</v>
      </c>
      <c r="R346" s="145">
        <f t="shared" si="2"/>
        <v>1.054</v>
      </c>
      <c r="S346" s="145">
        <v>0</v>
      </c>
      <c r="T346" s="146">
        <f t="shared" si="3"/>
        <v>0</v>
      </c>
      <c r="AR346" s="147" t="s">
        <v>176</v>
      </c>
      <c r="AT346" s="147" t="s">
        <v>294</v>
      </c>
      <c r="AU346" s="147" t="s">
        <v>86</v>
      </c>
      <c r="AY346" s="17" t="s">
        <v>131</v>
      </c>
      <c r="BE346" s="148">
        <f t="shared" si="4"/>
        <v>0</v>
      </c>
      <c r="BF346" s="148">
        <f t="shared" si="5"/>
        <v>0</v>
      </c>
      <c r="BG346" s="148">
        <f t="shared" si="6"/>
        <v>0</v>
      </c>
      <c r="BH346" s="148">
        <f t="shared" si="7"/>
        <v>0</v>
      </c>
      <c r="BI346" s="148">
        <f t="shared" si="8"/>
        <v>0</v>
      </c>
      <c r="BJ346" s="17" t="s">
        <v>84</v>
      </c>
      <c r="BK346" s="148">
        <f t="shared" si="9"/>
        <v>0</v>
      </c>
      <c r="BL346" s="17" t="s">
        <v>138</v>
      </c>
      <c r="BM346" s="147" t="s">
        <v>577</v>
      </c>
    </row>
    <row r="347" spans="2:65" s="1" customFormat="1" ht="24.2" customHeight="1" x14ac:dyDescent="0.2">
      <c r="B347" s="32"/>
      <c r="C347" s="136" t="s">
        <v>578</v>
      </c>
      <c r="D347" s="136" t="s">
        <v>133</v>
      </c>
      <c r="E347" s="137" t="s">
        <v>579</v>
      </c>
      <c r="F347" s="138" t="s">
        <v>580</v>
      </c>
      <c r="G347" s="139" t="s">
        <v>460</v>
      </c>
      <c r="H347" s="140">
        <v>1</v>
      </c>
      <c r="I347" s="141"/>
      <c r="J347" s="142">
        <f t="shared" si="0"/>
        <v>0</v>
      </c>
      <c r="K347" s="138" t="s">
        <v>137</v>
      </c>
      <c r="L347" s="32"/>
      <c r="M347" s="143" t="s">
        <v>1</v>
      </c>
      <c r="N347" s="144" t="s">
        <v>43</v>
      </c>
      <c r="P347" s="145">
        <f t="shared" si="1"/>
        <v>0</v>
      </c>
      <c r="Q347" s="145">
        <v>1.218E-2</v>
      </c>
      <c r="R347" s="145">
        <f t="shared" si="2"/>
        <v>1.218E-2</v>
      </c>
      <c r="S347" s="145">
        <v>0</v>
      </c>
      <c r="T347" s="146">
        <f t="shared" si="3"/>
        <v>0</v>
      </c>
      <c r="AR347" s="147" t="s">
        <v>138</v>
      </c>
      <c r="AT347" s="147" t="s">
        <v>133</v>
      </c>
      <c r="AU347" s="147" t="s">
        <v>86</v>
      </c>
      <c r="AY347" s="17" t="s">
        <v>131</v>
      </c>
      <c r="BE347" s="148">
        <f t="shared" si="4"/>
        <v>0</v>
      </c>
      <c r="BF347" s="148">
        <f t="shared" si="5"/>
        <v>0</v>
      </c>
      <c r="BG347" s="148">
        <f t="shared" si="6"/>
        <v>0</v>
      </c>
      <c r="BH347" s="148">
        <f t="shared" si="7"/>
        <v>0</v>
      </c>
      <c r="BI347" s="148">
        <f t="shared" si="8"/>
        <v>0</v>
      </c>
      <c r="BJ347" s="17" t="s">
        <v>84</v>
      </c>
      <c r="BK347" s="148">
        <f t="shared" si="9"/>
        <v>0</v>
      </c>
      <c r="BL347" s="17" t="s">
        <v>138</v>
      </c>
      <c r="BM347" s="147" t="s">
        <v>581</v>
      </c>
    </row>
    <row r="348" spans="2:65" s="1" customFormat="1" ht="24.2" customHeight="1" x14ac:dyDescent="0.2">
      <c r="B348" s="32"/>
      <c r="C348" s="176" t="s">
        <v>582</v>
      </c>
      <c r="D348" s="176" t="s">
        <v>294</v>
      </c>
      <c r="E348" s="177" t="s">
        <v>583</v>
      </c>
      <c r="F348" s="178" t="s">
        <v>584</v>
      </c>
      <c r="G348" s="179" t="s">
        <v>460</v>
      </c>
      <c r="H348" s="180">
        <v>1</v>
      </c>
      <c r="I348" s="181"/>
      <c r="J348" s="182">
        <f t="shared" si="0"/>
        <v>0</v>
      </c>
      <c r="K348" s="178" t="s">
        <v>137</v>
      </c>
      <c r="L348" s="183"/>
      <c r="M348" s="184" t="s">
        <v>1</v>
      </c>
      <c r="N348" s="185" t="s">
        <v>43</v>
      </c>
      <c r="P348" s="145">
        <f t="shared" si="1"/>
        <v>0</v>
      </c>
      <c r="Q348" s="145">
        <v>0.58499999999999996</v>
      </c>
      <c r="R348" s="145">
        <f t="shared" si="2"/>
        <v>0.58499999999999996</v>
      </c>
      <c r="S348" s="145">
        <v>0</v>
      </c>
      <c r="T348" s="146">
        <f t="shared" si="3"/>
        <v>0</v>
      </c>
      <c r="AR348" s="147" t="s">
        <v>176</v>
      </c>
      <c r="AT348" s="147" t="s">
        <v>294</v>
      </c>
      <c r="AU348" s="147" t="s">
        <v>86</v>
      </c>
      <c r="AY348" s="17" t="s">
        <v>131</v>
      </c>
      <c r="BE348" s="148">
        <f t="shared" si="4"/>
        <v>0</v>
      </c>
      <c r="BF348" s="148">
        <f t="shared" si="5"/>
        <v>0</v>
      </c>
      <c r="BG348" s="148">
        <f t="shared" si="6"/>
        <v>0</v>
      </c>
      <c r="BH348" s="148">
        <f t="shared" si="7"/>
        <v>0</v>
      </c>
      <c r="BI348" s="148">
        <f t="shared" si="8"/>
        <v>0</v>
      </c>
      <c r="BJ348" s="17" t="s">
        <v>84</v>
      </c>
      <c r="BK348" s="148">
        <f t="shared" si="9"/>
        <v>0</v>
      </c>
      <c r="BL348" s="17" t="s">
        <v>138</v>
      </c>
      <c r="BM348" s="147" t="s">
        <v>585</v>
      </c>
    </row>
    <row r="349" spans="2:65" s="1" customFormat="1" ht="24.2" customHeight="1" x14ac:dyDescent="0.2">
      <c r="B349" s="32"/>
      <c r="C349" s="176" t="s">
        <v>586</v>
      </c>
      <c r="D349" s="176" t="s">
        <v>294</v>
      </c>
      <c r="E349" s="177" t="s">
        <v>587</v>
      </c>
      <c r="F349" s="178" t="s">
        <v>588</v>
      </c>
      <c r="G349" s="179" t="s">
        <v>460</v>
      </c>
      <c r="H349" s="180">
        <v>1</v>
      </c>
      <c r="I349" s="181"/>
      <c r="J349" s="182">
        <f t="shared" si="0"/>
        <v>0</v>
      </c>
      <c r="K349" s="178" t="s">
        <v>137</v>
      </c>
      <c r="L349" s="183"/>
      <c r="M349" s="184" t="s">
        <v>1</v>
      </c>
      <c r="N349" s="185" t="s">
        <v>43</v>
      </c>
      <c r="P349" s="145">
        <f t="shared" si="1"/>
        <v>0</v>
      </c>
      <c r="Q349" s="145">
        <v>6.8000000000000005E-2</v>
      </c>
      <c r="R349" s="145">
        <f t="shared" si="2"/>
        <v>6.8000000000000005E-2</v>
      </c>
      <c r="S349" s="145">
        <v>0</v>
      </c>
      <c r="T349" s="146">
        <f t="shared" si="3"/>
        <v>0</v>
      </c>
      <c r="AR349" s="147" t="s">
        <v>176</v>
      </c>
      <c r="AT349" s="147" t="s">
        <v>294</v>
      </c>
      <c r="AU349" s="147" t="s">
        <v>86</v>
      </c>
      <c r="AY349" s="17" t="s">
        <v>131</v>
      </c>
      <c r="BE349" s="148">
        <f t="shared" si="4"/>
        <v>0</v>
      </c>
      <c r="BF349" s="148">
        <f t="shared" si="5"/>
        <v>0</v>
      </c>
      <c r="BG349" s="148">
        <f t="shared" si="6"/>
        <v>0</v>
      </c>
      <c r="BH349" s="148">
        <f t="shared" si="7"/>
        <v>0</v>
      </c>
      <c r="BI349" s="148">
        <f t="shared" si="8"/>
        <v>0</v>
      </c>
      <c r="BJ349" s="17" t="s">
        <v>84</v>
      </c>
      <c r="BK349" s="148">
        <f t="shared" si="9"/>
        <v>0</v>
      </c>
      <c r="BL349" s="17" t="s">
        <v>138</v>
      </c>
      <c r="BM349" s="147" t="s">
        <v>589</v>
      </c>
    </row>
    <row r="350" spans="2:65" s="1" customFormat="1" ht="38.1" customHeight="1" x14ac:dyDescent="0.2">
      <c r="B350" s="32"/>
      <c r="C350" s="136" t="s">
        <v>590</v>
      </c>
      <c r="D350" s="136" t="s">
        <v>133</v>
      </c>
      <c r="E350" s="137" t="s">
        <v>591</v>
      </c>
      <c r="F350" s="138" t="s">
        <v>592</v>
      </c>
      <c r="G350" s="139" t="s">
        <v>460</v>
      </c>
      <c r="H350" s="140">
        <v>1</v>
      </c>
      <c r="I350" s="141"/>
      <c r="J350" s="142">
        <f t="shared" si="0"/>
        <v>0</v>
      </c>
      <c r="K350" s="138" t="s">
        <v>137</v>
      </c>
      <c r="L350" s="32"/>
      <c r="M350" s="143" t="s">
        <v>1</v>
      </c>
      <c r="N350" s="144" t="s">
        <v>43</v>
      </c>
      <c r="P350" s="145">
        <f t="shared" si="1"/>
        <v>0</v>
      </c>
      <c r="Q350" s="145">
        <v>0.09</v>
      </c>
      <c r="R350" s="145">
        <f t="shared" si="2"/>
        <v>0.09</v>
      </c>
      <c r="S350" s="145">
        <v>0</v>
      </c>
      <c r="T350" s="146">
        <f t="shared" si="3"/>
        <v>0</v>
      </c>
      <c r="AR350" s="147" t="s">
        <v>138</v>
      </c>
      <c r="AT350" s="147" t="s">
        <v>133</v>
      </c>
      <c r="AU350" s="147" t="s">
        <v>86</v>
      </c>
      <c r="AY350" s="17" t="s">
        <v>131</v>
      </c>
      <c r="BE350" s="148">
        <f t="shared" si="4"/>
        <v>0</v>
      </c>
      <c r="BF350" s="148">
        <f t="shared" si="5"/>
        <v>0</v>
      </c>
      <c r="BG350" s="148">
        <f t="shared" si="6"/>
        <v>0</v>
      </c>
      <c r="BH350" s="148">
        <f t="shared" si="7"/>
        <v>0</v>
      </c>
      <c r="BI350" s="148">
        <f t="shared" si="8"/>
        <v>0</v>
      </c>
      <c r="BJ350" s="17" t="s">
        <v>84</v>
      </c>
      <c r="BK350" s="148">
        <f t="shared" si="9"/>
        <v>0</v>
      </c>
      <c r="BL350" s="17" t="s">
        <v>138</v>
      </c>
      <c r="BM350" s="147" t="s">
        <v>593</v>
      </c>
    </row>
    <row r="351" spans="2:65" s="1" customFormat="1" ht="24.2" customHeight="1" x14ac:dyDescent="0.2">
      <c r="B351" s="32"/>
      <c r="C351" s="176" t="s">
        <v>594</v>
      </c>
      <c r="D351" s="176" t="s">
        <v>294</v>
      </c>
      <c r="E351" s="177" t="s">
        <v>595</v>
      </c>
      <c r="F351" s="178" t="s">
        <v>596</v>
      </c>
      <c r="G351" s="179" t="s">
        <v>460</v>
      </c>
      <c r="H351" s="180">
        <v>1</v>
      </c>
      <c r="I351" s="181"/>
      <c r="J351" s="182">
        <f t="shared" si="0"/>
        <v>0</v>
      </c>
      <c r="K351" s="178" t="s">
        <v>137</v>
      </c>
      <c r="L351" s="183"/>
      <c r="M351" s="184" t="s">
        <v>1</v>
      </c>
      <c r="N351" s="185" t="s">
        <v>43</v>
      </c>
      <c r="P351" s="145">
        <f t="shared" si="1"/>
        <v>0</v>
      </c>
      <c r="Q351" s="145">
        <v>0.16500000000000001</v>
      </c>
      <c r="R351" s="145">
        <f t="shared" si="2"/>
        <v>0.16500000000000001</v>
      </c>
      <c r="S351" s="145">
        <v>0</v>
      </c>
      <c r="T351" s="146">
        <f t="shared" si="3"/>
        <v>0</v>
      </c>
      <c r="AR351" s="147" t="s">
        <v>176</v>
      </c>
      <c r="AT351" s="147" t="s">
        <v>294</v>
      </c>
      <c r="AU351" s="147" t="s">
        <v>86</v>
      </c>
      <c r="AY351" s="17" t="s">
        <v>131</v>
      </c>
      <c r="BE351" s="148">
        <f t="shared" si="4"/>
        <v>0</v>
      </c>
      <c r="BF351" s="148">
        <f t="shared" si="5"/>
        <v>0</v>
      </c>
      <c r="BG351" s="148">
        <f t="shared" si="6"/>
        <v>0</v>
      </c>
      <c r="BH351" s="148">
        <f t="shared" si="7"/>
        <v>0</v>
      </c>
      <c r="BI351" s="148">
        <f t="shared" si="8"/>
        <v>0</v>
      </c>
      <c r="BJ351" s="17" t="s">
        <v>84</v>
      </c>
      <c r="BK351" s="148">
        <f t="shared" si="9"/>
        <v>0</v>
      </c>
      <c r="BL351" s="17" t="s">
        <v>138</v>
      </c>
      <c r="BM351" s="147" t="s">
        <v>597</v>
      </c>
    </row>
    <row r="352" spans="2:65" s="1" customFormat="1" ht="38.1" customHeight="1" x14ac:dyDescent="0.2">
      <c r="B352" s="32"/>
      <c r="C352" s="136" t="s">
        <v>598</v>
      </c>
      <c r="D352" s="136" t="s">
        <v>133</v>
      </c>
      <c r="E352" s="137" t="s">
        <v>599</v>
      </c>
      <c r="F352" s="138" t="s">
        <v>600</v>
      </c>
      <c r="G352" s="139" t="s">
        <v>153</v>
      </c>
      <c r="H352" s="140">
        <v>2</v>
      </c>
      <c r="I352" s="141"/>
      <c r="J352" s="142">
        <f t="shared" si="0"/>
        <v>0</v>
      </c>
      <c r="K352" s="138" t="s">
        <v>137</v>
      </c>
      <c r="L352" s="32"/>
      <c r="M352" s="143" t="s">
        <v>1</v>
      </c>
      <c r="N352" s="144" t="s">
        <v>43</v>
      </c>
      <c r="P352" s="145">
        <f t="shared" si="1"/>
        <v>0</v>
      </c>
      <c r="Q352" s="145">
        <v>3.9899999999999996E-3</v>
      </c>
      <c r="R352" s="145">
        <f t="shared" si="2"/>
        <v>7.9799999999999992E-3</v>
      </c>
      <c r="S352" s="145">
        <v>0</v>
      </c>
      <c r="T352" s="146">
        <f t="shared" si="3"/>
        <v>0</v>
      </c>
      <c r="AR352" s="147" t="s">
        <v>138</v>
      </c>
      <c r="AT352" s="147" t="s">
        <v>133</v>
      </c>
      <c r="AU352" s="147" t="s">
        <v>86</v>
      </c>
      <c r="AY352" s="17" t="s">
        <v>131</v>
      </c>
      <c r="BE352" s="148">
        <f t="shared" si="4"/>
        <v>0</v>
      </c>
      <c r="BF352" s="148">
        <f t="shared" si="5"/>
        <v>0</v>
      </c>
      <c r="BG352" s="148">
        <f t="shared" si="6"/>
        <v>0</v>
      </c>
      <c r="BH352" s="148">
        <f t="shared" si="7"/>
        <v>0</v>
      </c>
      <c r="BI352" s="148">
        <f t="shared" si="8"/>
        <v>0</v>
      </c>
      <c r="BJ352" s="17" t="s">
        <v>84</v>
      </c>
      <c r="BK352" s="148">
        <f t="shared" si="9"/>
        <v>0</v>
      </c>
      <c r="BL352" s="17" t="s">
        <v>138</v>
      </c>
      <c r="BM352" s="147" t="s">
        <v>601</v>
      </c>
    </row>
    <row r="353" spans="2:65" s="1" customFormat="1" ht="16.5" customHeight="1" x14ac:dyDescent="0.2">
      <c r="B353" s="32"/>
      <c r="C353" s="176" t="s">
        <v>602</v>
      </c>
      <c r="D353" s="176" t="s">
        <v>294</v>
      </c>
      <c r="E353" s="177" t="s">
        <v>603</v>
      </c>
      <c r="F353" s="178" t="s">
        <v>604</v>
      </c>
      <c r="G353" s="179" t="s">
        <v>153</v>
      </c>
      <c r="H353" s="180">
        <v>2.02</v>
      </c>
      <c r="I353" s="181"/>
      <c r="J353" s="182">
        <f t="shared" si="0"/>
        <v>0</v>
      </c>
      <c r="K353" s="178" t="s">
        <v>137</v>
      </c>
      <c r="L353" s="183"/>
      <c r="M353" s="184" t="s">
        <v>1</v>
      </c>
      <c r="N353" s="185" t="s">
        <v>43</v>
      </c>
      <c r="P353" s="145">
        <f t="shared" si="1"/>
        <v>0</v>
      </c>
      <c r="Q353" s="145">
        <v>0.5655</v>
      </c>
      <c r="R353" s="145">
        <f t="shared" si="2"/>
        <v>1.1423099999999999</v>
      </c>
      <c r="S353" s="145">
        <v>0</v>
      </c>
      <c r="T353" s="146">
        <f t="shared" si="3"/>
        <v>0</v>
      </c>
      <c r="AR353" s="147" t="s">
        <v>176</v>
      </c>
      <c r="AT353" s="147" t="s">
        <v>294</v>
      </c>
      <c r="AU353" s="147" t="s">
        <v>86</v>
      </c>
      <c r="AY353" s="17" t="s">
        <v>131</v>
      </c>
      <c r="BE353" s="148">
        <f t="shared" si="4"/>
        <v>0</v>
      </c>
      <c r="BF353" s="148">
        <f t="shared" si="5"/>
        <v>0</v>
      </c>
      <c r="BG353" s="148">
        <f t="shared" si="6"/>
        <v>0</v>
      </c>
      <c r="BH353" s="148">
        <f t="shared" si="7"/>
        <v>0</v>
      </c>
      <c r="BI353" s="148">
        <f t="shared" si="8"/>
        <v>0</v>
      </c>
      <c r="BJ353" s="17" t="s">
        <v>84</v>
      </c>
      <c r="BK353" s="148">
        <f t="shared" si="9"/>
        <v>0</v>
      </c>
      <c r="BL353" s="17" t="s">
        <v>138</v>
      </c>
      <c r="BM353" s="147" t="s">
        <v>605</v>
      </c>
    </row>
    <row r="354" spans="2:65" s="13" customFormat="1" x14ac:dyDescent="0.2">
      <c r="B354" s="156"/>
      <c r="D354" s="150" t="s">
        <v>140</v>
      </c>
      <c r="F354" s="158" t="s">
        <v>606</v>
      </c>
      <c r="H354" s="159">
        <v>2.02</v>
      </c>
      <c r="I354" s="160"/>
      <c r="L354" s="156"/>
      <c r="M354" s="161"/>
      <c r="T354" s="162"/>
      <c r="AT354" s="157" t="s">
        <v>140</v>
      </c>
      <c r="AU354" s="157" t="s">
        <v>86</v>
      </c>
      <c r="AV354" s="13" t="s">
        <v>86</v>
      </c>
      <c r="AW354" s="13" t="s">
        <v>4</v>
      </c>
      <c r="AX354" s="13" t="s">
        <v>84</v>
      </c>
      <c r="AY354" s="157" t="s">
        <v>131</v>
      </c>
    </row>
    <row r="355" spans="2:65" s="11" customFormat="1" ht="23.1" customHeight="1" x14ac:dyDescent="0.2">
      <c r="B355" s="124"/>
      <c r="D355" s="125" t="s">
        <v>77</v>
      </c>
      <c r="E355" s="134" t="s">
        <v>168</v>
      </c>
      <c r="F355" s="134" t="s">
        <v>169</v>
      </c>
      <c r="I355" s="127"/>
      <c r="J355" s="135">
        <f>BK355</f>
        <v>0</v>
      </c>
      <c r="L355" s="124"/>
      <c r="M355" s="129"/>
      <c r="P355" s="130">
        <f>SUM(P356:P364)</f>
        <v>0</v>
      </c>
      <c r="R355" s="130">
        <f>SUM(R356:R364)</f>
        <v>778.92007799999999</v>
      </c>
      <c r="T355" s="131">
        <f>SUM(T356:T364)</f>
        <v>0.11</v>
      </c>
      <c r="AR355" s="125" t="s">
        <v>84</v>
      </c>
      <c r="AT355" s="132" t="s">
        <v>77</v>
      </c>
      <c r="AU355" s="132" t="s">
        <v>84</v>
      </c>
      <c r="AY355" s="125" t="s">
        <v>131</v>
      </c>
      <c r="BK355" s="133">
        <f>SUM(BK356:BK364)</f>
        <v>0</v>
      </c>
    </row>
    <row r="356" spans="2:65" s="1" customFormat="1" ht="24.2" customHeight="1" x14ac:dyDescent="0.2">
      <c r="B356" s="32"/>
      <c r="C356" s="136" t="s">
        <v>607</v>
      </c>
      <c r="D356" s="136" t="s">
        <v>133</v>
      </c>
      <c r="E356" s="137" t="s">
        <v>608</v>
      </c>
      <c r="F356" s="138" t="s">
        <v>609</v>
      </c>
      <c r="G356" s="139" t="s">
        <v>153</v>
      </c>
      <c r="H356" s="140">
        <v>25</v>
      </c>
      <c r="I356" s="141"/>
      <c r="J356" s="142">
        <f>ROUND(I356*H356,2)</f>
        <v>0</v>
      </c>
      <c r="K356" s="138" t="s">
        <v>137</v>
      </c>
      <c r="L356" s="32"/>
      <c r="M356" s="143" t="s">
        <v>1</v>
      </c>
      <c r="N356" s="144" t="s">
        <v>43</v>
      </c>
      <c r="P356" s="145">
        <f>O356*H356</f>
        <v>0</v>
      </c>
      <c r="Q356" s="145">
        <v>0.20219000000000001</v>
      </c>
      <c r="R356" s="145">
        <f>Q356*H356</f>
        <v>5.0547500000000003</v>
      </c>
      <c r="S356" s="145">
        <v>0</v>
      </c>
      <c r="T356" s="146">
        <f>S356*H356</f>
        <v>0</v>
      </c>
      <c r="AR356" s="147" t="s">
        <v>138</v>
      </c>
      <c r="AT356" s="147" t="s">
        <v>133</v>
      </c>
      <c r="AU356" s="147" t="s">
        <v>86</v>
      </c>
      <c r="AY356" s="17" t="s">
        <v>131</v>
      </c>
      <c r="BE356" s="148">
        <f>IF(N356="základní",J356,0)</f>
        <v>0</v>
      </c>
      <c r="BF356" s="148">
        <f>IF(N356="snížená",J356,0)</f>
        <v>0</v>
      </c>
      <c r="BG356" s="148">
        <f>IF(N356="zákl. přenesená",J356,0)</f>
        <v>0</v>
      </c>
      <c r="BH356" s="148">
        <f>IF(N356="sníž. přenesená",J356,0)</f>
        <v>0</v>
      </c>
      <c r="BI356" s="148">
        <f>IF(N356="nulová",J356,0)</f>
        <v>0</v>
      </c>
      <c r="BJ356" s="17" t="s">
        <v>84</v>
      </c>
      <c r="BK356" s="148">
        <f>ROUND(I356*H356,2)</f>
        <v>0</v>
      </c>
      <c r="BL356" s="17" t="s">
        <v>138</v>
      </c>
      <c r="BM356" s="147" t="s">
        <v>610</v>
      </c>
    </row>
    <row r="357" spans="2:65" s="1" customFormat="1" ht="24.2" customHeight="1" x14ac:dyDescent="0.2">
      <c r="B357" s="32"/>
      <c r="C357" s="176" t="s">
        <v>611</v>
      </c>
      <c r="D357" s="176" t="s">
        <v>294</v>
      </c>
      <c r="E357" s="177" t="s">
        <v>612</v>
      </c>
      <c r="F357" s="178" t="s">
        <v>613</v>
      </c>
      <c r="G357" s="179" t="s">
        <v>153</v>
      </c>
      <c r="H357" s="180">
        <v>27.5</v>
      </c>
      <c r="I357" s="181"/>
      <c r="J357" s="182">
        <f>ROUND(I357*H357,2)</f>
        <v>0</v>
      </c>
      <c r="K357" s="178" t="s">
        <v>137</v>
      </c>
      <c r="L357" s="183"/>
      <c r="M357" s="184" t="s">
        <v>1</v>
      </c>
      <c r="N357" s="185" t="s">
        <v>43</v>
      </c>
      <c r="P357" s="145">
        <f>O357*H357</f>
        <v>0</v>
      </c>
      <c r="Q357" s="145">
        <v>4.8300000000000003E-2</v>
      </c>
      <c r="R357" s="145">
        <f>Q357*H357</f>
        <v>1.3282500000000002</v>
      </c>
      <c r="S357" s="145">
        <v>0</v>
      </c>
      <c r="T357" s="146">
        <f>S357*H357</f>
        <v>0</v>
      </c>
      <c r="AR357" s="147" t="s">
        <v>176</v>
      </c>
      <c r="AT357" s="147" t="s">
        <v>294</v>
      </c>
      <c r="AU357" s="147" t="s">
        <v>86</v>
      </c>
      <c r="AY357" s="17" t="s">
        <v>131</v>
      </c>
      <c r="BE357" s="148">
        <f>IF(N357="základní",J357,0)</f>
        <v>0</v>
      </c>
      <c r="BF357" s="148">
        <f>IF(N357="snížená",J357,0)</f>
        <v>0</v>
      </c>
      <c r="BG357" s="148">
        <f>IF(N357="zákl. přenesená",J357,0)</f>
        <v>0</v>
      </c>
      <c r="BH357" s="148">
        <f>IF(N357="sníž. přenesená",J357,0)</f>
        <v>0</v>
      </c>
      <c r="BI357" s="148">
        <f>IF(N357="nulová",J357,0)</f>
        <v>0</v>
      </c>
      <c r="BJ357" s="17" t="s">
        <v>84</v>
      </c>
      <c r="BK357" s="148">
        <f>ROUND(I357*H357,2)</f>
        <v>0</v>
      </c>
      <c r="BL357" s="17" t="s">
        <v>138</v>
      </c>
      <c r="BM357" s="147" t="s">
        <v>614</v>
      </c>
    </row>
    <row r="358" spans="2:65" s="13" customFormat="1" x14ac:dyDescent="0.2">
      <c r="B358" s="156"/>
      <c r="D358" s="150" t="s">
        <v>140</v>
      </c>
      <c r="F358" s="158" t="s">
        <v>615</v>
      </c>
      <c r="H358" s="159">
        <v>27.5</v>
      </c>
      <c r="I358" s="160"/>
      <c r="L358" s="156"/>
      <c r="M358" s="161"/>
      <c r="T358" s="162"/>
      <c r="AT358" s="157" t="s">
        <v>140</v>
      </c>
      <c r="AU358" s="157" t="s">
        <v>86</v>
      </c>
      <c r="AV358" s="13" t="s">
        <v>86</v>
      </c>
      <c r="AW358" s="13" t="s">
        <v>4</v>
      </c>
      <c r="AX358" s="13" t="s">
        <v>84</v>
      </c>
      <c r="AY358" s="157" t="s">
        <v>131</v>
      </c>
    </row>
    <row r="359" spans="2:65" s="1" customFormat="1" ht="33" customHeight="1" x14ac:dyDescent="0.2">
      <c r="B359" s="32"/>
      <c r="C359" s="136" t="s">
        <v>616</v>
      </c>
      <c r="D359" s="136" t="s">
        <v>133</v>
      </c>
      <c r="E359" s="137" t="s">
        <v>617</v>
      </c>
      <c r="F359" s="138" t="s">
        <v>618</v>
      </c>
      <c r="G359" s="139" t="s">
        <v>153</v>
      </c>
      <c r="H359" s="140">
        <v>2369</v>
      </c>
      <c r="I359" s="141"/>
      <c r="J359" s="142">
        <f>ROUND(I359*H359,2)</f>
        <v>0</v>
      </c>
      <c r="K359" s="138" t="s">
        <v>137</v>
      </c>
      <c r="L359" s="32"/>
      <c r="M359" s="143" t="s">
        <v>1</v>
      </c>
      <c r="N359" s="144" t="s">
        <v>43</v>
      </c>
      <c r="P359" s="145">
        <f>O359*H359</f>
        <v>0</v>
      </c>
      <c r="Q359" s="145">
        <v>0.15540000000000001</v>
      </c>
      <c r="R359" s="145">
        <f>Q359*H359</f>
        <v>368.14260000000002</v>
      </c>
      <c r="S359" s="145">
        <v>0</v>
      </c>
      <c r="T359" s="146">
        <f>S359*H359</f>
        <v>0</v>
      </c>
      <c r="AR359" s="147" t="s">
        <v>138</v>
      </c>
      <c r="AT359" s="147" t="s">
        <v>133</v>
      </c>
      <c r="AU359" s="147" t="s">
        <v>86</v>
      </c>
      <c r="AY359" s="17" t="s">
        <v>131</v>
      </c>
      <c r="BE359" s="148">
        <f>IF(N359="základní",J359,0)</f>
        <v>0</v>
      </c>
      <c r="BF359" s="148">
        <f>IF(N359="snížená",J359,0)</f>
        <v>0</v>
      </c>
      <c r="BG359" s="148">
        <f>IF(N359="zákl. přenesená",J359,0)</f>
        <v>0</v>
      </c>
      <c r="BH359" s="148">
        <f>IF(N359="sníž. přenesená",J359,0)</f>
        <v>0</v>
      </c>
      <c r="BI359" s="148">
        <f>IF(N359="nulová",J359,0)</f>
        <v>0</v>
      </c>
      <c r="BJ359" s="17" t="s">
        <v>84</v>
      </c>
      <c r="BK359" s="148">
        <f>ROUND(I359*H359,2)</f>
        <v>0</v>
      </c>
      <c r="BL359" s="17" t="s">
        <v>138</v>
      </c>
      <c r="BM359" s="147" t="s">
        <v>619</v>
      </c>
    </row>
    <row r="360" spans="2:65" s="1" customFormat="1" ht="16.5" customHeight="1" x14ac:dyDescent="0.2">
      <c r="B360" s="32"/>
      <c r="C360" s="176" t="s">
        <v>620</v>
      </c>
      <c r="D360" s="176" t="s">
        <v>294</v>
      </c>
      <c r="E360" s="177" t="s">
        <v>621</v>
      </c>
      <c r="F360" s="178" t="s">
        <v>622</v>
      </c>
      <c r="G360" s="179" t="s">
        <v>153</v>
      </c>
      <c r="H360" s="180">
        <v>2605.9</v>
      </c>
      <c r="I360" s="181"/>
      <c r="J360" s="182">
        <f>ROUND(I360*H360,2)</f>
        <v>0</v>
      </c>
      <c r="K360" s="178" t="s">
        <v>137</v>
      </c>
      <c r="L360" s="183"/>
      <c r="M360" s="184" t="s">
        <v>1</v>
      </c>
      <c r="N360" s="185" t="s">
        <v>43</v>
      </c>
      <c r="P360" s="145">
        <f>O360*H360</f>
        <v>0</v>
      </c>
      <c r="Q360" s="145">
        <v>5.6120000000000003E-2</v>
      </c>
      <c r="R360" s="145">
        <f>Q360*H360</f>
        <v>146.24310800000001</v>
      </c>
      <c r="S360" s="145">
        <v>0</v>
      </c>
      <c r="T360" s="146">
        <f>S360*H360</f>
        <v>0</v>
      </c>
      <c r="AR360" s="147" t="s">
        <v>176</v>
      </c>
      <c r="AT360" s="147" t="s">
        <v>294</v>
      </c>
      <c r="AU360" s="147" t="s">
        <v>86</v>
      </c>
      <c r="AY360" s="17" t="s">
        <v>131</v>
      </c>
      <c r="BE360" s="148">
        <f>IF(N360="základní",J360,0)</f>
        <v>0</v>
      </c>
      <c r="BF360" s="148">
        <f>IF(N360="snížená",J360,0)</f>
        <v>0</v>
      </c>
      <c r="BG360" s="148">
        <f>IF(N360="zákl. přenesená",J360,0)</f>
        <v>0</v>
      </c>
      <c r="BH360" s="148">
        <f>IF(N360="sníž. přenesená",J360,0)</f>
        <v>0</v>
      </c>
      <c r="BI360" s="148">
        <f>IF(N360="nulová",J360,0)</f>
        <v>0</v>
      </c>
      <c r="BJ360" s="17" t="s">
        <v>84</v>
      </c>
      <c r="BK360" s="148">
        <f>ROUND(I360*H360,2)</f>
        <v>0</v>
      </c>
      <c r="BL360" s="17" t="s">
        <v>138</v>
      </c>
      <c r="BM360" s="147" t="s">
        <v>623</v>
      </c>
    </row>
    <row r="361" spans="2:65" s="13" customFormat="1" x14ac:dyDescent="0.2">
      <c r="B361" s="156"/>
      <c r="D361" s="150" t="s">
        <v>140</v>
      </c>
      <c r="F361" s="158" t="s">
        <v>624</v>
      </c>
      <c r="H361" s="159">
        <v>2605.9</v>
      </c>
      <c r="I361" s="160"/>
      <c r="L361" s="156"/>
      <c r="M361" s="161"/>
      <c r="T361" s="162"/>
      <c r="AT361" s="157" t="s">
        <v>140</v>
      </c>
      <c r="AU361" s="157" t="s">
        <v>86</v>
      </c>
      <c r="AV361" s="13" t="s">
        <v>86</v>
      </c>
      <c r="AW361" s="13" t="s">
        <v>4</v>
      </c>
      <c r="AX361" s="13" t="s">
        <v>84</v>
      </c>
      <c r="AY361" s="157" t="s">
        <v>131</v>
      </c>
    </row>
    <row r="362" spans="2:65" s="1" customFormat="1" ht="24.2" customHeight="1" x14ac:dyDescent="0.2">
      <c r="B362" s="32"/>
      <c r="C362" s="136" t="s">
        <v>625</v>
      </c>
      <c r="D362" s="136" t="s">
        <v>133</v>
      </c>
      <c r="E362" s="137" t="s">
        <v>626</v>
      </c>
      <c r="F362" s="138" t="s">
        <v>627</v>
      </c>
      <c r="G362" s="139" t="s">
        <v>153</v>
      </c>
      <c r="H362" s="140">
        <v>25</v>
      </c>
      <c r="I362" s="141"/>
      <c r="J362" s="142">
        <f>ROUND(I362*H362,2)</f>
        <v>0</v>
      </c>
      <c r="K362" s="138" t="s">
        <v>1</v>
      </c>
      <c r="L362" s="32"/>
      <c r="M362" s="143" t="s">
        <v>1</v>
      </c>
      <c r="N362" s="144" t="s">
        <v>43</v>
      </c>
      <c r="P362" s="145">
        <f>O362*H362</f>
        <v>0</v>
      </c>
      <c r="Q362" s="145">
        <v>0</v>
      </c>
      <c r="R362" s="145">
        <f>Q362*H362</f>
        <v>0</v>
      </c>
      <c r="S362" s="145">
        <v>0</v>
      </c>
      <c r="T362" s="146">
        <f>S362*H362</f>
        <v>0</v>
      </c>
      <c r="AR362" s="147" t="s">
        <v>138</v>
      </c>
      <c r="AT362" s="147" t="s">
        <v>133</v>
      </c>
      <c r="AU362" s="147" t="s">
        <v>86</v>
      </c>
      <c r="AY362" s="17" t="s">
        <v>131</v>
      </c>
      <c r="BE362" s="148">
        <f>IF(N362="základní",J362,0)</f>
        <v>0</v>
      </c>
      <c r="BF362" s="148">
        <f>IF(N362="snížená",J362,0)</f>
        <v>0</v>
      </c>
      <c r="BG362" s="148">
        <f>IF(N362="zákl. přenesená",J362,0)</f>
        <v>0</v>
      </c>
      <c r="BH362" s="148">
        <f>IF(N362="sníž. přenesená",J362,0)</f>
        <v>0</v>
      </c>
      <c r="BI362" s="148">
        <f>IF(N362="nulová",J362,0)</f>
        <v>0</v>
      </c>
      <c r="BJ362" s="17" t="s">
        <v>84</v>
      </c>
      <c r="BK362" s="148">
        <f>ROUND(I362*H362,2)</f>
        <v>0</v>
      </c>
      <c r="BL362" s="17" t="s">
        <v>138</v>
      </c>
      <c r="BM362" s="147" t="s">
        <v>628</v>
      </c>
    </row>
    <row r="363" spans="2:65" s="1" customFormat="1" ht="24.2" customHeight="1" x14ac:dyDescent="0.2">
      <c r="B363" s="32"/>
      <c r="C363" s="136" t="s">
        <v>629</v>
      </c>
      <c r="D363" s="136" t="s">
        <v>133</v>
      </c>
      <c r="E363" s="137" t="s">
        <v>630</v>
      </c>
      <c r="F363" s="138" t="s">
        <v>631</v>
      </c>
      <c r="G363" s="139" t="s">
        <v>153</v>
      </c>
      <c r="H363" s="140">
        <v>102</v>
      </c>
      <c r="I363" s="141"/>
      <c r="J363" s="142">
        <f>ROUND(I363*H363,2)</f>
        <v>0</v>
      </c>
      <c r="K363" s="138" t="s">
        <v>137</v>
      </c>
      <c r="L363" s="32"/>
      <c r="M363" s="143" t="s">
        <v>1</v>
      </c>
      <c r="N363" s="144" t="s">
        <v>43</v>
      </c>
      <c r="P363" s="145">
        <f>O363*H363</f>
        <v>0</v>
      </c>
      <c r="Q363" s="145">
        <v>2.5308600000000001</v>
      </c>
      <c r="R363" s="145">
        <f>Q363*H363</f>
        <v>258.14771999999999</v>
      </c>
      <c r="S363" s="145">
        <v>0</v>
      </c>
      <c r="T363" s="146">
        <f>S363*H363</f>
        <v>0</v>
      </c>
      <c r="AR363" s="147" t="s">
        <v>138</v>
      </c>
      <c r="AT363" s="147" t="s">
        <v>133</v>
      </c>
      <c r="AU363" s="147" t="s">
        <v>86</v>
      </c>
      <c r="AY363" s="17" t="s">
        <v>131</v>
      </c>
      <c r="BE363" s="148">
        <f>IF(N363="základní",J363,0)</f>
        <v>0</v>
      </c>
      <c r="BF363" s="148">
        <f>IF(N363="snížená",J363,0)</f>
        <v>0</v>
      </c>
      <c r="BG363" s="148">
        <f>IF(N363="zákl. přenesená",J363,0)</f>
        <v>0</v>
      </c>
      <c r="BH363" s="148">
        <f>IF(N363="sníž. přenesená",J363,0)</f>
        <v>0</v>
      </c>
      <c r="BI363" s="148">
        <f>IF(N363="nulová",J363,0)</f>
        <v>0</v>
      </c>
      <c r="BJ363" s="17" t="s">
        <v>84</v>
      </c>
      <c r="BK363" s="148">
        <f>ROUND(I363*H363,2)</f>
        <v>0</v>
      </c>
      <c r="BL363" s="17" t="s">
        <v>138</v>
      </c>
      <c r="BM363" s="147" t="s">
        <v>632</v>
      </c>
    </row>
    <row r="364" spans="2:65" s="1" customFormat="1" ht="24.2" customHeight="1" x14ac:dyDescent="0.2">
      <c r="B364" s="32"/>
      <c r="C364" s="136" t="s">
        <v>633</v>
      </c>
      <c r="D364" s="136" t="s">
        <v>133</v>
      </c>
      <c r="E364" s="137" t="s">
        <v>634</v>
      </c>
      <c r="F364" s="138" t="s">
        <v>635</v>
      </c>
      <c r="G364" s="139" t="s">
        <v>153</v>
      </c>
      <c r="H364" s="140">
        <v>1</v>
      </c>
      <c r="I364" s="141"/>
      <c r="J364" s="142">
        <f>ROUND(I364*H364,2)</f>
        <v>0</v>
      </c>
      <c r="K364" s="138" t="s">
        <v>137</v>
      </c>
      <c r="L364" s="32"/>
      <c r="M364" s="143" t="s">
        <v>1</v>
      </c>
      <c r="N364" s="144" t="s">
        <v>43</v>
      </c>
      <c r="P364" s="145">
        <f>O364*H364</f>
        <v>0</v>
      </c>
      <c r="Q364" s="145">
        <v>3.65E-3</v>
      </c>
      <c r="R364" s="145">
        <f>Q364*H364</f>
        <v>3.65E-3</v>
      </c>
      <c r="S364" s="145">
        <v>0.11</v>
      </c>
      <c r="T364" s="146">
        <f>S364*H364</f>
        <v>0.11</v>
      </c>
      <c r="AR364" s="147" t="s">
        <v>138</v>
      </c>
      <c r="AT364" s="147" t="s">
        <v>133</v>
      </c>
      <c r="AU364" s="147" t="s">
        <v>86</v>
      </c>
      <c r="AY364" s="17" t="s">
        <v>131</v>
      </c>
      <c r="BE364" s="148">
        <f>IF(N364="základní",J364,0)</f>
        <v>0</v>
      </c>
      <c r="BF364" s="148">
        <f>IF(N364="snížená",J364,0)</f>
        <v>0</v>
      </c>
      <c r="BG364" s="148">
        <f>IF(N364="zákl. přenesená",J364,0)</f>
        <v>0</v>
      </c>
      <c r="BH364" s="148">
        <f>IF(N364="sníž. přenesená",J364,0)</f>
        <v>0</v>
      </c>
      <c r="BI364" s="148">
        <f>IF(N364="nulová",J364,0)</f>
        <v>0</v>
      </c>
      <c r="BJ364" s="17" t="s">
        <v>84</v>
      </c>
      <c r="BK364" s="148">
        <f>ROUND(I364*H364,2)</f>
        <v>0</v>
      </c>
      <c r="BL364" s="17" t="s">
        <v>138</v>
      </c>
      <c r="BM364" s="147" t="s">
        <v>636</v>
      </c>
    </row>
    <row r="365" spans="2:65" s="11" customFormat="1" ht="23.1" customHeight="1" x14ac:dyDescent="0.2">
      <c r="B365" s="124"/>
      <c r="D365" s="125" t="s">
        <v>77</v>
      </c>
      <c r="E365" s="134" t="s">
        <v>637</v>
      </c>
      <c r="F365" s="134" t="s">
        <v>638</v>
      </c>
      <c r="I365" s="127"/>
      <c r="J365" s="135">
        <f>BK365</f>
        <v>0</v>
      </c>
      <c r="L365" s="124"/>
      <c r="M365" s="129"/>
      <c r="P365" s="130">
        <f>SUM(P366:P367)</f>
        <v>0</v>
      </c>
      <c r="R365" s="130">
        <f>SUM(R366:R367)</f>
        <v>0</v>
      </c>
      <c r="T365" s="131">
        <f>SUM(T366:T367)</f>
        <v>0</v>
      </c>
      <c r="AR365" s="125" t="s">
        <v>84</v>
      </c>
      <c r="AT365" s="132" t="s">
        <v>77</v>
      </c>
      <c r="AU365" s="132" t="s">
        <v>84</v>
      </c>
      <c r="AY365" s="125" t="s">
        <v>131</v>
      </c>
      <c r="BK365" s="133">
        <f>SUM(BK366:BK367)</f>
        <v>0</v>
      </c>
    </row>
    <row r="366" spans="2:65" s="1" customFormat="1" ht="24.2" customHeight="1" x14ac:dyDescent="0.2">
      <c r="B366" s="32"/>
      <c r="C366" s="136" t="s">
        <v>639</v>
      </c>
      <c r="D366" s="136" t="s">
        <v>133</v>
      </c>
      <c r="E366" s="137" t="s">
        <v>640</v>
      </c>
      <c r="F366" s="138" t="s">
        <v>641</v>
      </c>
      <c r="G366" s="139" t="s">
        <v>179</v>
      </c>
      <c r="H366" s="140">
        <v>18991.155999999999</v>
      </c>
      <c r="I366" s="141"/>
      <c r="J366" s="142">
        <f>ROUND(I366*H366,2)</f>
        <v>0</v>
      </c>
      <c r="K366" s="138" t="s">
        <v>137</v>
      </c>
      <c r="L366" s="32"/>
      <c r="M366" s="143" t="s">
        <v>1</v>
      </c>
      <c r="N366" s="144" t="s">
        <v>43</v>
      </c>
      <c r="P366" s="145">
        <f>O366*H366</f>
        <v>0</v>
      </c>
      <c r="Q366" s="145">
        <v>0</v>
      </c>
      <c r="R366" s="145">
        <f>Q366*H366</f>
        <v>0</v>
      </c>
      <c r="S366" s="145">
        <v>0</v>
      </c>
      <c r="T366" s="146">
        <f>S366*H366</f>
        <v>0</v>
      </c>
      <c r="AR366" s="147" t="s">
        <v>138</v>
      </c>
      <c r="AT366" s="147" t="s">
        <v>133</v>
      </c>
      <c r="AU366" s="147" t="s">
        <v>86</v>
      </c>
      <c r="AY366" s="17" t="s">
        <v>131</v>
      </c>
      <c r="BE366" s="148">
        <f>IF(N366="základní",J366,0)</f>
        <v>0</v>
      </c>
      <c r="BF366" s="148">
        <f>IF(N366="snížená",J366,0)</f>
        <v>0</v>
      </c>
      <c r="BG366" s="148">
        <f>IF(N366="zákl. přenesená",J366,0)</f>
        <v>0</v>
      </c>
      <c r="BH366" s="148">
        <f>IF(N366="sníž. přenesená",J366,0)</f>
        <v>0</v>
      </c>
      <c r="BI366" s="148">
        <f>IF(N366="nulová",J366,0)</f>
        <v>0</v>
      </c>
      <c r="BJ366" s="17" t="s">
        <v>84</v>
      </c>
      <c r="BK366" s="148">
        <f>ROUND(I366*H366,2)</f>
        <v>0</v>
      </c>
      <c r="BL366" s="17" t="s">
        <v>138</v>
      </c>
      <c r="BM366" s="147" t="s">
        <v>642</v>
      </c>
    </row>
    <row r="367" spans="2:65" s="1" customFormat="1" ht="38.1" customHeight="1" x14ac:dyDescent="0.2">
      <c r="B367" s="32"/>
      <c r="C367" s="136" t="s">
        <v>643</v>
      </c>
      <c r="D367" s="136" t="s">
        <v>133</v>
      </c>
      <c r="E367" s="137" t="s">
        <v>644</v>
      </c>
      <c r="F367" s="138" t="s">
        <v>645</v>
      </c>
      <c r="G367" s="139" t="s">
        <v>179</v>
      </c>
      <c r="H367" s="140">
        <v>18991.155999999999</v>
      </c>
      <c r="I367" s="141"/>
      <c r="J367" s="142">
        <f>ROUND(I367*H367,2)</f>
        <v>0</v>
      </c>
      <c r="K367" s="138" t="s">
        <v>137</v>
      </c>
      <c r="L367" s="32"/>
      <c r="M367" s="143" t="s">
        <v>1</v>
      </c>
      <c r="N367" s="144" t="s">
        <v>43</v>
      </c>
      <c r="P367" s="145">
        <f>O367*H367</f>
        <v>0</v>
      </c>
      <c r="Q367" s="145">
        <v>0</v>
      </c>
      <c r="R367" s="145">
        <f>Q367*H367</f>
        <v>0</v>
      </c>
      <c r="S367" s="145">
        <v>0</v>
      </c>
      <c r="T367" s="146">
        <f>S367*H367</f>
        <v>0</v>
      </c>
      <c r="AR367" s="147" t="s">
        <v>138</v>
      </c>
      <c r="AT367" s="147" t="s">
        <v>133</v>
      </c>
      <c r="AU367" s="147" t="s">
        <v>86</v>
      </c>
      <c r="AY367" s="17" t="s">
        <v>131</v>
      </c>
      <c r="BE367" s="148">
        <f>IF(N367="základní",J367,0)</f>
        <v>0</v>
      </c>
      <c r="BF367" s="148">
        <f>IF(N367="snížená",J367,0)</f>
        <v>0</v>
      </c>
      <c r="BG367" s="148">
        <f>IF(N367="zákl. přenesená",J367,0)</f>
        <v>0</v>
      </c>
      <c r="BH367" s="148">
        <f>IF(N367="sníž. přenesená",J367,0)</f>
        <v>0</v>
      </c>
      <c r="BI367" s="148">
        <f>IF(N367="nulová",J367,0)</f>
        <v>0</v>
      </c>
      <c r="BJ367" s="17" t="s">
        <v>84</v>
      </c>
      <c r="BK367" s="148">
        <f>ROUND(I367*H367,2)</f>
        <v>0</v>
      </c>
      <c r="BL367" s="17" t="s">
        <v>138</v>
      </c>
      <c r="BM367" s="147" t="s">
        <v>646</v>
      </c>
    </row>
    <row r="368" spans="2:65" s="11" customFormat="1" ht="26.1" customHeight="1" x14ac:dyDescent="0.2">
      <c r="B368" s="124"/>
      <c r="D368" s="125" t="s">
        <v>77</v>
      </c>
      <c r="E368" s="126" t="s">
        <v>294</v>
      </c>
      <c r="F368" s="126" t="s">
        <v>647</v>
      </c>
      <c r="I368" s="127"/>
      <c r="J368" s="128">
        <f>BK368</f>
        <v>0</v>
      </c>
      <c r="L368" s="124"/>
      <c r="M368" s="129"/>
      <c r="P368" s="130">
        <f>P369</f>
        <v>0</v>
      </c>
      <c r="R368" s="130">
        <f>R369</f>
        <v>1.0639999999999998E-2</v>
      </c>
      <c r="T368" s="131">
        <f>T369</f>
        <v>0</v>
      </c>
      <c r="AR368" s="125" t="s">
        <v>150</v>
      </c>
      <c r="AT368" s="132" t="s">
        <v>77</v>
      </c>
      <c r="AU368" s="132" t="s">
        <v>78</v>
      </c>
      <c r="AY368" s="125" t="s">
        <v>131</v>
      </c>
      <c r="BK368" s="133">
        <f>BK369</f>
        <v>0</v>
      </c>
    </row>
    <row r="369" spans="2:65" s="11" customFormat="1" ht="23.1" customHeight="1" x14ac:dyDescent="0.2">
      <c r="B369" s="124"/>
      <c r="D369" s="125" t="s">
        <v>77</v>
      </c>
      <c r="E369" s="134" t="s">
        <v>648</v>
      </c>
      <c r="F369" s="134" t="s">
        <v>649</v>
      </c>
      <c r="I369" s="127"/>
      <c r="J369" s="135">
        <f>BK369</f>
        <v>0</v>
      </c>
      <c r="L369" s="124"/>
      <c r="M369" s="129"/>
      <c r="P369" s="130">
        <f>SUM(P370:P371)</f>
        <v>0</v>
      </c>
      <c r="R369" s="130">
        <f>SUM(R370:R371)</f>
        <v>1.0639999999999998E-2</v>
      </c>
      <c r="T369" s="131">
        <f>SUM(T370:T371)</f>
        <v>0</v>
      </c>
      <c r="AR369" s="125" t="s">
        <v>150</v>
      </c>
      <c r="AT369" s="132" t="s">
        <v>77</v>
      </c>
      <c r="AU369" s="132" t="s">
        <v>84</v>
      </c>
      <c r="AY369" s="125" t="s">
        <v>131</v>
      </c>
      <c r="BK369" s="133">
        <f>SUM(BK370:BK371)</f>
        <v>0</v>
      </c>
    </row>
    <row r="370" spans="2:65" s="1" customFormat="1" ht="24.2" customHeight="1" x14ac:dyDescent="0.2">
      <c r="B370" s="32"/>
      <c r="C370" s="136" t="s">
        <v>650</v>
      </c>
      <c r="D370" s="136" t="s">
        <v>133</v>
      </c>
      <c r="E370" s="137" t="s">
        <v>651</v>
      </c>
      <c r="F370" s="138" t="s">
        <v>652</v>
      </c>
      <c r="G370" s="139" t="s">
        <v>460</v>
      </c>
      <c r="H370" s="140">
        <v>19</v>
      </c>
      <c r="I370" s="141"/>
      <c r="J370" s="142">
        <f>ROUND(I370*H370,2)</f>
        <v>0</v>
      </c>
      <c r="K370" s="138" t="s">
        <v>1</v>
      </c>
      <c r="L370" s="32"/>
      <c r="M370" s="143" t="s">
        <v>1</v>
      </c>
      <c r="N370" s="144" t="s">
        <v>43</v>
      </c>
      <c r="P370" s="145">
        <f>O370*H370</f>
        <v>0</v>
      </c>
      <c r="Q370" s="145">
        <v>5.5999999999999995E-4</v>
      </c>
      <c r="R370" s="145">
        <f>Q370*H370</f>
        <v>1.0639999999999998E-2</v>
      </c>
      <c r="S370" s="145">
        <v>0</v>
      </c>
      <c r="T370" s="146">
        <f>S370*H370</f>
        <v>0</v>
      </c>
      <c r="AR370" s="147" t="s">
        <v>582</v>
      </c>
      <c r="AT370" s="147" t="s">
        <v>133</v>
      </c>
      <c r="AU370" s="147" t="s">
        <v>86</v>
      </c>
      <c r="AY370" s="17" t="s">
        <v>131</v>
      </c>
      <c r="BE370" s="148">
        <f>IF(N370="základní",J370,0)</f>
        <v>0</v>
      </c>
      <c r="BF370" s="148">
        <f>IF(N370="snížená",J370,0)</f>
        <v>0</v>
      </c>
      <c r="BG370" s="148">
        <f>IF(N370="zákl. přenesená",J370,0)</f>
        <v>0</v>
      </c>
      <c r="BH370" s="148">
        <f>IF(N370="sníž. přenesená",J370,0)</f>
        <v>0</v>
      </c>
      <c r="BI370" s="148">
        <f>IF(N370="nulová",J370,0)</f>
        <v>0</v>
      </c>
      <c r="BJ370" s="17" t="s">
        <v>84</v>
      </c>
      <c r="BK370" s="148">
        <f>ROUND(I370*H370,2)</f>
        <v>0</v>
      </c>
      <c r="BL370" s="17" t="s">
        <v>582</v>
      </c>
      <c r="BM370" s="147" t="s">
        <v>653</v>
      </c>
    </row>
    <row r="371" spans="2:65" s="1" customFormat="1" ht="16.5" customHeight="1" x14ac:dyDescent="0.2">
      <c r="B371" s="32"/>
      <c r="C371" s="176" t="s">
        <v>654</v>
      </c>
      <c r="D371" s="176" t="s">
        <v>294</v>
      </c>
      <c r="E371" s="177" t="s">
        <v>655</v>
      </c>
      <c r="F371" s="178" t="s">
        <v>656</v>
      </c>
      <c r="G371" s="179" t="s">
        <v>460</v>
      </c>
      <c r="H371" s="180">
        <v>19</v>
      </c>
      <c r="I371" s="181"/>
      <c r="J371" s="182">
        <f>ROUND(I371*H371,2)</f>
        <v>0</v>
      </c>
      <c r="K371" s="178" t="s">
        <v>1</v>
      </c>
      <c r="L371" s="183"/>
      <c r="M371" s="193" t="s">
        <v>1</v>
      </c>
      <c r="N371" s="194" t="s">
        <v>43</v>
      </c>
      <c r="O371" s="172"/>
      <c r="P371" s="173">
        <f>O371*H371</f>
        <v>0</v>
      </c>
      <c r="Q371" s="173">
        <v>0</v>
      </c>
      <c r="R371" s="173">
        <f>Q371*H371</f>
        <v>0</v>
      </c>
      <c r="S371" s="173">
        <v>0</v>
      </c>
      <c r="T371" s="174">
        <f>S371*H371</f>
        <v>0</v>
      </c>
      <c r="AR371" s="147" t="s">
        <v>657</v>
      </c>
      <c r="AT371" s="147" t="s">
        <v>294</v>
      </c>
      <c r="AU371" s="147" t="s">
        <v>86</v>
      </c>
      <c r="AY371" s="17" t="s">
        <v>131</v>
      </c>
      <c r="BE371" s="148">
        <f>IF(N371="základní",J371,0)</f>
        <v>0</v>
      </c>
      <c r="BF371" s="148">
        <f>IF(N371="snížená",J371,0)</f>
        <v>0</v>
      </c>
      <c r="BG371" s="148">
        <f>IF(N371="zákl. přenesená",J371,0)</f>
        <v>0</v>
      </c>
      <c r="BH371" s="148">
        <f>IF(N371="sníž. přenesená",J371,0)</f>
        <v>0</v>
      </c>
      <c r="BI371" s="148">
        <f>IF(N371="nulová",J371,0)</f>
        <v>0</v>
      </c>
      <c r="BJ371" s="17" t="s">
        <v>84</v>
      </c>
      <c r="BK371" s="148">
        <f>ROUND(I371*H371,2)</f>
        <v>0</v>
      </c>
      <c r="BL371" s="17" t="s">
        <v>582</v>
      </c>
      <c r="BM371" s="147" t="s">
        <v>658</v>
      </c>
    </row>
    <row r="372" spans="2:65" s="1" customFormat="1" ht="6.95" customHeight="1" x14ac:dyDescent="0.2">
      <c r="B372" s="43"/>
      <c r="C372" s="44"/>
      <c r="D372" s="44"/>
      <c r="E372" s="44"/>
      <c r="F372" s="44"/>
      <c r="G372" s="44"/>
      <c r="H372" s="44"/>
      <c r="I372" s="44"/>
      <c r="J372" s="44"/>
      <c r="K372" s="44"/>
      <c r="L372" s="32"/>
    </row>
  </sheetData>
  <sheetProtection formatColumns="0" formatRows="0" autoFilter="0"/>
  <autoFilter ref="C128:K371" xr:uid="{00000000-0009-0000-0000-000002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59"/>
  <sheetViews>
    <sheetView showGridLines="0" topLeftCell="A151" workbookViewId="0">
      <selection activeCell="I158" sqref="I158"/>
    </sheetView>
  </sheetViews>
  <sheetFormatPr defaultColWidth="8.6640625" defaultRowHeight="11.25" x14ac:dyDescent="0.2"/>
  <cols>
    <col min="1" max="1" width="8.1640625" customWidth="1"/>
    <col min="2" max="2" width="1.1640625" customWidth="1"/>
    <col min="3" max="4" width="4.1640625" customWidth="1"/>
    <col min="5" max="5" width="17.1640625" customWidth="1"/>
    <col min="6" max="6" width="50.6640625" customWidth="1"/>
    <col min="7" max="7" width="7.5" customWidth="1"/>
    <col min="8" max="8" width="14" customWidth="1"/>
    <col min="9" max="9" width="15.6640625" customWidth="1"/>
    <col min="10" max="11" width="22.1640625" customWidth="1"/>
    <col min="12" max="12" width="9.1640625" customWidth="1"/>
    <col min="13" max="13" width="10.6640625" hidden="1" customWidth="1"/>
    <col min="14" max="14" width="9.1640625" hidden="1"/>
    <col min="15" max="20" width="14.1640625" hidden="1" customWidth="1"/>
    <col min="21" max="21" width="16.1640625" hidden="1" customWidth="1"/>
    <col min="22" max="22" width="12.1640625" customWidth="1"/>
    <col min="23" max="23" width="16.1640625" customWidth="1"/>
    <col min="24" max="24" width="12.1640625" customWidth="1"/>
    <col min="25" max="25" width="15" customWidth="1"/>
    <col min="26" max="26" width="11" customWidth="1"/>
    <col min="27" max="27" width="15" customWidth="1"/>
    <col min="28" max="28" width="16.1640625" customWidth="1"/>
    <col min="29" max="29" width="11" customWidth="1"/>
    <col min="30" max="30" width="15" customWidth="1"/>
    <col min="31" max="31" width="16.1640625" customWidth="1"/>
    <col min="44" max="65" width="9.1640625" hidden="1"/>
  </cols>
  <sheetData>
    <row r="2" spans="2:46" ht="36.950000000000003" customHeight="1" x14ac:dyDescent="0.2">
      <c r="L2" s="207"/>
      <c r="M2" s="207"/>
      <c r="N2" s="207"/>
      <c r="O2" s="207"/>
      <c r="P2" s="207"/>
      <c r="Q2" s="207"/>
      <c r="R2" s="207"/>
      <c r="S2" s="207"/>
      <c r="T2" s="207"/>
      <c r="U2" s="207"/>
      <c r="V2" s="207"/>
      <c r="AT2" s="17" t="s">
        <v>95</v>
      </c>
    </row>
    <row r="3" spans="2:46" ht="6.95" customHeight="1" x14ac:dyDescent="0.2">
      <c r="B3" s="18"/>
      <c r="C3" s="19"/>
      <c r="D3" s="19"/>
      <c r="E3" s="19"/>
      <c r="F3" s="19"/>
      <c r="G3" s="19"/>
      <c r="H3" s="19"/>
      <c r="I3" s="19"/>
      <c r="J3" s="19"/>
      <c r="K3" s="19"/>
      <c r="L3" s="20"/>
      <c r="AT3" s="17" t="s">
        <v>86</v>
      </c>
    </row>
    <row r="4" spans="2:46" ht="24.95" customHeight="1" x14ac:dyDescent="0.2">
      <c r="B4" s="20"/>
      <c r="D4" s="21" t="s">
        <v>100</v>
      </c>
      <c r="L4" s="20"/>
      <c r="M4" s="91" t="s">
        <v>10</v>
      </c>
      <c r="AT4" s="17" t="s">
        <v>4</v>
      </c>
    </row>
    <row r="5" spans="2:46" ht="6.95" customHeight="1" x14ac:dyDescent="0.2">
      <c r="B5" s="20"/>
      <c r="L5" s="20"/>
    </row>
    <row r="6" spans="2:46" ht="12" customHeight="1" x14ac:dyDescent="0.2">
      <c r="B6" s="20"/>
      <c r="D6" s="27" t="s">
        <v>16</v>
      </c>
      <c r="L6" s="20"/>
    </row>
    <row r="7" spans="2:46" ht="26.25" customHeight="1" x14ac:dyDescent="0.2">
      <c r="B7" s="20"/>
      <c r="E7" s="250" t="str">
        <f>'Rekapitulace stavby'!K6</f>
        <v>Modernizace tramvajové tratě Vídeňská, úsek Moravanské lány po smyčku Modřice</v>
      </c>
      <c r="F7" s="251"/>
      <c r="G7" s="251"/>
      <c r="H7" s="251"/>
      <c r="L7" s="20"/>
    </row>
    <row r="8" spans="2:46" ht="12" customHeight="1" x14ac:dyDescent="0.2">
      <c r="B8" s="20"/>
      <c r="D8" s="27" t="s">
        <v>101</v>
      </c>
      <c r="L8" s="20"/>
    </row>
    <row r="9" spans="2:46" s="1" customFormat="1" ht="16.5" customHeight="1" x14ac:dyDescent="0.2">
      <c r="B9" s="32"/>
      <c r="E9" s="250" t="s">
        <v>659</v>
      </c>
      <c r="F9" s="249"/>
      <c r="G9" s="249"/>
      <c r="H9" s="249"/>
      <c r="L9" s="32"/>
    </row>
    <row r="10" spans="2:46" s="1" customFormat="1" ht="12" customHeight="1" x14ac:dyDescent="0.2">
      <c r="B10" s="32"/>
      <c r="D10" s="27" t="s">
        <v>103</v>
      </c>
      <c r="L10" s="32"/>
    </row>
    <row r="11" spans="2:46" s="1" customFormat="1" ht="16.5" customHeight="1" x14ac:dyDescent="0.2">
      <c r="B11" s="32"/>
      <c r="E11" s="231" t="s">
        <v>978</v>
      </c>
      <c r="F11" s="249"/>
      <c r="G11" s="249"/>
      <c r="H11" s="249"/>
      <c r="L11" s="32"/>
    </row>
    <row r="12" spans="2:46" s="1" customFormat="1" x14ac:dyDescent="0.2">
      <c r="B12" s="32"/>
      <c r="L12" s="32"/>
    </row>
    <row r="13" spans="2:46" s="1" customFormat="1" ht="12" customHeight="1" x14ac:dyDescent="0.2">
      <c r="B13" s="32"/>
      <c r="D13" s="27" t="s">
        <v>17</v>
      </c>
      <c r="F13" s="25" t="s">
        <v>1</v>
      </c>
      <c r="I13" s="27" t="s">
        <v>18</v>
      </c>
      <c r="J13" s="25" t="s">
        <v>1</v>
      </c>
      <c r="L13" s="32"/>
    </row>
    <row r="14" spans="2:46" s="1" customFormat="1" ht="12" customHeight="1" x14ac:dyDescent="0.2">
      <c r="B14" s="32"/>
      <c r="D14" s="27" t="s">
        <v>19</v>
      </c>
      <c r="F14" s="25" t="s">
        <v>20</v>
      </c>
      <c r="I14" s="27" t="s">
        <v>21</v>
      </c>
      <c r="J14" s="51" t="str">
        <f>'Rekapitulace stavby'!AN8</f>
        <v>19. 10. 2023</v>
      </c>
      <c r="L14" s="32"/>
    </row>
    <row r="15" spans="2:46" s="1" customFormat="1" ht="11.1" customHeight="1" x14ac:dyDescent="0.2">
      <c r="B15" s="32"/>
      <c r="L15" s="32"/>
    </row>
    <row r="16" spans="2:46" s="1" customFormat="1" ht="12" customHeight="1" x14ac:dyDescent="0.2">
      <c r="B16" s="32"/>
      <c r="D16" s="27" t="s">
        <v>23</v>
      </c>
      <c r="I16" s="27" t="s">
        <v>24</v>
      </c>
      <c r="J16" s="25" t="s">
        <v>25</v>
      </c>
      <c r="L16" s="32"/>
    </row>
    <row r="17" spans="2:12" s="1" customFormat="1" ht="18" customHeight="1" x14ac:dyDescent="0.2">
      <c r="B17" s="32"/>
      <c r="E17" s="25" t="s">
        <v>26</v>
      </c>
      <c r="I17" s="27" t="s">
        <v>27</v>
      </c>
      <c r="J17" s="25" t="s">
        <v>28</v>
      </c>
      <c r="L17" s="32"/>
    </row>
    <row r="18" spans="2:12" s="1" customFormat="1" ht="6.95" customHeight="1" x14ac:dyDescent="0.2">
      <c r="B18" s="32"/>
      <c r="L18" s="32"/>
    </row>
    <row r="19" spans="2:12" s="1" customFormat="1" ht="12" customHeight="1" x14ac:dyDescent="0.2">
      <c r="B19" s="32"/>
      <c r="D19" s="27" t="s">
        <v>29</v>
      </c>
      <c r="I19" s="27" t="s">
        <v>24</v>
      </c>
      <c r="J19" s="28" t="str">
        <f>'Rekapitulace stavby'!AN13</f>
        <v>Vyplň údaj</v>
      </c>
      <c r="L19" s="32"/>
    </row>
    <row r="20" spans="2:12" s="1" customFormat="1" ht="18" customHeight="1" x14ac:dyDescent="0.2">
      <c r="B20" s="32"/>
      <c r="E20" s="252" t="str">
        <f>'Rekapitulace stavby'!E14</f>
        <v>Vyplň údaj</v>
      </c>
      <c r="F20" s="218"/>
      <c r="G20" s="218"/>
      <c r="H20" s="21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31</v>
      </c>
      <c r="I22" s="27" t="s">
        <v>24</v>
      </c>
      <c r="J22" s="25" t="s">
        <v>32</v>
      </c>
      <c r="L22" s="32"/>
    </row>
    <row r="23" spans="2:12" s="1" customFormat="1" ht="18" customHeight="1" x14ac:dyDescent="0.2">
      <c r="B23" s="32"/>
      <c r="E23" s="25" t="s">
        <v>33</v>
      </c>
      <c r="I23" s="27" t="s">
        <v>27</v>
      </c>
      <c r="J23" s="25" t="s">
        <v>34</v>
      </c>
      <c r="L23" s="32"/>
    </row>
    <row r="24" spans="2:12" s="1" customFormat="1" ht="6.95" customHeight="1" x14ac:dyDescent="0.2">
      <c r="B24" s="32"/>
      <c r="L24" s="32"/>
    </row>
    <row r="25" spans="2:12" s="1" customFormat="1" ht="12" customHeight="1" x14ac:dyDescent="0.2">
      <c r="B25" s="32"/>
      <c r="D25" s="27" t="s">
        <v>36</v>
      </c>
      <c r="I25" s="27" t="s">
        <v>24</v>
      </c>
      <c r="J25" s="25" t="s">
        <v>32</v>
      </c>
      <c r="L25" s="32"/>
    </row>
    <row r="26" spans="2:12" s="1" customFormat="1" ht="18" customHeight="1" x14ac:dyDescent="0.2">
      <c r="B26" s="32"/>
      <c r="E26" s="25" t="s">
        <v>33</v>
      </c>
      <c r="I26" s="27" t="s">
        <v>27</v>
      </c>
      <c r="J26" s="25" t="s">
        <v>34</v>
      </c>
      <c r="L26" s="32"/>
    </row>
    <row r="27" spans="2:12" s="1" customFormat="1" ht="6.95" customHeight="1" x14ac:dyDescent="0.2">
      <c r="B27" s="32"/>
      <c r="L27" s="32"/>
    </row>
    <row r="28" spans="2:12" s="1" customFormat="1" ht="12" customHeight="1" x14ac:dyDescent="0.2">
      <c r="B28" s="32"/>
      <c r="D28" s="27" t="s">
        <v>37</v>
      </c>
      <c r="L28" s="32"/>
    </row>
    <row r="29" spans="2:12" s="7" customFormat="1" ht="16.5" customHeight="1" x14ac:dyDescent="0.2">
      <c r="B29" s="92"/>
      <c r="E29" s="222" t="s">
        <v>1</v>
      </c>
      <c r="F29" s="222"/>
      <c r="G29" s="222"/>
      <c r="H29" s="222"/>
      <c r="L29" s="92"/>
    </row>
    <row r="30" spans="2:12" s="1" customFormat="1" ht="6.95" customHeight="1" x14ac:dyDescent="0.2">
      <c r="B30" s="32"/>
      <c r="L30" s="32"/>
    </row>
    <row r="31" spans="2:12" s="1" customFormat="1" ht="6.95" customHeight="1" x14ac:dyDescent="0.2">
      <c r="B31" s="32"/>
      <c r="D31" s="52"/>
      <c r="E31" s="52"/>
      <c r="F31" s="52"/>
      <c r="G31" s="52"/>
      <c r="H31" s="52"/>
      <c r="I31" s="52"/>
      <c r="J31" s="52"/>
      <c r="K31" s="52"/>
      <c r="L31" s="32"/>
    </row>
    <row r="32" spans="2:12" s="1" customFormat="1" ht="25.35" customHeight="1" x14ac:dyDescent="0.2">
      <c r="B32" s="32"/>
      <c r="D32" s="93" t="s">
        <v>38</v>
      </c>
      <c r="J32" s="64">
        <f>ROUND(J127, 2)</f>
        <v>0</v>
      </c>
      <c r="L32" s="32"/>
    </row>
    <row r="33" spans="2:12" s="1" customFormat="1" ht="6.95" customHeight="1" x14ac:dyDescent="0.2">
      <c r="B33" s="32"/>
      <c r="D33" s="52"/>
      <c r="E33" s="52"/>
      <c r="F33" s="52"/>
      <c r="G33" s="52"/>
      <c r="H33" s="52"/>
      <c r="I33" s="52"/>
      <c r="J33" s="52"/>
      <c r="K33" s="52"/>
      <c r="L33" s="32"/>
    </row>
    <row r="34" spans="2:12" s="1" customFormat="1" ht="14.45" customHeight="1" x14ac:dyDescent="0.2">
      <c r="B34" s="32"/>
      <c r="F34" s="94" t="s">
        <v>40</v>
      </c>
      <c r="I34" s="94" t="s">
        <v>39</v>
      </c>
      <c r="J34" s="94" t="s">
        <v>41</v>
      </c>
      <c r="L34" s="32"/>
    </row>
    <row r="35" spans="2:12" s="1" customFormat="1" ht="14.45" customHeight="1" x14ac:dyDescent="0.2">
      <c r="B35" s="32"/>
      <c r="D35" s="95" t="s">
        <v>42</v>
      </c>
      <c r="E35" s="27" t="s">
        <v>43</v>
      </c>
      <c r="F35" s="84">
        <f>ROUND((SUM(BE127:BE158)),  2)</f>
        <v>0</v>
      </c>
      <c r="I35" s="96">
        <v>0.21</v>
      </c>
      <c r="J35" s="84">
        <f>ROUND(((SUM(BE127:BE158))*I35),  2)</f>
        <v>0</v>
      </c>
      <c r="L35" s="32"/>
    </row>
    <row r="36" spans="2:12" s="1" customFormat="1" ht="14.45" customHeight="1" x14ac:dyDescent="0.2">
      <c r="B36" s="32"/>
      <c r="E36" s="27" t="s">
        <v>44</v>
      </c>
      <c r="F36" s="84">
        <f>ROUND((SUM(BF127:BF158)),  2)</f>
        <v>0</v>
      </c>
      <c r="I36" s="96">
        <v>0.12</v>
      </c>
      <c r="J36" s="84">
        <f>ROUND(((SUM(BF127:BF158))*I36),  2)</f>
        <v>0</v>
      </c>
      <c r="L36" s="32"/>
    </row>
    <row r="37" spans="2:12" s="1" customFormat="1" ht="14.45" hidden="1" customHeight="1" x14ac:dyDescent="0.2">
      <c r="B37" s="32"/>
      <c r="E37" s="27" t="s">
        <v>45</v>
      </c>
      <c r="F37" s="84">
        <f>ROUND((SUM(BG127:BG158)),  2)</f>
        <v>0</v>
      </c>
      <c r="I37" s="96">
        <v>0.21</v>
      </c>
      <c r="J37" s="84">
        <f>0</f>
        <v>0</v>
      </c>
      <c r="L37" s="32"/>
    </row>
    <row r="38" spans="2:12" s="1" customFormat="1" ht="14.45" hidden="1" customHeight="1" x14ac:dyDescent="0.2">
      <c r="B38" s="32"/>
      <c r="E38" s="27" t="s">
        <v>46</v>
      </c>
      <c r="F38" s="84">
        <f>ROUND((SUM(BH127:BH158)),  2)</f>
        <v>0</v>
      </c>
      <c r="I38" s="96">
        <v>0.12</v>
      </c>
      <c r="J38" s="84">
        <f>0</f>
        <v>0</v>
      </c>
      <c r="L38" s="32"/>
    </row>
    <row r="39" spans="2:12" s="1" customFormat="1" ht="14.45" hidden="1" customHeight="1" x14ac:dyDescent="0.2">
      <c r="B39" s="32"/>
      <c r="E39" s="27" t="s">
        <v>47</v>
      </c>
      <c r="F39" s="84">
        <f>ROUND((SUM(BI127:BI158)),  2)</f>
        <v>0</v>
      </c>
      <c r="I39" s="96">
        <v>0</v>
      </c>
      <c r="J39" s="84">
        <f>0</f>
        <v>0</v>
      </c>
      <c r="L39" s="32"/>
    </row>
    <row r="40" spans="2:12" s="1" customFormat="1" ht="6.95" customHeight="1" x14ac:dyDescent="0.2">
      <c r="B40" s="32"/>
      <c r="L40" s="32"/>
    </row>
    <row r="41" spans="2:12" s="1" customFormat="1" ht="25.35" customHeight="1" x14ac:dyDescent="0.2">
      <c r="B41" s="32"/>
      <c r="C41" s="97"/>
      <c r="D41" s="98" t="s">
        <v>48</v>
      </c>
      <c r="E41" s="55"/>
      <c r="F41" s="55"/>
      <c r="G41" s="99" t="s">
        <v>49</v>
      </c>
      <c r="H41" s="100" t="s">
        <v>50</v>
      </c>
      <c r="I41" s="55"/>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0" t="s">
        <v>51</v>
      </c>
      <c r="E50" s="41"/>
      <c r="F50" s="41"/>
      <c r="G50" s="40" t="s">
        <v>52</v>
      </c>
      <c r="H50" s="41"/>
      <c r="I50" s="41"/>
      <c r="J50" s="41"/>
      <c r="K50" s="41"/>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2" t="s">
        <v>53</v>
      </c>
      <c r="E61" s="34"/>
      <c r="F61" s="103" t="s">
        <v>54</v>
      </c>
      <c r="G61" s="42" t="s">
        <v>53</v>
      </c>
      <c r="H61" s="34"/>
      <c r="I61" s="34"/>
      <c r="J61" s="104" t="s">
        <v>54</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0" t="s">
        <v>55</v>
      </c>
      <c r="E65" s="41"/>
      <c r="F65" s="41"/>
      <c r="G65" s="40" t="s">
        <v>56</v>
      </c>
      <c r="H65" s="41"/>
      <c r="I65" s="41"/>
      <c r="J65" s="41"/>
      <c r="K65" s="41"/>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2" t="s">
        <v>53</v>
      </c>
      <c r="E76" s="34"/>
      <c r="F76" s="103" t="s">
        <v>54</v>
      </c>
      <c r="G76" s="42" t="s">
        <v>53</v>
      </c>
      <c r="H76" s="34"/>
      <c r="I76" s="34"/>
      <c r="J76" s="104" t="s">
        <v>54</v>
      </c>
      <c r="K76" s="34"/>
      <c r="L76" s="32"/>
    </row>
    <row r="77" spans="2:12" s="1" customFormat="1" ht="14.45" customHeight="1" x14ac:dyDescent="0.2">
      <c r="B77" s="43"/>
      <c r="C77" s="44"/>
      <c r="D77" s="44"/>
      <c r="E77" s="44"/>
      <c r="F77" s="44"/>
      <c r="G77" s="44"/>
      <c r="H77" s="44"/>
      <c r="I77" s="44"/>
      <c r="J77" s="44"/>
      <c r="K77" s="44"/>
      <c r="L77" s="32"/>
    </row>
    <row r="81" spans="2:12" s="1" customFormat="1" ht="6.95" customHeight="1" x14ac:dyDescent="0.2">
      <c r="B81" s="45"/>
      <c r="C81" s="46"/>
      <c r="D81" s="46"/>
      <c r="E81" s="46"/>
      <c r="F81" s="46"/>
      <c r="G81" s="46"/>
      <c r="H81" s="46"/>
      <c r="I81" s="46"/>
      <c r="J81" s="46"/>
      <c r="K81" s="46"/>
      <c r="L81" s="32"/>
    </row>
    <row r="82" spans="2:12" s="1" customFormat="1" ht="24.95" customHeight="1" x14ac:dyDescent="0.2">
      <c r="B82" s="32"/>
      <c r="C82" s="21" t="s">
        <v>104</v>
      </c>
      <c r="L82" s="32"/>
    </row>
    <row r="83" spans="2:12" s="1" customFormat="1" ht="6.95" customHeight="1" x14ac:dyDescent="0.2">
      <c r="B83" s="32"/>
      <c r="L83" s="32"/>
    </row>
    <row r="84" spans="2:12" s="1" customFormat="1" ht="12" customHeight="1" x14ac:dyDescent="0.2">
      <c r="B84" s="32"/>
      <c r="C84" s="27" t="s">
        <v>16</v>
      </c>
      <c r="L84" s="32"/>
    </row>
    <row r="85" spans="2:12" s="1" customFormat="1" ht="26.25" customHeight="1" x14ac:dyDescent="0.2">
      <c r="B85" s="32"/>
      <c r="E85" s="250" t="str">
        <f>E7</f>
        <v>Modernizace tramvajové tratě Vídeňská, úsek Moravanské lány po smyčku Modřice</v>
      </c>
      <c r="F85" s="251"/>
      <c r="G85" s="251"/>
      <c r="H85" s="251"/>
      <c r="L85" s="32"/>
    </row>
    <row r="86" spans="2:12" ht="12" customHeight="1" x14ac:dyDescent="0.2">
      <c r="B86" s="20"/>
      <c r="C86" s="27" t="s">
        <v>101</v>
      </c>
      <c r="L86" s="20"/>
    </row>
    <row r="87" spans="2:12" s="1" customFormat="1" ht="16.5" customHeight="1" x14ac:dyDescent="0.2">
      <c r="B87" s="32"/>
      <c r="E87" s="250" t="s">
        <v>659</v>
      </c>
      <c r="F87" s="249"/>
      <c r="G87" s="249"/>
      <c r="H87" s="249"/>
      <c r="L87" s="32"/>
    </row>
    <row r="88" spans="2:12" s="1" customFormat="1" ht="12" customHeight="1" x14ac:dyDescent="0.2">
      <c r="B88" s="32"/>
      <c r="C88" s="27" t="s">
        <v>103</v>
      </c>
      <c r="L88" s="32"/>
    </row>
    <row r="89" spans="2:12" s="1" customFormat="1" ht="16.5" customHeight="1" x14ac:dyDescent="0.2">
      <c r="B89" s="32"/>
      <c r="E89" s="231" t="str">
        <f>E11</f>
        <v>PS 02.01 - Bourané konstrukce</v>
      </c>
      <c r="F89" s="249"/>
      <c r="G89" s="249"/>
      <c r="H89" s="249"/>
      <c r="L89" s="32"/>
    </row>
    <row r="90" spans="2:12" s="1" customFormat="1" ht="6.95" customHeight="1" x14ac:dyDescent="0.2">
      <c r="B90" s="32"/>
      <c r="L90" s="32"/>
    </row>
    <row r="91" spans="2:12" s="1" customFormat="1" ht="12" customHeight="1" x14ac:dyDescent="0.2">
      <c r="B91" s="32"/>
      <c r="C91" s="27" t="s">
        <v>19</v>
      </c>
      <c r="F91" s="25" t="str">
        <f>F14</f>
        <v>ulice Vídeňská, Brno</v>
      </c>
      <c r="I91" s="27" t="s">
        <v>21</v>
      </c>
      <c r="J91" s="51" t="str">
        <f>IF(J14="","",J14)</f>
        <v>19. 10. 2023</v>
      </c>
      <c r="L91" s="32"/>
    </row>
    <row r="92" spans="2:12" s="1" customFormat="1" ht="6.95" customHeight="1" x14ac:dyDescent="0.2">
      <c r="B92" s="32"/>
      <c r="L92" s="32"/>
    </row>
    <row r="93" spans="2:12" s="1" customFormat="1" ht="25.7" customHeight="1" x14ac:dyDescent="0.2">
      <c r="B93" s="32"/>
      <c r="C93" s="27" t="s">
        <v>23</v>
      </c>
      <c r="F93" s="25" t="str">
        <f>E17</f>
        <v>Dopravní podnik města Brna, a. s.</v>
      </c>
      <c r="I93" s="27" t="s">
        <v>31</v>
      </c>
      <c r="J93" s="30" t="str">
        <f>E23</f>
        <v>Vysoké učení technické v Brně</v>
      </c>
      <c r="L93" s="32"/>
    </row>
    <row r="94" spans="2:12" s="1" customFormat="1" ht="25.7" customHeight="1" x14ac:dyDescent="0.2">
      <c r="B94" s="32"/>
      <c r="C94" s="27" t="s">
        <v>29</v>
      </c>
      <c r="F94" s="25" t="str">
        <f>IF(E20="","",E20)</f>
        <v>Vyplň údaj</v>
      </c>
      <c r="I94" s="27" t="s">
        <v>36</v>
      </c>
      <c r="J94" s="30" t="str">
        <f>E26</f>
        <v>Vysoké učení technické v Brně</v>
      </c>
      <c r="L94" s="32"/>
    </row>
    <row r="95" spans="2:12" s="1" customFormat="1" ht="10.35" customHeight="1" x14ac:dyDescent="0.2">
      <c r="B95" s="32"/>
      <c r="L95" s="32"/>
    </row>
    <row r="96" spans="2:12" s="1" customFormat="1" ht="29.25" customHeight="1" x14ac:dyDescent="0.2">
      <c r="B96" s="32"/>
      <c r="C96" s="105" t="s">
        <v>105</v>
      </c>
      <c r="D96" s="97"/>
      <c r="E96" s="97"/>
      <c r="F96" s="97"/>
      <c r="G96" s="97"/>
      <c r="H96" s="97"/>
      <c r="I96" s="97"/>
      <c r="J96" s="106" t="s">
        <v>106</v>
      </c>
      <c r="K96" s="97"/>
      <c r="L96" s="32"/>
    </row>
    <row r="97" spans="2:47" s="1" customFormat="1" ht="10.35" customHeight="1" x14ac:dyDescent="0.2">
      <c r="B97" s="32"/>
      <c r="L97" s="32"/>
    </row>
    <row r="98" spans="2:47" s="1" customFormat="1" ht="23.1" customHeight="1" x14ac:dyDescent="0.2">
      <c r="B98" s="32"/>
      <c r="C98" s="107" t="s">
        <v>107</v>
      </c>
      <c r="J98" s="64">
        <f>J127</f>
        <v>0</v>
      </c>
      <c r="L98" s="32"/>
      <c r="AU98" s="17" t="s">
        <v>108</v>
      </c>
    </row>
    <row r="99" spans="2:47" s="8" customFormat="1" ht="24.95" customHeight="1" x14ac:dyDescent="0.2">
      <c r="B99" s="108"/>
      <c r="D99" s="109" t="s">
        <v>109</v>
      </c>
      <c r="E99" s="110"/>
      <c r="F99" s="110"/>
      <c r="G99" s="110"/>
      <c r="H99" s="110"/>
      <c r="I99" s="110"/>
      <c r="J99" s="111">
        <f>J128</f>
        <v>0</v>
      </c>
      <c r="L99" s="108"/>
    </row>
    <row r="100" spans="2:47" s="9" customFormat="1" ht="20.100000000000001" customHeight="1" x14ac:dyDescent="0.2">
      <c r="B100" s="112"/>
      <c r="D100" s="113" t="s">
        <v>110</v>
      </c>
      <c r="E100" s="114"/>
      <c r="F100" s="114"/>
      <c r="G100" s="114"/>
      <c r="H100" s="114"/>
      <c r="I100" s="114"/>
      <c r="J100" s="115">
        <f>J129</f>
        <v>0</v>
      </c>
      <c r="L100" s="112"/>
    </row>
    <row r="101" spans="2:47" s="9" customFormat="1" ht="20.100000000000001" customHeight="1" x14ac:dyDescent="0.2">
      <c r="B101" s="112"/>
      <c r="D101" s="113" t="s">
        <v>111</v>
      </c>
      <c r="E101" s="114"/>
      <c r="F101" s="114"/>
      <c r="G101" s="114"/>
      <c r="H101" s="114"/>
      <c r="I101" s="114"/>
      <c r="J101" s="115">
        <f>J139</f>
        <v>0</v>
      </c>
      <c r="L101" s="112"/>
    </row>
    <row r="102" spans="2:47" s="9" customFormat="1" ht="20.100000000000001" customHeight="1" x14ac:dyDescent="0.2">
      <c r="B102" s="112"/>
      <c r="D102" s="113" t="s">
        <v>112</v>
      </c>
      <c r="E102" s="114"/>
      <c r="F102" s="114"/>
      <c r="G102" s="114"/>
      <c r="H102" s="114"/>
      <c r="I102" s="114"/>
      <c r="J102" s="115">
        <f>J143</f>
        <v>0</v>
      </c>
      <c r="L102" s="112"/>
    </row>
    <row r="103" spans="2:47" s="9" customFormat="1" ht="20.100000000000001" customHeight="1" x14ac:dyDescent="0.2">
      <c r="B103" s="112"/>
      <c r="D103" s="113" t="s">
        <v>113</v>
      </c>
      <c r="E103" s="114"/>
      <c r="F103" s="114"/>
      <c r="G103" s="114"/>
      <c r="H103" s="114"/>
      <c r="I103" s="114"/>
      <c r="J103" s="115">
        <f>J146</f>
        <v>0</v>
      </c>
      <c r="L103" s="112"/>
    </row>
    <row r="104" spans="2:47" s="8" customFormat="1" ht="24.95" customHeight="1" x14ac:dyDescent="0.2">
      <c r="B104" s="108"/>
      <c r="D104" s="109" t="s">
        <v>114</v>
      </c>
      <c r="E104" s="110"/>
      <c r="F104" s="110"/>
      <c r="G104" s="110"/>
      <c r="H104" s="110"/>
      <c r="I104" s="110"/>
      <c r="J104" s="111">
        <f>J156</f>
        <v>0</v>
      </c>
      <c r="L104" s="108"/>
    </row>
    <row r="105" spans="2:47" s="9" customFormat="1" ht="20.100000000000001" customHeight="1" x14ac:dyDescent="0.2">
      <c r="B105" s="112"/>
      <c r="D105" s="113" t="s">
        <v>115</v>
      </c>
      <c r="E105" s="114"/>
      <c r="F105" s="114"/>
      <c r="G105" s="114"/>
      <c r="H105" s="114"/>
      <c r="I105" s="114"/>
      <c r="J105" s="115">
        <f>J157</f>
        <v>0</v>
      </c>
      <c r="L105" s="112"/>
    </row>
    <row r="106" spans="2:47" s="1" customFormat="1" ht="21.75" customHeight="1" x14ac:dyDescent="0.2">
      <c r="B106" s="32"/>
      <c r="L106" s="32"/>
    </row>
    <row r="107" spans="2:47" s="1" customFormat="1" ht="6.95" customHeight="1" x14ac:dyDescent="0.2">
      <c r="B107" s="43"/>
      <c r="C107" s="44"/>
      <c r="D107" s="44"/>
      <c r="E107" s="44"/>
      <c r="F107" s="44"/>
      <c r="G107" s="44"/>
      <c r="H107" s="44"/>
      <c r="I107" s="44"/>
      <c r="J107" s="44"/>
      <c r="K107" s="44"/>
      <c r="L107" s="32"/>
    </row>
    <row r="111" spans="2:47" s="1" customFormat="1" ht="6.95" customHeight="1" x14ac:dyDescent="0.2">
      <c r="B111" s="45"/>
      <c r="C111" s="46"/>
      <c r="D111" s="46"/>
      <c r="E111" s="46"/>
      <c r="F111" s="46"/>
      <c r="G111" s="46"/>
      <c r="H111" s="46"/>
      <c r="I111" s="46"/>
      <c r="J111" s="46"/>
      <c r="K111" s="46"/>
      <c r="L111" s="32"/>
    </row>
    <row r="112" spans="2:47" s="1" customFormat="1" ht="24.95" customHeight="1" x14ac:dyDescent="0.2">
      <c r="B112" s="32"/>
      <c r="C112" s="21" t="s">
        <v>116</v>
      </c>
      <c r="L112" s="32"/>
    </row>
    <row r="113" spans="2:63" s="1" customFormat="1" ht="6.95" customHeight="1" x14ac:dyDescent="0.2">
      <c r="B113" s="32"/>
      <c r="L113" s="32"/>
    </row>
    <row r="114" spans="2:63" s="1" customFormat="1" ht="12" customHeight="1" x14ac:dyDescent="0.2">
      <c r="B114" s="32"/>
      <c r="C114" s="27" t="s">
        <v>16</v>
      </c>
      <c r="L114" s="32"/>
    </row>
    <row r="115" spans="2:63" s="1" customFormat="1" ht="26.25" customHeight="1" x14ac:dyDescent="0.2">
      <c r="B115" s="32"/>
      <c r="E115" s="250" t="str">
        <f>E7</f>
        <v>Modernizace tramvajové tratě Vídeňská, úsek Moravanské lány po smyčku Modřice</v>
      </c>
      <c r="F115" s="251"/>
      <c r="G115" s="251"/>
      <c r="H115" s="251"/>
      <c r="L115" s="32"/>
    </row>
    <row r="116" spans="2:63" ht="12" customHeight="1" x14ac:dyDescent="0.2">
      <c r="B116" s="20"/>
      <c r="C116" s="27" t="s">
        <v>101</v>
      </c>
      <c r="L116" s="20"/>
    </row>
    <row r="117" spans="2:63" s="1" customFormat="1" ht="16.5" customHeight="1" x14ac:dyDescent="0.2">
      <c r="B117" s="32"/>
      <c r="E117" s="250" t="s">
        <v>659</v>
      </c>
      <c r="F117" s="249"/>
      <c r="G117" s="249"/>
      <c r="H117" s="249"/>
      <c r="L117" s="32"/>
    </row>
    <row r="118" spans="2:63" s="1" customFormat="1" ht="12" customHeight="1" x14ac:dyDescent="0.2">
      <c r="B118" s="32"/>
      <c r="C118" s="27" t="s">
        <v>103</v>
      </c>
      <c r="L118" s="32"/>
    </row>
    <row r="119" spans="2:63" s="1" customFormat="1" ht="16.5" customHeight="1" x14ac:dyDescent="0.2">
      <c r="B119" s="32"/>
      <c r="E119" s="231" t="str">
        <f>E11</f>
        <v>PS 02.01 - Bourané konstrukce</v>
      </c>
      <c r="F119" s="249"/>
      <c r="G119" s="249"/>
      <c r="H119" s="249"/>
      <c r="L119" s="32"/>
    </row>
    <row r="120" spans="2:63" s="1" customFormat="1" ht="6.95" customHeight="1" x14ac:dyDescent="0.2">
      <c r="B120" s="32"/>
      <c r="L120" s="32"/>
    </row>
    <row r="121" spans="2:63" s="1" customFormat="1" ht="12" customHeight="1" x14ac:dyDescent="0.2">
      <c r="B121" s="32"/>
      <c r="C121" s="27" t="s">
        <v>19</v>
      </c>
      <c r="F121" s="25" t="str">
        <f>F14</f>
        <v>ulice Vídeňská, Brno</v>
      </c>
      <c r="I121" s="27" t="s">
        <v>21</v>
      </c>
      <c r="J121" s="51" t="str">
        <f>IF(J14="","",J14)</f>
        <v>19. 10. 2023</v>
      </c>
      <c r="L121" s="32"/>
    </row>
    <row r="122" spans="2:63" s="1" customFormat="1" ht="6.95" customHeight="1" x14ac:dyDescent="0.2">
      <c r="B122" s="32"/>
      <c r="L122" s="32"/>
    </row>
    <row r="123" spans="2:63" s="1" customFormat="1" ht="25.7" customHeight="1" x14ac:dyDescent="0.2">
      <c r="B123" s="32"/>
      <c r="C123" s="27" t="s">
        <v>23</v>
      </c>
      <c r="F123" s="25" t="str">
        <f>E17</f>
        <v>Dopravní podnik města Brna, a. s.</v>
      </c>
      <c r="I123" s="27" t="s">
        <v>31</v>
      </c>
      <c r="J123" s="30" t="str">
        <f>E23</f>
        <v>Vysoké učení technické v Brně</v>
      </c>
      <c r="L123" s="32"/>
    </row>
    <row r="124" spans="2:63" s="1" customFormat="1" ht="25.7" customHeight="1" x14ac:dyDescent="0.2">
      <c r="B124" s="32"/>
      <c r="C124" s="27" t="s">
        <v>29</v>
      </c>
      <c r="F124" s="25" t="str">
        <f>IF(E20="","",E20)</f>
        <v>Vyplň údaj</v>
      </c>
      <c r="I124" s="27" t="s">
        <v>36</v>
      </c>
      <c r="J124" s="30" t="str">
        <f>E26</f>
        <v>Vysoké učení technické v Brně</v>
      </c>
      <c r="L124" s="32"/>
    </row>
    <row r="125" spans="2:63" s="1" customFormat="1" ht="10.35" customHeight="1" x14ac:dyDescent="0.2">
      <c r="B125" s="32"/>
      <c r="L125" s="32"/>
    </row>
    <row r="126" spans="2:63" s="10" customFormat="1" ht="29.25" customHeight="1" x14ac:dyDescent="0.2">
      <c r="B126" s="116"/>
      <c r="C126" s="117" t="s">
        <v>117</v>
      </c>
      <c r="D126" s="118" t="s">
        <v>63</v>
      </c>
      <c r="E126" s="118" t="s">
        <v>59</v>
      </c>
      <c r="F126" s="118" t="s">
        <v>60</v>
      </c>
      <c r="G126" s="118" t="s">
        <v>118</v>
      </c>
      <c r="H126" s="118" t="s">
        <v>119</v>
      </c>
      <c r="I126" s="118" t="s">
        <v>120</v>
      </c>
      <c r="J126" s="118" t="s">
        <v>106</v>
      </c>
      <c r="K126" s="119" t="s">
        <v>121</v>
      </c>
      <c r="L126" s="116"/>
      <c r="M126" s="57" t="s">
        <v>1</v>
      </c>
      <c r="N126" s="58" t="s">
        <v>42</v>
      </c>
      <c r="O126" s="58" t="s">
        <v>122</v>
      </c>
      <c r="P126" s="58" t="s">
        <v>123</v>
      </c>
      <c r="Q126" s="58" t="s">
        <v>124</v>
      </c>
      <c r="R126" s="58" t="s">
        <v>125</v>
      </c>
      <c r="S126" s="58" t="s">
        <v>126</v>
      </c>
      <c r="T126" s="59" t="s">
        <v>127</v>
      </c>
    </row>
    <row r="127" spans="2:63" s="1" customFormat="1" ht="23.1" customHeight="1" x14ac:dyDescent="0.25">
      <c r="B127" s="32"/>
      <c r="C127" s="62" t="s">
        <v>128</v>
      </c>
      <c r="J127" s="120">
        <f>BK127</f>
        <v>0</v>
      </c>
      <c r="L127" s="32"/>
      <c r="M127" s="60"/>
      <c r="N127" s="52"/>
      <c r="O127" s="52"/>
      <c r="P127" s="121">
        <f>P128+P156</f>
        <v>0</v>
      </c>
      <c r="Q127" s="52"/>
      <c r="R127" s="121">
        <f>R128+R156</f>
        <v>0</v>
      </c>
      <c r="S127" s="52"/>
      <c r="T127" s="122">
        <f>T128+T156</f>
        <v>2091.1061600000003</v>
      </c>
      <c r="AT127" s="17" t="s">
        <v>77</v>
      </c>
      <c r="AU127" s="17" t="s">
        <v>108</v>
      </c>
      <c r="BK127" s="123">
        <f>BK128+BK156</f>
        <v>0</v>
      </c>
    </row>
    <row r="128" spans="2:63" s="11" customFormat="1" ht="26.1" customHeight="1" x14ac:dyDescent="0.2">
      <c r="B128" s="124"/>
      <c r="D128" s="125" t="s">
        <v>77</v>
      </c>
      <c r="E128" s="126" t="s">
        <v>129</v>
      </c>
      <c r="F128" s="126" t="s">
        <v>130</v>
      </c>
      <c r="I128" s="127"/>
      <c r="J128" s="128">
        <f>BK128</f>
        <v>0</v>
      </c>
      <c r="L128" s="124"/>
      <c r="M128" s="129"/>
      <c r="P128" s="130">
        <f>P129+P139+P143+P146</f>
        <v>0</v>
      </c>
      <c r="R128" s="130">
        <f>R129+R139+R143+R146</f>
        <v>0</v>
      </c>
      <c r="T128" s="131">
        <f>T129+T139+T143+T146</f>
        <v>2089.5861600000003</v>
      </c>
      <c r="AR128" s="125" t="s">
        <v>84</v>
      </c>
      <c r="AT128" s="132" t="s">
        <v>77</v>
      </c>
      <c r="AU128" s="132" t="s">
        <v>78</v>
      </c>
      <c r="AY128" s="125" t="s">
        <v>131</v>
      </c>
      <c r="BK128" s="133">
        <f>BK129+BK139+BK143+BK146</f>
        <v>0</v>
      </c>
    </row>
    <row r="129" spans="2:65" s="11" customFormat="1" ht="23.1" customHeight="1" x14ac:dyDescent="0.2">
      <c r="B129" s="124"/>
      <c r="D129" s="125" t="s">
        <v>77</v>
      </c>
      <c r="E129" s="134" t="s">
        <v>84</v>
      </c>
      <c r="F129" s="134" t="s">
        <v>132</v>
      </c>
      <c r="I129" s="127"/>
      <c r="J129" s="135">
        <f>BK129</f>
        <v>0</v>
      </c>
      <c r="L129" s="124"/>
      <c r="M129" s="129"/>
      <c r="P129" s="130">
        <f>SUM(P130:P138)</f>
        <v>0</v>
      </c>
      <c r="R129" s="130">
        <f>SUM(R130:R138)</f>
        <v>0</v>
      </c>
      <c r="T129" s="131">
        <f>SUM(T130:T138)</f>
        <v>252.11</v>
      </c>
      <c r="AR129" s="125" t="s">
        <v>84</v>
      </c>
      <c r="AT129" s="132" t="s">
        <v>77</v>
      </c>
      <c r="AU129" s="132" t="s">
        <v>84</v>
      </c>
      <c r="AY129" s="125" t="s">
        <v>131</v>
      </c>
      <c r="BK129" s="133">
        <f>SUM(BK130:BK138)</f>
        <v>0</v>
      </c>
    </row>
    <row r="130" spans="2:65" s="1" customFormat="1" ht="24.2" customHeight="1" x14ac:dyDescent="0.2">
      <c r="B130" s="32"/>
      <c r="C130" s="136" t="s">
        <v>84</v>
      </c>
      <c r="D130" s="136" t="s">
        <v>133</v>
      </c>
      <c r="E130" s="137" t="s">
        <v>134</v>
      </c>
      <c r="F130" s="138" t="s">
        <v>135</v>
      </c>
      <c r="G130" s="139" t="s">
        <v>136</v>
      </c>
      <c r="H130" s="140">
        <v>276</v>
      </c>
      <c r="I130" s="141"/>
      <c r="J130" s="142">
        <f>ROUND(I130*H130,2)</f>
        <v>0</v>
      </c>
      <c r="K130" s="138" t="s">
        <v>137</v>
      </c>
      <c r="L130" s="32"/>
      <c r="M130" s="143" t="s">
        <v>1</v>
      </c>
      <c r="N130" s="144" t="s">
        <v>43</v>
      </c>
      <c r="P130" s="145">
        <f>O130*H130</f>
        <v>0</v>
      </c>
      <c r="Q130" s="145">
        <v>0</v>
      </c>
      <c r="R130" s="145">
        <f>Q130*H130</f>
        <v>0</v>
      </c>
      <c r="S130" s="145">
        <v>0.26</v>
      </c>
      <c r="T130" s="146">
        <f>S130*H130</f>
        <v>71.760000000000005</v>
      </c>
      <c r="AR130" s="147" t="s">
        <v>138</v>
      </c>
      <c r="AT130" s="147" t="s">
        <v>133</v>
      </c>
      <c r="AU130" s="147" t="s">
        <v>86</v>
      </c>
      <c r="AY130" s="17" t="s">
        <v>131</v>
      </c>
      <c r="BE130" s="148">
        <f>IF(N130="základní",J130,0)</f>
        <v>0</v>
      </c>
      <c r="BF130" s="148">
        <f>IF(N130="snížená",J130,0)</f>
        <v>0</v>
      </c>
      <c r="BG130" s="148">
        <f>IF(N130="zákl. přenesená",J130,0)</f>
        <v>0</v>
      </c>
      <c r="BH130" s="148">
        <f>IF(N130="sníž. přenesená",J130,0)</f>
        <v>0</v>
      </c>
      <c r="BI130" s="148">
        <f>IF(N130="nulová",J130,0)</f>
        <v>0</v>
      </c>
      <c r="BJ130" s="17" t="s">
        <v>84</v>
      </c>
      <c r="BK130" s="148">
        <f>ROUND(I130*H130,2)</f>
        <v>0</v>
      </c>
      <c r="BL130" s="17" t="s">
        <v>138</v>
      </c>
      <c r="BM130" s="147" t="s">
        <v>660</v>
      </c>
    </row>
    <row r="131" spans="2:65" s="12" customFormat="1" x14ac:dyDescent="0.2">
      <c r="B131" s="149"/>
      <c r="D131" s="150" t="s">
        <v>140</v>
      </c>
      <c r="E131" s="151" t="s">
        <v>1</v>
      </c>
      <c r="F131" s="152" t="s">
        <v>141</v>
      </c>
      <c r="H131" s="151" t="s">
        <v>1</v>
      </c>
      <c r="I131" s="153"/>
      <c r="L131" s="149"/>
      <c r="M131" s="154"/>
      <c r="T131" s="155"/>
      <c r="AT131" s="151" t="s">
        <v>140</v>
      </c>
      <c r="AU131" s="151" t="s">
        <v>86</v>
      </c>
      <c r="AV131" s="12" t="s">
        <v>84</v>
      </c>
      <c r="AW131" s="12" t="s">
        <v>35</v>
      </c>
      <c r="AX131" s="12" t="s">
        <v>78</v>
      </c>
      <c r="AY131" s="151" t="s">
        <v>131</v>
      </c>
    </row>
    <row r="132" spans="2:65" s="12" customFormat="1" x14ac:dyDescent="0.2">
      <c r="B132" s="149"/>
      <c r="D132" s="150" t="s">
        <v>140</v>
      </c>
      <c r="E132" s="151" t="s">
        <v>1</v>
      </c>
      <c r="F132" s="152" t="s">
        <v>142</v>
      </c>
      <c r="H132" s="151" t="s">
        <v>1</v>
      </c>
      <c r="I132" s="153"/>
      <c r="L132" s="149"/>
      <c r="M132" s="154"/>
      <c r="T132" s="155"/>
      <c r="AT132" s="151" t="s">
        <v>140</v>
      </c>
      <c r="AU132" s="151" t="s">
        <v>86</v>
      </c>
      <c r="AV132" s="12" t="s">
        <v>84</v>
      </c>
      <c r="AW132" s="12" t="s">
        <v>35</v>
      </c>
      <c r="AX132" s="12" t="s">
        <v>78</v>
      </c>
      <c r="AY132" s="151" t="s">
        <v>131</v>
      </c>
    </row>
    <row r="133" spans="2:65" s="13" customFormat="1" x14ac:dyDescent="0.2">
      <c r="B133" s="156"/>
      <c r="D133" s="150" t="s">
        <v>140</v>
      </c>
      <c r="E133" s="157" t="s">
        <v>1</v>
      </c>
      <c r="F133" s="158" t="s">
        <v>661</v>
      </c>
      <c r="H133" s="159">
        <v>140</v>
      </c>
      <c r="I133" s="160"/>
      <c r="L133" s="156"/>
      <c r="M133" s="161"/>
      <c r="T133" s="162"/>
      <c r="AT133" s="157" t="s">
        <v>140</v>
      </c>
      <c r="AU133" s="157" t="s">
        <v>86</v>
      </c>
      <c r="AV133" s="13" t="s">
        <v>86</v>
      </c>
      <c r="AW133" s="13" t="s">
        <v>35</v>
      </c>
      <c r="AX133" s="13" t="s">
        <v>78</v>
      </c>
      <c r="AY133" s="157" t="s">
        <v>131</v>
      </c>
    </row>
    <row r="134" spans="2:65" s="12" customFormat="1" x14ac:dyDescent="0.2">
      <c r="B134" s="149"/>
      <c r="D134" s="150" t="s">
        <v>140</v>
      </c>
      <c r="E134" s="151" t="s">
        <v>1</v>
      </c>
      <c r="F134" s="152" t="s">
        <v>144</v>
      </c>
      <c r="H134" s="151" t="s">
        <v>1</v>
      </c>
      <c r="I134" s="153"/>
      <c r="L134" s="149"/>
      <c r="M134" s="154"/>
      <c r="T134" s="155"/>
      <c r="AT134" s="151" t="s">
        <v>140</v>
      </c>
      <c r="AU134" s="151" t="s">
        <v>86</v>
      </c>
      <c r="AV134" s="12" t="s">
        <v>84</v>
      </c>
      <c r="AW134" s="12" t="s">
        <v>35</v>
      </c>
      <c r="AX134" s="12" t="s">
        <v>78</v>
      </c>
      <c r="AY134" s="151" t="s">
        <v>131</v>
      </c>
    </row>
    <row r="135" spans="2:65" s="13" customFormat="1" x14ac:dyDescent="0.2">
      <c r="B135" s="156"/>
      <c r="D135" s="150" t="s">
        <v>140</v>
      </c>
      <c r="E135" s="157" t="s">
        <v>1</v>
      </c>
      <c r="F135" s="158" t="s">
        <v>662</v>
      </c>
      <c r="H135" s="159">
        <v>136</v>
      </c>
      <c r="I135" s="160"/>
      <c r="L135" s="156"/>
      <c r="M135" s="161"/>
      <c r="T135" s="162"/>
      <c r="AT135" s="157" t="s">
        <v>140</v>
      </c>
      <c r="AU135" s="157" t="s">
        <v>86</v>
      </c>
      <c r="AV135" s="13" t="s">
        <v>86</v>
      </c>
      <c r="AW135" s="13" t="s">
        <v>35</v>
      </c>
      <c r="AX135" s="13" t="s">
        <v>78</v>
      </c>
      <c r="AY135" s="157" t="s">
        <v>131</v>
      </c>
    </row>
    <row r="136" spans="2:65" s="14" customFormat="1" x14ac:dyDescent="0.2">
      <c r="B136" s="163"/>
      <c r="D136" s="150" t="s">
        <v>140</v>
      </c>
      <c r="E136" s="164" t="s">
        <v>1</v>
      </c>
      <c r="F136" s="165" t="s">
        <v>146</v>
      </c>
      <c r="H136" s="166">
        <v>276</v>
      </c>
      <c r="I136" s="167"/>
      <c r="L136" s="163"/>
      <c r="M136" s="168"/>
      <c r="T136" s="169"/>
      <c r="AT136" s="164" t="s">
        <v>140</v>
      </c>
      <c r="AU136" s="164" t="s">
        <v>86</v>
      </c>
      <c r="AV136" s="14" t="s">
        <v>138</v>
      </c>
      <c r="AW136" s="14" t="s">
        <v>35</v>
      </c>
      <c r="AX136" s="14" t="s">
        <v>84</v>
      </c>
      <c r="AY136" s="164" t="s">
        <v>131</v>
      </c>
    </row>
    <row r="137" spans="2:65" s="1" customFormat="1" ht="24.2" customHeight="1" x14ac:dyDescent="0.2">
      <c r="B137" s="32"/>
      <c r="C137" s="136" t="s">
        <v>86</v>
      </c>
      <c r="D137" s="136" t="s">
        <v>133</v>
      </c>
      <c r="E137" s="137" t="s">
        <v>663</v>
      </c>
      <c r="F137" s="138" t="s">
        <v>664</v>
      </c>
      <c r="G137" s="139" t="s">
        <v>136</v>
      </c>
      <c r="H137" s="140">
        <v>288</v>
      </c>
      <c r="I137" s="141"/>
      <c r="J137" s="142">
        <f>ROUND(I137*H137,2)</f>
        <v>0</v>
      </c>
      <c r="K137" s="138" t="s">
        <v>137</v>
      </c>
      <c r="L137" s="32"/>
      <c r="M137" s="143" t="s">
        <v>1</v>
      </c>
      <c r="N137" s="144" t="s">
        <v>43</v>
      </c>
      <c r="P137" s="145">
        <f>O137*H137</f>
        <v>0</v>
      </c>
      <c r="Q137" s="145">
        <v>0</v>
      </c>
      <c r="R137" s="145">
        <f>Q137*H137</f>
        <v>0</v>
      </c>
      <c r="S137" s="145">
        <v>0.45</v>
      </c>
      <c r="T137" s="146">
        <f>S137*H137</f>
        <v>129.6</v>
      </c>
      <c r="AR137" s="147" t="s">
        <v>138</v>
      </c>
      <c r="AT137" s="147" t="s">
        <v>133</v>
      </c>
      <c r="AU137" s="147" t="s">
        <v>86</v>
      </c>
      <c r="AY137" s="17" t="s">
        <v>131</v>
      </c>
      <c r="BE137" s="148">
        <f>IF(N137="základní",J137,0)</f>
        <v>0</v>
      </c>
      <c r="BF137" s="148">
        <f>IF(N137="snížená",J137,0)</f>
        <v>0</v>
      </c>
      <c r="BG137" s="148">
        <f>IF(N137="zákl. přenesená",J137,0)</f>
        <v>0</v>
      </c>
      <c r="BH137" s="148">
        <f>IF(N137="sníž. přenesená",J137,0)</f>
        <v>0</v>
      </c>
      <c r="BI137" s="148">
        <f>IF(N137="nulová",J137,0)</f>
        <v>0</v>
      </c>
      <c r="BJ137" s="17" t="s">
        <v>84</v>
      </c>
      <c r="BK137" s="148">
        <f>ROUND(I137*H137,2)</f>
        <v>0</v>
      </c>
      <c r="BL137" s="17" t="s">
        <v>138</v>
      </c>
      <c r="BM137" s="147" t="s">
        <v>665</v>
      </c>
    </row>
    <row r="138" spans="2:65" s="1" customFormat="1" ht="24.2" customHeight="1" x14ac:dyDescent="0.2">
      <c r="B138" s="32"/>
      <c r="C138" s="136" t="s">
        <v>150</v>
      </c>
      <c r="D138" s="136" t="s">
        <v>133</v>
      </c>
      <c r="E138" s="137" t="s">
        <v>666</v>
      </c>
      <c r="F138" s="138" t="s">
        <v>667</v>
      </c>
      <c r="G138" s="139" t="s">
        <v>153</v>
      </c>
      <c r="H138" s="140">
        <v>203</v>
      </c>
      <c r="I138" s="141"/>
      <c r="J138" s="142">
        <f>ROUND(I138*H138,2)</f>
        <v>0</v>
      </c>
      <c r="K138" s="138" t="s">
        <v>137</v>
      </c>
      <c r="L138" s="32"/>
      <c r="M138" s="143" t="s">
        <v>1</v>
      </c>
      <c r="N138" s="144" t="s">
        <v>43</v>
      </c>
      <c r="P138" s="145">
        <f>O138*H138</f>
        <v>0</v>
      </c>
      <c r="Q138" s="145">
        <v>0</v>
      </c>
      <c r="R138" s="145">
        <f>Q138*H138</f>
        <v>0</v>
      </c>
      <c r="S138" s="145">
        <v>0.25</v>
      </c>
      <c r="T138" s="146">
        <f>S138*H138</f>
        <v>50.75</v>
      </c>
      <c r="AR138" s="147" t="s">
        <v>138</v>
      </c>
      <c r="AT138" s="147" t="s">
        <v>133</v>
      </c>
      <c r="AU138" s="147" t="s">
        <v>86</v>
      </c>
      <c r="AY138" s="17" t="s">
        <v>131</v>
      </c>
      <c r="BE138" s="148">
        <f>IF(N138="základní",J138,0)</f>
        <v>0</v>
      </c>
      <c r="BF138" s="148">
        <f>IF(N138="snížená",J138,0)</f>
        <v>0</v>
      </c>
      <c r="BG138" s="148">
        <f>IF(N138="zákl. přenesená",J138,0)</f>
        <v>0</v>
      </c>
      <c r="BH138" s="148">
        <f>IF(N138="sníž. přenesená",J138,0)</f>
        <v>0</v>
      </c>
      <c r="BI138" s="148">
        <f>IF(N138="nulová",J138,0)</f>
        <v>0</v>
      </c>
      <c r="BJ138" s="17" t="s">
        <v>84</v>
      </c>
      <c r="BK138" s="148">
        <f>ROUND(I138*H138,2)</f>
        <v>0</v>
      </c>
      <c r="BL138" s="17" t="s">
        <v>138</v>
      </c>
      <c r="BM138" s="147" t="s">
        <v>668</v>
      </c>
    </row>
    <row r="139" spans="2:65" s="11" customFormat="1" ht="23.1" customHeight="1" x14ac:dyDescent="0.2">
      <c r="B139" s="124"/>
      <c r="D139" s="125" t="s">
        <v>77</v>
      </c>
      <c r="E139" s="134" t="s">
        <v>155</v>
      </c>
      <c r="F139" s="134" t="s">
        <v>156</v>
      </c>
      <c r="I139" s="127"/>
      <c r="J139" s="135">
        <f>BK139</f>
        <v>0</v>
      </c>
      <c r="L139" s="124"/>
      <c r="M139" s="129"/>
      <c r="P139" s="130">
        <f>SUM(P140:P142)</f>
        <v>0</v>
      </c>
      <c r="R139" s="130">
        <f>SUM(R140:R142)</f>
        <v>0</v>
      </c>
      <c r="T139" s="131">
        <f>SUM(T140:T142)</f>
        <v>1798.4311600000001</v>
      </c>
      <c r="AR139" s="125" t="s">
        <v>84</v>
      </c>
      <c r="AT139" s="132" t="s">
        <v>77</v>
      </c>
      <c r="AU139" s="132" t="s">
        <v>84</v>
      </c>
      <c r="AY139" s="125" t="s">
        <v>131</v>
      </c>
      <c r="BK139" s="133">
        <f>SUM(BK140:BK142)</f>
        <v>0</v>
      </c>
    </row>
    <row r="140" spans="2:65" s="1" customFormat="1" ht="24.2" customHeight="1" x14ac:dyDescent="0.2">
      <c r="B140" s="32"/>
      <c r="C140" s="136" t="s">
        <v>138</v>
      </c>
      <c r="D140" s="136" t="s">
        <v>133</v>
      </c>
      <c r="E140" s="137" t="s">
        <v>157</v>
      </c>
      <c r="F140" s="138" t="s">
        <v>158</v>
      </c>
      <c r="G140" s="139" t="s">
        <v>159</v>
      </c>
      <c r="H140" s="140">
        <v>927</v>
      </c>
      <c r="I140" s="141"/>
      <c r="J140" s="142">
        <f>ROUND(I140*H140,2)</f>
        <v>0</v>
      </c>
      <c r="K140" s="138" t="s">
        <v>137</v>
      </c>
      <c r="L140" s="32"/>
      <c r="M140" s="143" t="s">
        <v>1</v>
      </c>
      <c r="N140" s="144" t="s">
        <v>43</v>
      </c>
      <c r="P140" s="145">
        <f>O140*H140</f>
        <v>0</v>
      </c>
      <c r="Q140" s="145">
        <v>0</v>
      </c>
      <c r="R140" s="145">
        <f>Q140*H140</f>
        <v>0</v>
      </c>
      <c r="S140" s="145">
        <v>1.8080000000000001</v>
      </c>
      <c r="T140" s="146">
        <f>S140*H140</f>
        <v>1676.0160000000001</v>
      </c>
      <c r="AR140" s="147" t="s">
        <v>138</v>
      </c>
      <c r="AT140" s="147" t="s">
        <v>133</v>
      </c>
      <c r="AU140" s="147" t="s">
        <v>86</v>
      </c>
      <c r="AY140" s="17" t="s">
        <v>131</v>
      </c>
      <c r="BE140" s="148">
        <f>IF(N140="základní",J140,0)</f>
        <v>0</v>
      </c>
      <c r="BF140" s="148">
        <f>IF(N140="snížená",J140,0)</f>
        <v>0</v>
      </c>
      <c r="BG140" s="148">
        <f>IF(N140="zákl. přenesená",J140,0)</f>
        <v>0</v>
      </c>
      <c r="BH140" s="148">
        <f>IF(N140="sníž. přenesená",J140,0)</f>
        <v>0</v>
      </c>
      <c r="BI140" s="148">
        <f>IF(N140="nulová",J140,0)</f>
        <v>0</v>
      </c>
      <c r="BJ140" s="17" t="s">
        <v>84</v>
      </c>
      <c r="BK140" s="148">
        <f>ROUND(I140*H140,2)</f>
        <v>0</v>
      </c>
      <c r="BL140" s="17" t="s">
        <v>138</v>
      </c>
      <c r="BM140" s="147" t="s">
        <v>669</v>
      </c>
    </row>
    <row r="141" spans="2:65" s="1" customFormat="1" ht="24.2" customHeight="1" x14ac:dyDescent="0.2">
      <c r="B141" s="32"/>
      <c r="C141" s="136" t="s">
        <v>155</v>
      </c>
      <c r="D141" s="136" t="s">
        <v>133</v>
      </c>
      <c r="E141" s="137" t="s">
        <v>161</v>
      </c>
      <c r="F141" s="138" t="s">
        <v>162</v>
      </c>
      <c r="G141" s="139" t="s">
        <v>153</v>
      </c>
      <c r="H141" s="140">
        <v>146</v>
      </c>
      <c r="I141" s="141"/>
      <c r="J141" s="142">
        <f>ROUND(I141*H141,2)</f>
        <v>0</v>
      </c>
      <c r="K141" s="138" t="s">
        <v>137</v>
      </c>
      <c r="L141" s="32"/>
      <c r="M141" s="143" t="s">
        <v>1</v>
      </c>
      <c r="N141" s="144" t="s">
        <v>43</v>
      </c>
      <c r="P141" s="145">
        <f>O141*H141</f>
        <v>0</v>
      </c>
      <c r="Q141" s="145">
        <v>0</v>
      </c>
      <c r="R141" s="145">
        <f>Q141*H141</f>
        <v>0</v>
      </c>
      <c r="S141" s="145">
        <v>0.33245999999999998</v>
      </c>
      <c r="T141" s="146">
        <f>S141*H141</f>
        <v>48.539159999999995</v>
      </c>
      <c r="AR141" s="147" t="s">
        <v>138</v>
      </c>
      <c r="AT141" s="147" t="s">
        <v>133</v>
      </c>
      <c r="AU141" s="147" t="s">
        <v>86</v>
      </c>
      <c r="AY141" s="17" t="s">
        <v>131</v>
      </c>
      <c r="BE141" s="148">
        <f>IF(N141="základní",J141,0)</f>
        <v>0</v>
      </c>
      <c r="BF141" s="148">
        <f>IF(N141="snížená",J141,0)</f>
        <v>0</v>
      </c>
      <c r="BG141" s="148">
        <f>IF(N141="zákl. přenesená",J141,0)</f>
        <v>0</v>
      </c>
      <c r="BH141" s="148">
        <f>IF(N141="sníž. přenesená",J141,0)</f>
        <v>0</v>
      </c>
      <c r="BI141" s="148">
        <f>IF(N141="nulová",J141,0)</f>
        <v>0</v>
      </c>
      <c r="BJ141" s="17" t="s">
        <v>84</v>
      </c>
      <c r="BK141" s="148">
        <f>ROUND(I141*H141,2)</f>
        <v>0</v>
      </c>
      <c r="BL141" s="17" t="s">
        <v>138</v>
      </c>
      <c r="BM141" s="147" t="s">
        <v>670</v>
      </c>
    </row>
    <row r="142" spans="2:65" s="1" customFormat="1" ht="24.2" customHeight="1" x14ac:dyDescent="0.2">
      <c r="B142" s="32"/>
      <c r="C142" s="136" t="s">
        <v>164</v>
      </c>
      <c r="D142" s="136" t="s">
        <v>133</v>
      </c>
      <c r="E142" s="137" t="s">
        <v>671</v>
      </c>
      <c r="F142" s="138" t="s">
        <v>672</v>
      </c>
      <c r="G142" s="139" t="s">
        <v>153</v>
      </c>
      <c r="H142" s="140">
        <v>506</v>
      </c>
      <c r="I142" s="141"/>
      <c r="J142" s="142">
        <f>ROUND(I142*H142,2)</f>
        <v>0</v>
      </c>
      <c r="K142" s="138" t="s">
        <v>137</v>
      </c>
      <c r="L142" s="32"/>
      <c r="M142" s="143" t="s">
        <v>1</v>
      </c>
      <c r="N142" s="144" t="s">
        <v>43</v>
      </c>
      <c r="P142" s="145">
        <f>O142*H142</f>
        <v>0</v>
      </c>
      <c r="Q142" s="145">
        <v>0</v>
      </c>
      <c r="R142" s="145">
        <f>Q142*H142</f>
        <v>0</v>
      </c>
      <c r="S142" s="145">
        <v>0.14599999999999999</v>
      </c>
      <c r="T142" s="146">
        <f>S142*H142</f>
        <v>73.875999999999991</v>
      </c>
      <c r="AR142" s="147" t="s">
        <v>138</v>
      </c>
      <c r="AT142" s="147" t="s">
        <v>133</v>
      </c>
      <c r="AU142" s="147" t="s">
        <v>86</v>
      </c>
      <c r="AY142" s="17" t="s">
        <v>131</v>
      </c>
      <c r="BE142" s="148">
        <f>IF(N142="základní",J142,0)</f>
        <v>0</v>
      </c>
      <c r="BF142" s="148">
        <f>IF(N142="snížená",J142,0)</f>
        <v>0</v>
      </c>
      <c r="BG142" s="148">
        <f>IF(N142="zákl. přenesená",J142,0)</f>
        <v>0</v>
      </c>
      <c r="BH142" s="148">
        <f>IF(N142="sníž. přenesená",J142,0)</f>
        <v>0</v>
      </c>
      <c r="BI142" s="148">
        <f>IF(N142="nulová",J142,0)</f>
        <v>0</v>
      </c>
      <c r="BJ142" s="17" t="s">
        <v>84</v>
      </c>
      <c r="BK142" s="148">
        <f>ROUND(I142*H142,2)</f>
        <v>0</v>
      </c>
      <c r="BL142" s="17" t="s">
        <v>138</v>
      </c>
      <c r="BM142" s="147" t="s">
        <v>673</v>
      </c>
    </row>
    <row r="143" spans="2:65" s="11" customFormat="1" ht="23.1" customHeight="1" x14ac:dyDescent="0.2">
      <c r="B143" s="124"/>
      <c r="D143" s="125" t="s">
        <v>77</v>
      </c>
      <c r="E143" s="134" t="s">
        <v>168</v>
      </c>
      <c r="F143" s="134" t="s">
        <v>169</v>
      </c>
      <c r="I143" s="127"/>
      <c r="J143" s="135">
        <f>BK143</f>
        <v>0</v>
      </c>
      <c r="L143" s="124"/>
      <c r="M143" s="129"/>
      <c r="P143" s="130">
        <f>SUM(P144:P145)</f>
        <v>0</v>
      </c>
      <c r="R143" s="130">
        <f>SUM(R144:R145)</f>
        <v>0</v>
      </c>
      <c r="T143" s="131">
        <f>SUM(T144:T145)</f>
        <v>39.045000000000002</v>
      </c>
      <c r="AR143" s="125" t="s">
        <v>84</v>
      </c>
      <c r="AT143" s="132" t="s">
        <v>77</v>
      </c>
      <c r="AU143" s="132" t="s">
        <v>84</v>
      </c>
      <c r="AY143" s="125" t="s">
        <v>131</v>
      </c>
      <c r="BK143" s="133">
        <f>SUM(BK144:BK145)</f>
        <v>0</v>
      </c>
    </row>
    <row r="144" spans="2:65" s="1" customFormat="1" ht="24.2" customHeight="1" x14ac:dyDescent="0.2">
      <c r="B144" s="32"/>
      <c r="C144" s="136" t="s">
        <v>170</v>
      </c>
      <c r="D144" s="136" t="s">
        <v>133</v>
      </c>
      <c r="E144" s="137" t="s">
        <v>674</v>
      </c>
      <c r="F144" s="138" t="s">
        <v>675</v>
      </c>
      <c r="G144" s="139" t="s">
        <v>153</v>
      </c>
      <c r="H144" s="140">
        <v>51</v>
      </c>
      <c r="I144" s="141"/>
      <c r="J144" s="142">
        <f>ROUND(I144*H144,2)</f>
        <v>0</v>
      </c>
      <c r="K144" s="138" t="s">
        <v>137</v>
      </c>
      <c r="L144" s="32"/>
      <c r="M144" s="143" t="s">
        <v>1</v>
      </c>
      <c r="N144" s="144" t="s">
        <v>43</v>
      </c>
      <c r="P144" s="145">
        <f>O144*H144</f>
        <v>0</v>
      </c>
      <c r="Q144" s="145">
        <v>0</v>
      </c>
      <c r="R144" s="145">
        <f>Q144*H144</f>
        <v>0</v>
      </c>
      <c r="S144" s="145">
        <v>0.29499999999999998</v>
      </c>
      <c r="T144" s="146">
        <f>S144*H144</f>
        <v>15.045</v>
      </c>
      <c r="AR144" s="147" t="s">
        <v>138</v>
      </c>
      <c r="AT144" s="147" t="s">
        <v>133</v>
      </c>
      <c r="AU144" s="147" t="s">
        <v>86</v>
      </c>
      <c r="AY144" s="17" t="s">
        <v>131</v>
      </c>
      <c r="BE144" s="148">
        <f>IF(N144="základní",J144,0)</f>
        <v>0</v>
      </c>
      <c r="BF144" s="148">
        <f>IF(N144="snížená",J144,0)</f>
        <v>0</v>
      </c>
      <c r="BG144" s="148">
        <f>IF(N144="zákl. přenesená",J144,0)</f>
        <v>0</v>
      </c>
      <c r="BH144" s="148">
        <f>IF(N144="sníž. přenesená",J144,0)</f>
        <v>0</v>
      </c>
      <c r="BI144" s="148">
        <f>IF(N144="nulová",J144,0)</f>
        <v>0</v>
      </c>
      <c r="BJ144" s="17" t="s">
        <v>84</v>
      </c>
      <c r="BK144" s="148">
        <f>ROUND(I144*H144,2)</f>
        <v>0</v>
      </c>
      <c r="BL144" s="17" t="s">
        <v>138</v>
      </c>
      <c r="BM144" s="147" t="s">
        <v>676</v>
      </c>
    </row>
    <row r="145" spans="2:65" s="1" customFormat="1" ht="16.5" customHeight="1" x14ac:dyDescent="0.2">
      <c r="B145" s="32"/>
      <c r="C145" s="136" t="s">
        <v>176</v>
      </c>
      <c r="D145" s="136" t="s">
        <v>133</v>
      </c>
      <c r="E145" s="137" t="s">
        <v>171</v>
      </c>
      <c r="F145" s="138" t="s">
        <v>172</v>
      </c>
      <c r="G145" s="139" t="s">
        <v>159</v>
      </c>
      <c r="H145" s="140">
        <v>10</v>
      </c>
      <c r="I145" s="141"/>
      <c r="J145" s="142">
        <f>ROUND(I145*H145,2)</f>
        <v>0</v>
      </c>
      <c r="K145" s="138" t="s">
        <v>137</v>
      </c>
      <c r="L145" s="32"/>
      <c r="M145" s="143" t="s">
        <v>1</v>
      </c>
      <c r="N145" s="144" t="s">
        <v>43</v>
      </c>
      <c r="P145" s="145">
        <f>O145*H145</f>
        <v>0</v>
      </c>
      <c r="Q145" s="145">
        <v>0</v>
      </c>
      <c r="R145" s="145">
        <f>Q145*H145</f>
        <v>0</v>
      </c>
      <c r="S145" s="145">
        <v>2.4</v>
      </c>
      <c r="T145" s="146">
        <f>S145*H145</f>
        <v>24</v>
      </c>
      <c r="AR145" s="147" t="s">
        <v>138</v>
      </c>
      <c r="AT145" s="147" t="s">
        <v>133</v>
      </c>
      <c r="AU145" s="147" t="s">
        <v>86</v>
      </c>
      <c r="AY145" s="17" t="s">
        <v>131</v>
      </c>
      <c r="BE145" s="148">
        <f>IF(N145="základní",J145,0)</f>
        <v>0</v>
      </c>
      <c r="BF145" s="148">
        <f>IF(N145="snížená",J145,0)</f>
        <v>0</v>
      </c>
      <c r="BG145" s="148">
        <f>IF(N145="zákl. přenesená",J145,0)</f>
        <v>0</v>
      </c>
      <c r="BH145" s="148">
        <f>IF(N145="sníž. přenesená",J145,0)</f>
        <v>0</v>
      </c>
      <c r="BI145" s="148">
        <f>IF(N145="nulová",J145,0)</f>
        <v>0</v>
      </c>
      <c r="BJ145" s="17" t="s">
        <v>84</v>
      </c>
      <c r="BK145" s="148">
        <f>ROUND(I145*H145,2)</f>
        <v>0</v>
      </c>
      <c r="BL145" s="17" t="s">
        <v>138</v>
      </c>
      <c r="BM145" s="147" t="s">
        <v>677</v>
      </c>
    </row>
    <row r="146" spans="2:65" s="11" customFormat="1" ht="23.1" customHeight="1" x14ac:dyDescent="0.2">
      <c r="B146" s="124"/>
      <c r="D146" s="125" t="s">
        <v>77</v>
      </c>
      <c r="E146" s="134" t="s">
        <v>174</v>
      </c>
      <c r="F146" s="134" t="s">
        <v>175</v>
      </c>
      <c r="I146" s="127"/>
      <c r="J146" s="135">
        <f>BK146</f>
        <v>0</v>
      </c>
      <c r="L146" s="124"/>
      <c r="M146" s="129"/>
      <c r="P146" s="130">
        <f>SUM(P147:P155)</f>
        <v>0</v>
      </c>
      <c r="R146" s="130">
        <f>SUM(R147:R155)</f>
        <v>0</v>
      </c>
      <c r="T146" s="131">
        <f>SUM(T147:T155)</f>
        <v>0</v>
      </c>
      <c r="AR146" s="125" t="s">
        <v>84</v>
      </c>
      <c r="AT146" s="132" t="s">
        <v>77</v>
      </c>
      <c r="AU146" s="132" t="s">
        <v>84</v>
      </c>
      <c r="AY146" s="125" t="s">
        <v>131</v>
      </c>
      <c r="BK146" s="133">
        <f>SUM(BK147:BK155)</f>
        <v>0</v>
      </c>
    </row>
    <row r="147" spans="2:65" s="1" customFormat="1" ht="21.75" customHeight="1" x14ac:dyDescent="0.2">
      <c r="B147" s="32"/>
      <c r="C147" s="136" t="s">
        <v>197</v>
      </c>
      <c r="D147" s="136" t="s">
        <v>133</v>
      </c>
      <c r="E147" s="137" t="s">
        <v>177</v>
      </c>
      <c r="F147" s="138" t="s">
        <v>178</v>
      </c>
      <c r="G147" s="139" t="s">
        <v>179</v>
      </c>
      <c r="H147" s="140">
        <v>2091.1060000000002</v>
      </c>
      <c r="I147" s="141"/>
      <c r="J147" s="142">
        <f>ROUND(I147*H147,2)</f>
        <v>0</v>
      </c>
      <c r="K147" s="138" t="s">
        <v>137</v>
      </c>
      <c r="L147" s="32"/>
      <c r="M147" s="143" t="s">
        <v>1</v>
      </c>
      <c r="N147" s="144" t="s">
        <v>43</v>
      </c>
      <c r="P147" s="145">
        <f>O147*H147</f>
        <v>0</v>
      </c>
      <c r="Q147" s="145">
        <v>0</v>
      </c>
      <c r="R147" s="145">
        <f>Q147*H147</f>
        <v>0</v>
      </c>
      <c r="S147" s="145">
        <v>0</v>
      </c>
      <c r="T147" s="146">
        <f>S147*H147</f>
        <v>0</v>
      </c>
      <c r="AR147" s="147" t="s">
        <v>138</v>
      </c>
      <c r="AT147" s="147" t="s">
        <v>133</v>
      </c>
      <c r="AU147" s="147" t="s">
        <v>86</v>
      </c>
      <c r="AY147" s="17" t="s">
        <v>131</v>
      </c>
      <c r="BE147" s="148">
        <f>IF(N147="základní",J147,0)</f>
        <v>0</v>
      </c>
      <c r="BF147" s="148">
        <f>IF(N147="snížená",J147,0)</f>
        <v>0</v>
      </c>
      <c r="BG147" s="148">
        <f>IF(N147="zákl. přenesená",J147,0)</f>
        <v>0</v>
      </c>
      <c r="BH147" s="148">
        <f>IF(N147="sníž. přenesená",J147,0)</f>
        <v>0</v>
      </c>
      <c r="BI147" s="148">
        <f>IF(N147="nulová",J147,0)</f>
        <v>0</v>
      </c>
      <c r="BJ147" s="17" t="s">
        <v>84</v>
      </c>
      <c r="BK147" s="148">
        <f>ROUND(I147*H147,2)</f>
        <v>0</v>
      </c>
      <c r="BL147" s="17" t="s">
        <v>138</v>
      </c>
      <c r="BM147" s="147" t="s">
        <v>678</v>
      </c>
    </row>
    <row r="148" spans="2:65" s="1" customFormat="1" ht="24.2" customHeight="1" x14ac:dyDescent="0.2">
      <c r="B148" s="32"/>
      <c r="C148" s="136" t="s">
        <v>212</v>
      </c>
      <c r="D148" s="136" t="s">
        <v>133</v>
      </c>
      <c r="E148" s="137" t="s">
        <v>181</v>
      </c>
      <c r="F148" s="138" t="s">
        <v>182</v>
      </c>
      <c r="G148" s="139" t="s">
        <v>179</v>
      </c>
      <c r="H148" s="140">
        <v>10455.530000000001</v>
      </c>
      <c r="I148" s="141"/>
      <c r="J148" s="142">
        <f>ROUND(I148*H148,2)</f>
        <v>0</v>
      </c>
      <c r="K148" s="138" t="s">
        <v>137</v>
      </c>
      <c r="L148" s="32"/>
      <c r="M148" s="143" t="s">
        <v>1</v>
      </c>
      <c r="N148" s="144" t="s">
        <v>43</v>
      </c>
      <c r="P148" s="145">
        <f>O148*H148</f>
        <v>0</v>
      </c>
      <c r="Q148" s="145">
        <v>0</v>
      </c>
      <c r="R148" s="145">
        <f>Q148*H148</f>
        <v>0</v>
      </c>
      <c r="S148" s="145">
        <v>0</v>
      </c>
      <c r="T148" s="146">
        <f>S148*H148</f>
        <v>0</v>
      </c>
      <c r="AR148" s="147" t="s">
        <v>138</v>
      </c>
      <c r="AT148" s="147" t="s">
        <v>133</v>
      </c>
      <c r="AU148" s="147" t="s">
        <v>86</v>
      </c>
      <c r="AY148" s="17" t="s">
        <v>131</v>
      </c>
      <c r="BE148" s="148">
        <f>IF(N148="základní",J148,0)</f>
        <v>0</v>
      </c>
      <c r="BF148" s="148">
        <f>IF(N148="snížená",J148,0)</f>
        <v>0</v>
      </c>
      <c r="BG148" s="148">
        <f>IF(N148="zákl. přenesená",J148,0)</f>
        <v>0</v>
      </c>
      <c r="BH148" s="148">
        <f>IF(N148="sníž. přenesená",J148,0)</f>
        <v>0</v>
      </c>
      <c r="BI148" s="148">
        <f>IF(N148="nulová",J148,0)</f>
        <v>0</v>
      </c>
      <c r="BJ148" s="17" t="s">
        <v>84</v>
      </c>
      <c r="BK148" s="148">
        <f>ROUND(I148*H148,2)</f>
        <v>0</v>
      </c>
      <c r="BL148" s="17" t="s">
        <v>138</v>
      </c>
      <c r="BM148" s="147" t="s">
        <v>679</v>
      </c>
    </row>
    <row r="149" spans="2:65" s="13" customFormat="1" x14ac:dyDescent="0.2">
      <c r="B149" s="156"/>
      <c r="D149" s="150" t="s">
        <v>140</v>
      </c>
      <c r="F149" s="158" t="s">
        <v>680</v>
      </c>
      <c r="H149" s="159">
        <v>10455.530000000001</v>
      </c>
      <c r="I149" s="160"/>
      <c r="L149" s="156"/>
      <c r="M149" s="161"/>
      <c r="T149" s="162"/>
      <c r="AT149" s="157" t="s">
        <v>140</v>
      </c>
      <c r="AU149" s="157" t="s">
        <v>86</v>
      </c>
      <c r="AV149" s="13" t="s">
        <v>86</v>
      </c>
      <c r="AW149" s="13" t="s">
        <v>4</v>
      </c>
      <c r="AX149" s="13" t="s">
        <v>84</v>
      </c>
      <c r="AY149" s="157" t="s">
        <v>131</v>
      </c>
    </row>
    <row r="150" spans="2:65" s="1" customFormat="1" ht="38.1" customHeight="1" x14ac:dyDescent="0.2">
      <c r="B150" s="32"/>
      <c r="C150" s="136" t="s">
        <v>185</v>
      </c>
      <c r="D150" s="136" t="s">
        <v>133</v>
      </c>
      <c r="E150" s="137" t="s">
        <v>186</v>
      </c>
      <c r="F150" s="138" t="s">
        <v>187</v>
      </c>
      <c r="G150" s="139" t="s">
        <v>179</v>
      </c>
      <c r="H150" s="140">
        <v>43.65</v>
      </c>
      <c r="I150" s="141"/>
      <c r="J150" s="142">
        <f t="shared" ref="J150:J155" si="0">ROUND(I150*H150,2)</f>
        <v>0</v>
      </c>
      <c r="K150" s="138" t="s">
        <v>1</v>
      </c>
      <c r="L150" s="32"/>
      <c r="M150" s="143" t="s">
        <v>1</v>
      </c>
      <c r="N150" s="144" t="s">
        <v>43</v>
      </c>
      <c r="P150" s="145">
        <f t="shared" ref="P150:P155" si="1">O150*H150</f>
        <v>0</v>
      </c>
      <c r="Q150" s="145">
        <v>0</v>
      </c>
      <c r="R150" s="145">
        <f t="shared" ref="R150:R155" si="2">Q150*H150</f>
        <v>0</v>
      </c>
      <c r="S150" s="145">
        <v>0</v>
      </c>
      <c r="T150" s="146">
        <f t="shared" ref="T150:T155" si="3">S150*H150</f>
        <v>0</v>
      </c>
      <c r="AR150" s="147" t="s">
        <v>138</v>
      </c>
      <c r="AT150" s="147" t="s">
        <v>133</v>
      </c>
      <c r="AU150" s="147" t="s">
        <v>86</v>
      </c>
      <c r="AY150" s="17" t="s">
        <v>131</v>
      </c>
      <c r="BE150" s="148">
        <f t="shared" ref="BE150:BE155" si="4">IF(N150="základní",J150,0)</f>
        <v>0</v>
      </c>
      <c r="BF150" s="148">
        <f t="shared" ref="BF150:BF155" si="5">IF(N150="snížená",J150,0)</f>
        <v>0</v>
      </c>
      <c r="BG150" s="148">
        <f t="shared" ref="BG150:BG155" si="6">IF(N150="zákl. přenesená",J150,0)</f>
        <v>0</v>
      </c>
      <c r="BH150" s="148">
        <f t="shared" ref="BH150:BH155" si="7">IF(N150="sníž. přenesená",J150,0)</f>
        <v>0</v>
      </c>
      <c r="BI150" s="148">
        <f t="shared" ref="BI150:BI155" si="8">IF(N150="nulová",J150,0)</f>
        <v>0</v>
      </c>
      <c r="BJ150" s="17" t="s">
        <v>84</v>
      </c>
      <c r="BK150" s="148">
        <f t="shared" ref="BK150:BK155" si="9">ROUND(I150*H150,2)</f>
        <v>0</v>
      </c>
      <c r="BL150" s="17" t="s">
        <v>138</v>
      </c>
      <c r="BM150" s="147" t="s">
        <v>681</v>
      </c>
    </row>
    <row r="151" spans="2:65" s="1" customFormat="1" ht="38.1" customHeight="1" x14ac:dyDescent="0.2">
      <c r="B151" s="32"/>
      <c r="C151" s="136" t="s">
        <v>189</v>
      </c>
      <c r="D151" s="136" t="s">
        <v>133</v>
      </c>
      <c r="E151" s="137" t="s">
        <v>682</v>
      </c>
      <c r="F151" s="138" t="s">
        <v>191</v>
      </c>
      <c r="G151" s="139" t="s">
        <v>179</v>
      </c>
      <c r="H151" s="140">
        <v>0.53700000000000003</v>
      </c>
      <c r="I151" s="141"/>
      <c r="J151" s="142">
        <f t="shared" si="0"/>
        <v>0</v>
      </c>
      <c r="K151" s="138" t="s">
        <v>1</v>
      </c>
      <c r="L151" s="32"/>
      <c r="M151" s="143" t="s">
        <v>1</v>
      </c>
      <c r="N151" s="144" t="s">
        <v>43</v>
      </c>
      <c r="P151" s="145">
        <f t="shared" si="1"/>
        <v>0</v>
      </c>
      <c r="Q151" s="145">
        <v>0</v>
      </c>
      <c r="R151" s="145">
        <f t="shared" si="2"/>
        <v>0</v>
      </c>
      <c r="S151" s="145">
        <v>0</v>
      </c>
      <c r="T151" s="146">
        <f t="shared" si="3"/>
        <v>0</v>
      </c>
      <c r="AR151" s="147" t="s">
        <v>138</v>
      </c>
      <c r="AT151" s="147" t="s">
        <v>133</v>
      </c>
      <c r="AU151" s="147" t="s">
        <v>86</v>
      </c>
      <c r="AY151" s="17" t="s">
        <v>131</v>
      </c>
      <c r="BE151" s="148">
        <f t="shared" si="4"/>
        <v>0</v>
      </c>
      <c r="BF151" s="148">
        <f t="shared" si="5"/>
        <v>0</v>
      </c>
      <c r="BG151" s="148">
        <f t="shared" si="6"/>
        <v>0</v>
      </c>
      <c r="BH151" s="148">
        <f t="shared" si="7"/>
        <v>0</v>
      </c>
      <c r="BI151" s="148">
        <f t="shared" si="8"/>
        <v>0</v>
      </c>
      <c r="BJ151" s="17" t="s">
        <v>84</v>
      </c>
      <c r="BK151" s="148">
        <f t="shared" si="9"/>
        <v>0</v>
      </c>
      <c r="BL151" s="17" t="s">
        <v>138</v>
      </c>
      <c r="BM151" s="147" t="s">
        <v>683</v>
      </c>
    </row>
    <row r="152" spans="2:65" s="1" customFormat="1" ht="38.1" customHeight="1" x14ac:dyDescent="0.2">
      <c r="B152" s="32"/>
      <c r="C152" s="136" t="s">
        <v>325</v>
      </c>
      <c r="D152" s="136" t="s">
        <v>133</v>
      </c>
      <c r="E152" s="137" t="s">
        <v>194</v>
      </c>
      <c r="F152" s="138" t="s">
        <v>195</v>
      </c>
      <c r="G152" s="139" t="s">
        <v>179</v>
      </c>
      <c r="H152" s="140">
        <v>122.51</v>
      </c>
      <c r="I152" s="141"/>
      <c r="J152" s="142">
        <f t="shared" si="0"/>
        <v>0</v>
      </c>
      <c r="K152" s="138" t="s">
        <v>137</v>
      </c>
      <c r="L152" s="32"/>
      <c r="M152" s="143" t="s">
        <v>1</v>
      </c>
      <c r="N152" s="144" t="s">
        <v>43</v>
      </c>
      <c r="P152" s="145">
        <f t="shared" si="1"/>
        <v>0</v>
      </c>
      <c r="Q152" s="145">
        <v>0</v>
      </c>
      <c r="R152" s="145">
        <f t="shared" si="2"/>
        <v>0</v>
      </c>
      <c r="S152" s="145">
        <v>0</v>
      </c>
      <c r="T152" s="146">
        <f t="shared" si="3"/>
        <v>0</v>
      </c>
      <c r="AR152" s="147" t="s">
        <v>138</v>
      </c>
      <c r="AT152" s="147" t="s">
        <v>133</v>
      </c>
      <c r="AU152" s="147" t="s">
        <v>86</v>
      </c>
      <c r="AY152" s="17" t="s">
        <v>131</v>
      </c>
      <c r="BE152" s="148">
        <f t="shared" si="4"/>
        <v>0</v>
      </c>
      <c r="BF152" s="148">
        <f t="shared" si="5"/>
        <v>0</v>
      </c>
      <c r="BG152" s="148">
        <f t="shared" si="6"/>
        <v>0</v>
      </c>
      <c r="BH152" s="148">
        <f t="shared" si="7"/>
        <v>0</v>
      </c>
      <c r="BI152" s="148">
        <f t="shared" si="8"/>
        <v>0</v>
      </c>
      <c r="BJ152" s="17" t="s">
        <v>84</v>
      </c>
      <c r="BK152" s="148">
        <f t="shared" si="9"/>
        <v>0</v>
      </c>
      <c r="BL152" s="17" t="s">
        <v>138</v>
      </c>
      <c r="BM152" s="147" t="s">
        <v>684</v>
      </c>
    </row>
    <row r="153" spans="2:65" s="1" customFormat="1" ht="44.25" customHeight="1" x14ac:dyDescent="0.2">
      <c r="B153" s="32"/>
      <c r="C153" s="136" t="s">
        <v>168</v>
      </c>
      <c r="D153" s="136" t="s">
        <v>133</v>
      </c>
      <c r="E153" s="137" t="s">
        <v>198</v>
      </c>
      <c r="F153" s="138" t="s">
        <v>199</v>
      </c>
      <c r="G153" s="139" t="s">
        <v>179</v>
      </c>
      <c r="H153" s="140">
        <v>118.79300000000001</v>
      </c>
      <c r="I153" s="141"/>
      <c r="J153" s="142">
        <f t="shared" si="0"/>
        <v>0</v>
      </c>
      <c r="K153" s="138" t="s">
        <v>137</v>
      </c>
      <c r="L153" s="32"/>
      <c r="M153" s="143" t="s">
        <v>1</v>
      </c>
      <c r="N153" s="144" t="s">
        <v>43</v>
      </c>
      <c r="P153" s="145">
        <f t="shared" si="1"/>
        <v>0</v>
      </c>
      <c r="Q153" s="145">
        <v>0</v>
      </c>
      <c r="R153" s="145">
        <f t="shared" si="2"/>
        <v>0</v>
      </c>
      <c r="S153" s="145">
        <v>0</v>
      </c>
      <c r="T153" s="146">
        <f t="shared" si="3"/>
        <v>0</v>
      </c>
      <c r="AR153" s="147" t="s">
        <v>138</v>
      </c>
      <c r="AT153" s="147" t="s">
        <v>133</v>
      </c>
      <c r="AU153" s="147" t="s">
        <v>86</v>
      </c>
      <c r="AY153" s="17" t="s">
        <v>131</v>
      </c>
      <c r="BE153" s="148">
        <f t="shared" si="4"/>
        <v>0</v>
      </c>
      <c r="BF153" s="148">
        <f t="shared" si="5"/>
        <v>0</v>
      </c>
      <c r="BG153" s="148">
        <f t="shared" si="6"/>
        <v>0</v>
      </c>
      <c r="BH153" s="148">
        <f t="shared" si="7"/>
        <v>0</v>
      </c>
      <c r="BI153" s="148">
        <f t="shared" si="8"/>
        <v>0</v>
      </c>
      <c r="BJ153" s="17" t="s">
        <v>84</v>
      </c>
      <c r="BK153" s="148">
        <f t="shared" si="9"/>
        <v>0</v>
      </c>
      <c r="BL153" s="17" t="s">
        <v>138</v>
      </c>
      <c r="BM153" s="147" t="s">
        <v>685</v>
      </c>
    </row>
    <row r="154" spans="2:65" s="1" customFormat="1" ht="44.25" customHeight="1" x14ac:dyDescent="0.2">
      <c r="B154" s="32"/>
      <c r="C154" s="136" t="s">
        <v>201</v>
      </c>
      <c r="D154" s="136" t="s">
        <v>133</v>
      </c>
      <c r="E154" s="137" t="s">
        <v>202</v>
      </c>
      <c r="F154" s="138" t="s">
        <v>203</v>
      </c>
      <c r="G154" s="139" t="s">
        <v>179</v>
      </c>
      <c r="H154" s="140">
        <v>1676.0160000000001</v>
      </c>
      <c r="I154" s="141"/>
      <c r="J154" s="142">
        <f t="shared" si="0"/>
        <v>0</v>
      </c>
      <c r="K154" s="138" t="s">
        <v>137</v>
      </c>
      <c r="L154" s="32"/>
      <c r="M154" s="143" t="s">
        <v>1</v>
      </c>
      <c r="N154" s="144" t="s">
        <v>43</v>
      </c>
      <c r="P154" s="145">
        <f t="shared" si="1"/>
        <v>0</v>
      </c>
      <c r="Q154" s="145">
        <v>0</v>
      </c>
      <c r="R154" s="145">
        <f t="shared" si="2"/>
        <v>0</v>
      </c>
      <c r="S154" s="145">
        <v>0</v>
      </c>
      <c r="T154" s="146">
        <f t="shared" si="3"/>
        <v>0</v>
      </c>
      <c r="AR154" s="147" t="s">
        <v>138</v>
      </c>
      <c r="AT154" s="147" t="s">
        <v>133</v>
      </c>
      <c r="AU154" s="147" t="s">
        <v>86</v>
      </c>
      <c r="AY154" s="17" t="s">
        <v>131</v>
      </c>
      <c r="BE154" s="148">
        <f t="shared" si="4"/>
        <v>0</v>
      </c>
      <c r="BF154" s="148">
        <f t="shared" si="5"/>
        <v>0</v>
      </c>
      <c r="BG154" s="148">
        <f t="shared" si="6"/>
        <v>0</v>
      </c>
      <c r="BH154" s="148">
        <f t="shared" si="7"/>
        <v>0</v>
      </c>
      <c r="BI154" s="148">
        <f t="shared" si="8"/>
        <v>0</v>
      </c>
      <c r="BJ154" s="17" t="s">
        <v>84</v>
      </c>
      <c r="BK154" s="148">
        <f t="shared" si="9"/>
        <v>0</v>
      </c>
      <c r="BL154" s="17" t="s">
        <v>138</v>
      </c>
      <c r="BM154" s="147" t="s">
        <v>686</v>
      </c>
    </row>
    <row r="155" spans="2:65" s="1" customFormat="1" ht="33" customHeight="1" x14ac:dyDescent="0.2">
      <c r="B155" s="32"/>
      <c r="C155" s="136" t="s">
        <v>193</v>
      </c>
      <c r="D155" s="136" t="s">
        <v>133</v>
      </c>
      <c r="E155" s="137" t="s">
        <v>205</v>
      </c>
      <c r="F155" s="138" t="s">
        <v>206</v>
      </c>
      <c r="G155" s="139" t="s">
        <v>179</v>
      </c>
      <c r="H155" s="140">
        <v>129.6</v>
      </c>
      <c r="I155" s="141"/>
      <c r="J155" s="142">
        <f t="shared" si="0"/>
        <v>0</v>
      </c>
      <c r="K155" s="138" t="s">
        <v>137</v>
      </c>
      <c r="L155" s="32"/>
      <c r="M155" s="143" t="s">
        <v>1</v>
      </c>
      <c r="N155" s="144" t="s">
        <v>43</v>
      </c>
      <c r="P155" s="145">
        <f t="shared" si="1"/>
        <v>0</v>
      </c>
      <c r="Q155" s="145">
        <v>0</v>
      </c>
      <c r="R155" s="145">
        <f t="shared" si="2"/>
        <v>0</v>
      </c>
      <c r="S155" s="145">
        <v>0</v>
      </c>
      <c r="T155" s="146">
        <f t="shared" si="3"/>
        <v>0</v>
      </c>
      <c r="AR155" s="147" t="s">
        <v>138</v>
      </c>
      <c r="AT155" s="147" t="s">
        <v>133</v>
      </c>
      <c r="AU155" s="147" t="s">
        <v>86</v>
      </c>
      <c r="AY155" s="17" t="s">
        <v>131</v>
      </c>
      <c r="BE155" s="148">
        <f t="shared" si="4"/>
        <v>0</v>
      </c>
      <c r="BF155" s="148">
        <f t="shared" si="5"/>
        <v>0</v>
      </c>
      <c r="BG155" s="148">
        <f t="shared" si="6"/>
        <v>0</v>
      </c>
      <c r="BH155" s="148">
        <f t="shared" si="7"/>
        <v>0</v>
      </c>
      <c r="BI155" s="148">
        <f t="shared" si="8"/>
        <v>0</v>
      </c>
      <c r="BJ155" s="17" t="s">
        <v>84</v>
      </c>
      <c r="BK155" s="148">
        <f t="shared" si="9"/>
        <v>0</v>
      </c>
      <c r="BL155" s="17" t="s">
        <v>138</v>
      </c>
      <c r="BM155" s="147" t="s">
        <v>687</v>
      </c>
    </row>
    <row r="156" spans="2:65" s="11" customFormat="1" ht="26.1" customHeight="1" x14ac:dyDescent="0.2">
      <c r="B156" s="124"/>
      <c r="D156" s="125" t="s">
        <v>77</v>
      </c>
      <c r="E156" s="126" t="s">
        <v>208</v>
      </c>
      <c r="F156" s="126" t="s">
        <v>209</v>
      </c>
      <c r="I156" s="127"/>
      <c r="J156" s="128">
        <f>BK156</f>
        <v>0</v>
      </c>
      <c r="L156" s="124"/>
      <c r="M156" s="129"/>
      <c r="P156" s="130">
        <f>P157</f>
        <v>0</v>
      </c>
      <c r="R156" s="130">
        <f>R157</f>
        <v>0</v>
      </c>
      <c r="T156" s="131">
        <f>T157</f>
        <v>1.52</v>
      </c>
      <c r="AR156" s="125" t="s">
        <v>86</v>
      </c>
      <c r="AT156" s="132" t="s">
        <v>77</v>
      </c>
      <c r="AU156" s="132" t="s">
        <v>78</v>
      </c>
      <c r="AY156" s="125" t="s">
        <v>131</v>
      </c>
      <c r="BK156" s="133">
        <f>BK157</f>
        <v>0</v>
      </c>
    </row>
    <row r="157" spans="2:65" s="11" customFormat="1" ht="23.1" customHeight="1" x14ac:dyDescent="0.2">
      <c r="B157" s="124"/>
      <c r="D157" s="125" t="s">
        <v>77</v>
      </c>
      <c r="E157" s="134" t="s">
        <v>210</v>
      </c>
      <c r="F157" s="134" t="s">
        <v>211</v>
      </c>
      <c r="I157" s="127"/>
      <c r="J157" s="135">
        <f>BK157</f>
        <v>0</v>
      </c>
      <c r="L157" s="124"/>
      <c r="M157" s="129"/>
      <c r="P157" s="130">
        <f>P158</f>
        <v>0</v>
      </c>
      <c r="R157" s="130">
        <f>R158</f>
        <v>0</v>
      </c>
      <c r="T157" s="131">
        <f>T158</f>
        <v>1.52</v>
      </c>
      <c r="AR157" s="125" t="s">
        <v>86</v>
      </c>
      <c r="AT157" s="132" t="s">
        <v>77</v>
      </c>
      <c r="AU157" s="132" t="s">
        <v>84</v>
      </c>
      <c r="AY157" s="125" t="s">
        <v>131</v>
      </c>
      <c r="BK157" s="133">
        <f>BK158</f>
        <v>0</v>
      </c>
    </row>
    <row r="158" spans="2:65" s="1" customFormat="1" ht="24.2" customHeight="1" x14ac:dyDescent="0.2">
      <c r="B158" s="32"/>
      <c r="C158" s="136" t="s">
        <v>8</v>
      </c>
      <c r="D158" s="136" t="s">
        <v>133</v>
      </c>
      <c r="E158" s="137" t="s">
        <v>213</v>
      </c>
      <c r="F158" s="138" t="s">
        <v>214</v>
      </c>
      <c r="G158" s="139" t="s">
        <v>153</v>
      </c>
      <c r="H158" s="140">
        <v>95</v>
      </c>
      <c r="I158" s="141"/>
      <c r="J158" s="142">
        <f>ROUND(I158*H158,2)</f>
        <v>0</v>
      </c>
      <c r="K158" s="138" t="s">
        <v>137</v>
      </c>
      <c r="L158" s="32"/>
      <c r="M158" s="170" t="s">
        <v>1</v>
      </c>
      <c r="N158" s="171" t="s">
        <v>43</v>
      </c>
      <c r="O158" s="172"/>
      <c r="P158" s="173">
        <f>O158*H158</f>
        <v>0</v>
      </c>
      <c r="Q158" s="173">
        <v>0</v>
      </c>
      <c r="R158" s="173">
        <f>Q158*H158</f>
        <v>0</v>
      </c>
      <c r="S158" s="173">
        <v>1.6E-2</v>
      </c>
      <c r="T158" s="174">
        <f>S158*H158</f>
        <v>1.52</v>
      </c>
      <c r="AR158" s="147" t="s">
        <v>189</v>
      </c>
      <c r="AT158" s="147" t="s">
        <v>133</v>
      </c>
      <c r="AU158" s="147" t="s">
        <v>86</v>
      </c>
      <c r="AY158" s="17" t="s">
        <v>131</v>
      </c>
      <c r="BE158" s="148">
        <f>IF(N158="základní",J158,0)</f>
        <v>0</v>
      </c>
      <c r="BF158" s="148">
        <f>IF(N158="snížená",J158,0)</f>
        <v>0</v>
      </c>
      <c r="BG158" s="148">
        <f>IF(N158="zákl. přenesená",J158,0)</f>
        <v>0</v>
      </c>
      <c r="BH158" s="148">
        <f>IF(N158="sníž. přenesená",J158,0)</f>
        <v>0</v>
      </c>
      <c r="BI158" s="148">
        <f>IF(N158="nulová",J158,0)</f>
        <v>0</v>
      </c>
      <c r="BJ158" s="17" t="s">
        <v>84</v>
      </c>
      <c r="BK158" s="148">
        <f>ROUND(I158*H158,2)</f>
        <v>0</v>
      </c>
      <c r="BL158" s="17" t="s">
        <v>189</v>
      </c>
      <c r="BM158" s="147" t="s">
        <v>688</v>
      </c>
    </row>
    <row r="159" spans="2:65" s="1" customFormat="1" ht="6.95" customHeight="1" x14ac:dyDescent="0.2">
      <c r="B159" s="43"/>
      <c r="C159" s="44"/>
      <c r="D159" s="44"/>
      <c r="E159" s="44"/>
      <c r="F159" s="44"/>
      <c r="G159" s="44"/>
      <c r="H159" s="44"/>
      <c r="I159" s="44"/>
      <c r="J159" s="44"/>
      <c r="K159" s="44"/>
      <c r="L159" s="32"/>
    </row>
  </sheetData>
  <sheetProtection formatColumns="0" formatRows="0" autoFilter="0"/>
  <autoFilter ref="C126:K158" xr:uid="{00000000-0009-0000-0000-000003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370"/>
  <sheetViews>
    <sheetView showGridLines="0" tabSelected="1" topLeftCell="A295" workbookViewId="0">
      <selection activeCell="K309" sqref="K309"/>
    </sheetView>
  </sheetViews>
  <sheetFormatPr defaultColWidth="8.6640625" defaultRowHeight="11.25" x14ac:dyDescent="0.2"/>
  <cols>
    <col min="1" max="1" width="8.1640625" customWidth="1"/>
    <col min="2" max="2" width="1.1640625" customWidth="1"/>
    <col min="3" max="4" width="4.1640625" customWidth="1"/>
    <col min="5" max="5" width="17.1640625" customWidth="1"/>
    <col min="6" max="6" width="50.6640625" customWidth="1"/>
    <col min="7" max="7" width="7.5" customWidth="1"/>
    <col min="8" max="8" width="14" customWidth="1"/>
    <col min="9" max="9" width="15.6640625" customWidth="1"/>
    <col min="10" max="11" width="22.1640625" customWidth="1"/>
    <col min="12" max="12" width="9.1640625" customWidth="1"/>
    <col min="13" max="13" width="10.6640625" hidden="1" customWidth="1"/>
    <col min="14" max="14" width="9.1640625" hidden="1"/>
    <col min="15" max="20" width="14.1640625" hidden="1" customWidth="1"/>
    <col min="21" max="21" width="16.1640625" hidden="1" customWidth="1"/>
    <col min="22" max="22" width="12.1640625" customWidth="1"/>
    <col min="23" max="23" width="16.1640625" customWidth="1"/>
    <col min="24" max="24" width="12.1640625" customWidth="1"/>
    <col min="25" max="25" width="15" customWidth="1"/>
    <col min="26" max="26" width="11" customWidth="1"/>
    <col min="27" max="27" width="15" customWidth="1"/>
    <col min="28" max="28" width="16.1640625" customWidth="1"/>
    <col min="29" max="29" width="11" customWidth="1"/>
    <col min="30" max="30" width="15" customWidth="1"/>
    <col min="31" max="31" width="16.1640625" customWidth="1"/>
    <col min="44" max="65" width="9.1640625" hidden="1"/>
  </cols>
  <sheetData>
    <row r="2" spans="2:56" ht="36.950000000000003" customHeight="1" x14ac:dyDescent="0.2">
      <c r="L2" s="207"/>
      <c r="M2" s="207"/>
      <c r="N2" s="207"/>
      <c r="O2" s="207"/>
      <c r="P2" s="207"/>
      <c r="Q2" s="207"/>
      <c r="R2" s="207"/>
      <c r="S2" s="207"/>
      <c r="T2" s="207"/>
      <c r="U2" s="207"/>
      <c r="V2" s="207"/>
      <c r="AT2" s="17" t="s">
        <v>96</v>
      </c>
      <c r="AZ2" s="175" t="s">
        <v>689</v>
      </c>
      <c r="BA2" s="175" t="s">
        <v>1</v>
      </c>
      <c r="BB2" s="175" t="s">
        <v>1</v>
      </c>
      <c r="BC2" s="175" t="s">
        <v>690</v>
      </c>
      <c r="BD2" s="175" t="s">
        <v>86</v>
      </c>
    </row>
    <row r="3" spans="2:56" ht="6.95" customHeight="1" x14ac:dyDescent="0.2">
      <c r="B3" s="18"/>
      <c r="C3" s="19"/>
      <c r="D3" s="19"/>
      <c r="E3" s="19"/>
      <c r="F3" s="19"/>
      <c r="G3" s="19"/>
      <c r="H3" s="19"/>
      <c r="I3" s="19"/>
      <c r="J3" s="19"/>
      <c r="K3" s="19"/>
      <c r="L3" s="20"/>
      <c r="AT3" s="17" t="s">
        <v>86</v>
      </c>
      <c r="AZ3" s="175" t="s">
        <v>218</v>
      </c>
      <c r="BA3" s="175" t="s">
        <v>1</v>
      </c>
      <c r="BB3" s="175" t="s">
        <v>1</v>
      </c>
      <c r="BC3" s="175" t="s">
        <v>691</v>
      </c>
      <c r="BD3" s="175" t="s">
        <v>86</v>
      </c>
    </row>
    <row r="4" spans="2:56" ht="24.95" customHeight="1" x14ac:dyDescent="0.2">
      <c r="B4" s="20"/>
      <c r="D4" s="21" t="s">
        <v>100</v>
      </c>
      <c r="L4" s="20"/>
      <c r="M4" s="91" t="s">
        <v>10</v>
      </c>
      <c r="AT4" s="17" t="s">
        <v>4</v>
      </c>
      <c r="AZ4" s="175" t="s">
        <v>220</v>
      </c>
      <c r="BA4" s="175" t="s">
        <v>1</v>
      </c>
      <c r="BB4" s="175" t="s">
        <v>1</v>
      </c>
      <c r="BC4" s="175" t="s">
        <v>692</v>
      </c>
      <c r="BD4" s="175" t="s">
        <v>86</v>
      </c>
    </row>
    <row r="5" spans="2:56" ht="6.95" customHeight="1" x14ac:dyDescent="0.2">
      <c r="B5" s="20"/>
      <c r="L5" s="20"/>
      <c r="AZ5" s="175" t="s">
        <v>222</v>
      </c>
      <c r="BA5" s="175" t="s">
        <v>1</v>
      </c>
      <c r="BB5" s="175" t="s">
        <v>1</v>
      </c>
      <c r="BC5" s="175" t="s">
        <v>693</v>
      </c>
      <c r="BD5" s="175" t="s">
        <v>86</v>
      </c>
    </row>
    <row r="6" spans="2:56" ht="12" customHeight="1" x14ac:dyDescent="0.2">
      <c r="B6" s="20"/>
      <c r="D6" s="27" t="s">
        <v>16</v>
      </c>
      <c r="L6" s="20"/>
      <c r="AZ6" s="175" t="s">
        <v>224</v>
      </c>
      <c r="BA6" s="175" t="s">
        <v>1</v>
      </c>
      <c r="BB6" s="175" t="s">
        <v>1</v>
      </c>
      <c r="BC6" s="175" t="s">
        <v>694</v>
      </c>
      <c r="BD6" s="175" t="s">
        <v>86</v>
      </c>
    </row>
    <row r="7" spans="2:56" ht="26.25" customHeight="1" x14ac:dyDescent="0.2">
      <c r="B7" s="20"/>
      <c r="E7" s="250" t="str">
        <f>'Rekapitulace stavby'!K6</f>
        <v>Modernizace tramvajové tratě Vídeňská, úsek Moravanské lány po smyčku Modřice</v>
      </c>
      <c r="F7" s="251"/>
      <c r="G7" s="251"/>
      <c r="H7" s="251"/>
      <c r="L7" s="20"/>
      <c r="AZ7" s="175" t="s">
        <v>226</v>
      </c>
      <c r="BA7" s="175" t="s">
        <v>1</v>
      </c>
      <c r="BB7" s="175" t="s">
        <v>1</v>
      </c>
      <c r="BC7" s="175" t="s">
        <v>528</v>
      </c>
      <c r="BD7" s="175" t="s">
        <v>86</v>
      </c>
    </row>
    <row r="8" spans="2:56" ht="12" customHeight="1" x14ac:dyDescent="0.2">
      <c r="B8" s="20"/>
      <c r="D8" s="27" t="s">
        <v>101</v>
      </c>
      <c r="L8" s="20"/>
      <c r="AZ8" s="175" t="s">
        <v>695</v>
      </c>
      <c r="BA8" s="175" t="s">
        <v>1</v>
      </c>
      <c r="BB8" s="175" t="s">
        <v>1</v>
      </c>
      <c r="BC8" s="175" t="s">
        <v>696</v>
      </c>
      <c r="BD8" s="175" t="s">
        <v>86</v>
      </c>
    </row>
    <row r="9" spans="2:56" s="1" customFormat="1" ht="16.5" customHeight="1" x14ac:dyDescent="0.2">
      <c r="B9" s="32"/>
      <c r="E9" s="250" t="s">
        <v>659</v>
      </c>
      <c r="F9" s="249"/>
      <c r="G9" s="249"/>
      <c r="H9" s="249"/>
      <c r="L9" s="32"/>
      <c r="AZ9" s="175" t="s">
        <v>228</v>
      </c>
      <c r="BA9" s="175" t="s">
        <v>1</v>
      </c>
      <c r="BB9" s="175" t="s">
        <v>1</v>
      </c>
      <c r="BC9" s="175" t="s">
        <v>697</v>
      </c>
      <c r="BD9" s="175" t="s">
        <v>86</v>
      </c>
    </row>
    <row r="10" spans="2:56" s="1" customFormat="1" ht="12" customHeight="1" x14ac:dyDescent="0.2">
      <c r="B10" s="32"/>
      <c r="D10" s="27" t="s">
        <v>103</v>
      </c>
      <c r="L10" s="32"/>
      <c r="AZ10" s="175" t="s">
        <v>230</v>
      </c>
      <c r="BA10" s="175" t="s">
        <v>1</v>
      </c>
      <c r="BB10" s="175" t="s">
        <v>1</v>
      </c>
      <c r="BC10" s="175" t="s">
        <v>692</v>
      </c>
      <c r="BD10" s="175" t="s">
        <v>86</v>
      </c>
    </row>
    <row r="11" spans="2:56" s="1" customFormat="1" ht="16.5" customHeight="1" x14ac:dyDescent="0.2">
      <c r="B11" s="32"/>
      <c r="E11" s="231" t="s">
        <v>977</v>
      </c>
      <c r="F11" s="249"/>
      <c r="G11" s="249"/>
      <c r="H11" s="249"/>
      <c r="L11" s="32"/>
      <c r="AZ11" s="175" t="s">
        <v>231</v>
      </c>
      <c r="BA11" s="175" t="s">
        <v>232</v>
      </c>
      <c r="BB11" s="175" t="s">
        <v>159</v>
      </c>
      <c r="BC11" s="175" t="s">
        <v>698</v>
      </c>
      <c r="BD11" s="175" t="s">
        <v>86</v>
      </c>
    </row>
    <row r="12" spans="2:56" s="1" customFormat="1" x14ac:dyDescent="0.2">
      <c r="B12" s="32"/>
      <c r="L12" s="32"/>
      <c r="AZ12" s="175" t="s">
        <v>236</v>
      </c>
      <c r="BA12" s="175" t="s">
        <v>1</v>
      </c>
      <c r="BB12" s="175" t="s">
        <v>1</v>
      </c>
      <c r="BC12" s="175" t="s">
        <v>437</v>
      </c>
      <c r="BD12" s="175" t="s">
        <v>86</v>
      </c>
    </row>
    <row r="13" spans="2:56" s="1" customFormat="1" ht="12" customHeight="1" x14ac:dyDescent="0.2">
      <c r="B13" s="32"/>
      <c r="D13" s="27" t="s">
        <v>17</v>
      </c>
      <c r="F13" s="25" t="s">
        <v>1</v>
      </c>
      <c r="I13" s="27" t="s">
        <v>18</v>
      </c>
      <c r="J13" s="25" t="s">
        <v>1</v>
      </c>
      <c r="L13" s="32"/>
      <c r="AZ13" s="175" t="s">
        <v>238</v>
      </c>
      <c r="BA13" s="175" t="s">
        <v>1</v>
      </c>
      <c r="BB13" s="175" t="s">
        <v>1</v>
      </c>
      <c r="BC13" s="175" t="s">
        <v>699</v>
      </c>
      <c r="BD13" s="175" t="s">
        <v>86</v>
      </c>
    </row>
    <row r="14" spans="2:56" s="1" customFormat="1" ht="12" customHeight="1" x14ac:dyDescent="0.2">
      <c r="B14" s="32"/>
      <c r="D14" s="27" t="s">
        <v>19</v>
      </c>
      <c r="F14" s="25" t="s">
        <v>20</v>
      </c>
      <c r="I14" s="27" t="s">
        <v>21</v>
      </c>
      <c r="J14" s="51" t="str">
        <f>'Rekapitulace stavby'!AN8</f>
        <v>19. 10. 2023</v>
      </c>
      <c r="L14" s="32"/>
      <c r="AZ14" s="175" t="s">
        <v>240</v>
      </c>
      <c r="BA14" s="175" t="s">
        <v>1</v>
      </c>
      <c r="BB14" s="175" t="s">
        <v>1</v>
      </c>
      <c r="BC14" s="175" t="s">
        <v>700</v>
      </c>
      <c r="BD14" s="175" t="s">
        <v>86</v>
      </c>
    </row>
    <row r="15" spans="2:56" s="1" customFormat="1" ht="11.1" customHeight="1" x14ac:dyDescent="0.2">
      <c r="B15" s="32"/>
      <c r="L15" s="32"/>
    </row>
    <row r="16" spans="2:56" s="1" customFormat="1" ht="12" customHeight="1" x14ac:dyDescent="0.2">
      <c r="B16" s="32"/>
      <c r="D16" s="27" t="s">
        <v>23</v>
      </c>
      <c r="I16" s="27" t="s">
        <v>24</v>
      </c>
      <c r="J16" s="25" t="s">
        <v>25</v>
      </c>
      <c r="L16" s="32"/>
    </row>
    <row r="17" spans="2:12" s="1" customFormat="1" ht="18" customHeight="1" x14ac:dyDescent="0.2">
      <c r="B17" s="32"/>
      <c r="E17" s="25" t="s">
        <v>26</v>
      </c>
      <c r="I17" s="27" t="s">
        <v>27</v>
      </c>
      <c r="J17" s="25" t="s">
        <v>28</v>
      </c>
      <c r="L17" s="32"/>
    </row>
    <row r="18" spans="2:12" s="1" customFormat="1" ht="6.95" customHeight="1" x14ac:dyDescent="0.2">
      <c r="B18" s="32"/>
      <c r="L18" s="32"/>
    </row>
    <row r="19" spans="2:12" s="1" customFormat="1" ht="12" customHeight="1" x14ac:dyDescent="0.2">
      <c r="B19" s="32"/>
      <c r="D19" s="27" t="s">
        <v>29</v>
      </c>
      <c r="I19" s="27" t="s">
        <v>24</v>
      </c>
      <c r="J19" s="28" t="str">
        <f>'Rekapitulace stavby'!AN13</f>
        <v>Vyplň údaj</v>
      </c>
      <c r="L19" s="32"/>
    </row>
    <row r="20" spans="2:12" s="1" customFormat="1" ht="18" customHeight="1" x14ac:dyDescent="0.2">
      <c r="B20" s="32"/>
      <c r="E20" s="252" t="str">
        <f>'Rekapitulace stavby'!E14</f>
        <v>Vyplň údaj</v>
      </c>
      <c r="F20" s="218"/>
      <c r="G20" s="218"/>
      <c r="H20" s="218"/>
      <c r="I20" s="27" t="s">
        <v>27</v>
      </c>
      <c r="J20" s="28" t="str">
        <f>'Rekapitulace stavby'!AN14</f>
        <v>Vyplň údaj</v>
      </c>
      <c r="L20" s="32"/>
    </row>
    <row r="21" spans="2:12" s="1" customFormat="1" ht="6.95" customHeight="1" x14ac:dyDescent="0.2">
      <c r="B21" s="32"/>
      <c r="L21" s="32"/>
    </row>
    <row r="22" spans="2:12" s="1" customFormat="1" ht="12" customHeight="1" x14ac:dyDescent="0.2">
      <c r="B22" s="32"/>
      <c r="D22" s="27" t="s">
        <v>31</v>
      </c>
      <c r="I22" s="27" t="s">
        <v>24</v>
      </c>
      <c r="J22" s="25" t="s">
        <v>32</v>
      </c>
      <c r="L22" s="32"/>
    </row>
    <row r="23" spans="2:12" s="1" customFormat="1" ht="18" customHeight="1" x14ac:dyDescent="0.2">
      <c r="B23" s="32"/>
      <c r="E23" s="25" t="s">
        <v>33</v>
      </c>
      <c r="I23" s="27" t="s">
        <v>27</v>
      </c>
      <c r="J23" s="25" t="s">
        <v>34</v>
      </c>
      <c r="L23" s="32"/>
    </row>
    <row r="24" spans="2:12" s="1" customFormat="1" ht="6.95" customHeight="1" x14ac:dyDescent="0.2">
      <c r="B24" s="32"/>
      <c r="L24" s="32"/>
    </row>
    <row r="25" spans="2:12" s="1" customFormat="1" ht="12" customHeight="1" x14ac:dyDescent="0.2">
      <c r="B25" s="32"/>
      <c r="D25" s="27" t="s">
        <v>36</v>
      </c>
      <c r="I25" s="27" t="s">
        <v>24</v>
      </c>
      <c r="J25" s="25" t="s">
        <v>32</v>
      </c>
      <c r="L25" s="32"/>
    </row>
    <row r="26" spans="2:12" s="1" customFormat="1" ht="18" customHeight="1" x14ac:dyDescent="0.2">
      <c r="B26" s="32"/>
      <c r="E26" s="25" t="s">
        <v>33</v>
      </c>
      <c r="I26" s="27" t="s">
        <v>27</v>
      </c>
      <c r="J26" s="25" t="s">
        <v>34</v>
      </c>
      <c r="L26" s="32"/>
    </row>
    <row r="27" spans="2:12" s="1" customFormat="1" ht="6.95" customHeight="1" x14ac:dyDescent="0.2">
      <c r="B27" s="32"/>
      <c r="L27" s="32"/>
    </row>
    <row r="28" spans="2:12" s="1" customFormat="1" ht="12" customHeight="1" x14ac:dyDescent="0.2">
      <c r="B28" s="32"/>
      <c r="D28" s="27" t="s">
        <v>37</v>
      </c>
      <c r="L28" s="32"/>
    </row>
    <row r="29" spans="2:12" s="7" customFormat="1" ht="16.5" customHeight="1" x14ac:dyDescent="0.2">
      <c r="B29" s="92"/>
      <c r="E29" s="222" t="s">
        <v>1</v>
      </c>
      <c r="F29" s="222"/>
      <c r="G29" s="222"/>
      <c r="H29" s="222"/>
      <c r="L29" s="92"/>
    </row>
    <row r="30" spans="2:12" s="1" customFormat="1" ht="6.95" customHeight="1" x14ac:dyDescent="0.2">
      <c r="B30" s="32"/>
      <c r="L30" s="32"/>
    </row>
    <row r="31" spans="2:12" s="1" customFormat="1" ht="6.95" customHeight="1" x14ac:dyDescent="0.2">
      <c r="B31" s="32"/>
      <c r="D31" s="52"/>
      <c r="E31" s="52"/>
      <c r="F31" s="52"/>
      <c r="G31" s="52"/>
      <c r="H31" s="52"/>
      <c r="I31" s="52"/>
      <c r="J31" s="52"/>
      <c r="K31" s="52"/>
      <c r="L31" s="32"/>
    </row>
    <row r="32" spans="2:12" s="1" customFormat="1" ht="25.35" customHeight="1" x14ac:dyDescent="0.2">
      <c r="B32" s="32"/>
      <c r="D32" s="93" t="s">
        <v>38</v>
      </c>
      <c r="J32" s="64">
        <f>ROUND(J130, 2)</f>
        <v>0</v>
      </c>
      <c r="L32" s="32"/>
    </row>
    <row r="33" spans="2:12" s="1" customFormat="1" ht="6.95" customHeight="1" x14ac:dyDescent="0.2">
      <c r="B33" s="32"/>
      <c r="D33" s="52"/>
      <c r="E33" s="52"/>
      <c r="F33" s="52"/>
      <c r="G33" s="52"/>
      <c r="H33" s="52"/>
      <c r="I33" s="52"/>
      <c r="J33" s="52"/>
      <c r="K33" s="52"/>
      <c r="L33" s="32"/>
    </row>
    <row r="34" spans="2:12" s="1" customFormat="1" ht="14.45" customHeight="1" x14ac:dyDescent="0.2">
      <c r="B34" s="32"/>
      <c r="F34" s="94" t="s">
        <v>40</v>
      </c>
      <c r="I34" s="94" t="s">
        <v>39</v>
      </c>
      <c r="J34" s="94" t="s">
        <v>41</v>
      </c>
      <c r="L34" s="32"/>
    </row>
    <row r="35" spans="2:12" s="1" customFormat="1" ht="14.45" customHeight="1" x14ac:dyDescent="0.2">
      <c r="B35" s="32"/>
      <c r="D35" s="95" t="s">
        <v>42</v>
      </c>
      <c r="E35" s="27" t="s">
        <v>43</v>
      </c>
      <c r="F35" s="84">
        <f>ROUND((SUM(BE130:BE369)),  2)</f>
        <v>0</v>
      </c>
      <c r="I35" s="96">
        <v>0.21</v>
      </c>
      <c r="J35" s="84">
        <f>ROUND(((SUM(BE130:BE369))*I35),  2)</f>
        <v>0</v>
      </c>
      <c r="L35" s="32"/>
    </row>
    <row r="36" spans="2:12" s="1" customFormat="1" ht="14.45" customHeight="1" x14ac:dyDescent="0.2">
      <c r="B36" s="32"/>
      <c r="E36" s="27" t="s">
        <v>44</v>
      </c>
      <c r="F36" s="84">
        <f>ROUND((SUM(BF130:BF369)),  2)</f>
        <v>0</v>
      </c>
      <c r="I36" s="96">
        <v>0.12</v>
      </c>
      <c r="J36" s="84">
        <f>ROUND(((SUM(BF130:BF369))*I36),  2)</f>
        <v>0</v>
      </c>
      <c r="L36" s="32"/>
    </row>
    <row r="37" spans="2:12" s="1" customFormat="1" ht="14.45" hidden="1" customHeight="1" x14ac:dyDescent="0.2">
      <c r="B37" s="32"/>
      <c r="E37" s="27" t="s">
        <v>45</v>
      </c>
      <c r="F37" s="84">
        <f>ROUND((SUM(BG130:BG369)),  2)</f>
        <v>0</v>
      </c>
      <c r="I37" s="96">
        <v>0.21</v>
      </c>
      <c r="J37" s="84">
        <f>0</f>
        <v>0</v>
      </c>
      <c r="L37" s="32"/>
    </row>
    <row r="38" spans="2:12" s="1" customFormat="1" ht="14.45" hidden="1" customHeight="1" x14ac:dyDescent="0.2">
      <c r="B38" s="32"/>
      <c r="E38" s="27" t="s">
        <v>46</v>
      </c>
      <c r="F38" s="84">
        <f>ROUND((SUM(BH130:BH369)),  2)</f>
        <v>0</v>
      </c>
      <c r="I38" s="96">
        <v>0.12</v>
      </c>
      <c r="J38" s="84">
        <f>0</f>
        <v>0</v>
      </c>
      <c r="L38" s="32"/>
    </row>
    <row r="39" spans="2:12" s="1" customFormat="1" ht="14.45" hidden="1" customHeight="1" x14ac:dyDescent="0.2">
      <c r="B39" s="32"/>
      <c r="E39" s="27" t="s">
        <v>47</v>
      </c>
      <c r="F39" s="84">
        <f>ROUND((SUM(BI130:BI369)),  2)</f>
        <v>0</v>
      </c>
      <c r="I39" s="96">
        <v>0</v>
      </c>
      <c r="J39" s="84">
        <f>0</f>
        <v>0</v>
      </c>
      <c r="L39" s="32"/>
    </row>
    <row r="40" spans="2:12" s="1" customFormat="1" ht="6.95" customHeight="1" x14ac:dyDescent="0.2">
      <c r="B40" s="32"/>
      <c r="L40" s="32"/>
    </row>
    <row r="41" spans="2:12" s="1" customFormat="1" ht="25.35" customHeight="1" x14ac:dyDescent="0.2">
      <c r="B41" s="32"/>
      <c r="C41" s="97"/>
      <c r="D41" s="98" t="s">
        <v>48</v>
      </c>
      <c r="E41" s="55"/>
      <c r="F41" s="55"/>
      <c r="G41" s="99" t="s">
        <v>49</v>
      </c>
      <c r="H41" s="100" t="s">
        <v>50</v>
      </c>
      <c r="I41" s="55"/>
      <c r="J41" s="101">
        <f>SUM(J32:J39)</f>
        <v>0</v>
      </c>
      <c r="K41" s="102"/>
      <c r="L41" s="32"/>
    </row>
    <row r="42" spans="2:12" s="1" customFormat="1" ht="14.45" customHeight="1" x14ac:dyDescent="0.2">
      <c r="B42" s="32"/>
      <c r="L42" s="32"/>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0" t="s">
        <v>51</v>
      </c>
      <c r="E50" s="41"/>
      <c r="F50" s="41"/>
      <c r="G50" s="40" t="s">
        <v>52</v>
      </c>
      <c r="H50" s="41"/>
      <c r="I50" s="41"/>
      <c r="J50" s="41"/>
      <c r="K50" s="41"/>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2" t="s">
        <v>53</v>
      </c>
      <c r="E61" s="34"/>
      <c r="F61" s="103" t="s">
        <v>54</v>
      </c>
      <c r="G61" s="42" t="s">
        <v>53</v>
      </c>
      <c r="H61" s="34"/>
      <c r="I61" s="34"/>
      <c r="J61" s="104" t="s">
        <v>54</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0" t="s">
        <v>55</v>
      </c>
      <c r="E65" s="41"/>
      <c r="F65" s="41"/>
      <c r="G65" s="40" t="s">
        <v>56</v>
      </c>
      <c r="H65" s="41"/>
      <c r="I65" s="41"/>
      <c r="J65" s="41"/>
      <c r="K65" s="41"/>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2" t="s">
        <v>53</v>
      </c>
      <c r="E76" s="34"/>
      <c r="F76" s="103" t="s">
        <v>54</v>
      </c>
      <c r="G76" s="42" t="s">
        <v>53</v>
      </c>
      <c r="H76" s="34"/>
      <c r="I76" s="34"/>
      <c r="J76" s="104" t="s">
        <v>54</v>
      </c>
      <c r="K76" s="34"/>
      <c r="L76" s="32"/>
    </row>
    <row r="77" spans="2:12" s="1" customFormat="1" ht="14.45" customHeight="1" x14ac:dyDescent="0.2">
      <c r="B77" s="43"/>
      <c r="C77" s="44"/>
      <c r="D77" s="44"/>
      <c r="E77" s="44"/>
      <c r="F77" s="44"/>
      <c r="G77" s="44"/>
      <c r="H77" s="44"/>
      <c r="I77" s="44"/>
      <c r="J77" s="44"/>
      <c r="K77" s="44"/>
      <c r="L77" s="32"/>
    </row>
    <row r="81" spans="2:12" s="1" customFormat="1" ht="6.95" customHeight="1" x14ac:dyDescent="0.2">
      <c r="B81" s="45"/>
      <c r="C81" s="46"/>
      <c r="D81" s="46"/>
      <c r="E81" s="46"/>
      <c r="F81" s="46"/>
      <c r="G81" s="46"/>
      <c r="H81" s="46"/>
      <c r="I81" s="46"/>
      <c r="J81" s="46"/>
      <c r="K81" s="46"/>
      <c r="L81" s="32"/>
    </row>
    <row r="82" spans="2:12" s="1" customFormat="1" ht="24.95" customHeight="1" x14ac:dyDescent="0.2">
      <c r="B82" s="32"/>
      <c r="C82" s="21" t="s">
        <v>104</v>
      </c>
      <c r="L82" s="32"/>
    </row>
    <row r="83" spans="2:12" s="1" customFormat="1" ht="6.95" customHeight="1" x14ac:dyDescent="0.2">
      <c r="B83" s="32"/>
      <c r="L83" s="32"/>
    </row>
    <row r="84" spans="2:12" s="1" customFormat="1" ht="12" customHeight="1" x14ac:dyDescent="0.2">
      <c r="B84" s="32"/>
      <c r="C84" s="27" t="s">
        <v>16</v>
      </c>
      <c r="L84" s="32"/>
    </row>
    <row r="85" spans="2:12" s="1" customFormat="1" ht="26.25" customHeight="1" x14ac:dyDescent="0.2">
      <c r="B85" s="32"/>
      <c r="E85" s="250" t="str">
        <f>E7</f>
        <v>Modernizace tramvajové tratě Vídeňská, úsek Moravanské lány po smyčku Modřice</v>
      </c>
      <c r="F85" s="251"/>
      <c r="G85" s="251"/>
      <c r="H85" s="251"/>
      <c r="L85" s="32"/>
    </row>
    <row r="86" spans="2:12" ht="12" customHeight="1" x14ac:dyDescent="0.2">
      <c r="B86" s="20"/>
      <c r="C86" s="27" t="s">
        <v>101</v>
      </c>
      <c r="L86" s="20"/>
    </row>
    <row r="87" spans="2:12" s="1" customFormat="1" ht="16.5" customHeight="1" x14ac:dyDescent="0.2">
      <c r="B87" s="32"/>
      <c r="E87" s="250" t="s">
        <v>659</v>
      </c>
      <c r="F87" s="249"/>
      <c r="G87" s="249"/>
      <c r="H87" s="249"/>
      <c r="L87" s="32"/>
    </row>
    <row r="88" spans="2:12" s="1" customFormat="1" ht="12" customHeight="1" x14ac:dyDescent="0.2">
      <c r="B88" s="32"/>
      <c r="C88" s="27" t="s">
        <v>103</v>
      </c>
      <c r="L88" s="32"/>
    </row>
    <row r="89" spans="2:12" s="1" customFormat="1" ht="16.5" customHeight="1" x14ac:dyDescent="0.2">
      <c r="B89" s="32"/>
      <c r="E89" s="231" t="str">
        <f>E11</f>
        <v>PS 02.02 - Nové konstrukce</v>
      </c>
      <c r="F89" s="249"/>
      <c r="G89" s="249"/>
      <c r="H89" s="249"/>
      <c r="L89" s="32"/>
    </row>
    <row r="90" spans="2:12" s="1" customFormat="1" ht="6.95" customHeight="1" x14ac:dyDescent="0.2">
      <c r="B90" s="32"/>
      <c r="L90" s="32"/>
    </row>
    <row r="91" spans="2:12" s="1" customFormat="1" ht="12" customHeight="1" x14ac:dyDescent="0.2">
      <c r="B91" s="32"/>
      <c r="C91" s="27" t="s">
        <v>19</v>
      </c>
      <c r="F91" s="25" t="str">
        <f>F14</f>
        <v>ulice Vídeňská, Brno</v>
      </c>
      <c r="I91" s="27" t="s">
        <v>21</v>
      </c>
      <c r="J91" s="51" t="str">
        <f>IF(J14="","",J14)</f>
        <v>19. 10. 2023</v>
      </c>
      <c r="L91" s="32"/>
    </row>
    <row r="92" spans="2:12" s="1" customFormat="1" ht="6.95" customHeight="1" x14ac:dyDescent="0.2">
      <c r="B92" s="32"/>
      <c r="L92" s="32"/>
    </row>
    <row r="93" spans="2:12" s="1" customFormat="1" ht="25.7" customHeight="1" x14ac:dyDescent="0.2">
      <c r="B93" s="32"/>
      <c r="C93" s="27" t="s">
        <v>23</v>
      </c>
      <c r="F93" s="25" t="str">
        <f>E17</f>
        <v>Dopravní podnik města Brna, a. s.</v>
      </c>
      <c r="I93" s="27" t="s">
        <v>31</v>
      </c>
      <c r="J93" s="30" t="str">
        <f>E23</f>
        <v>Vysoké učení technické v Brně</v>
      </c>
      <c r="L93" s="32"/>
    </row>
    <row r="94" spans="2:12" s="1" customFormat="1" ht="25.7" customHeight="1" x14ac:dyDescent="0.2">
      <c r="B94" s="32"/>
      <c r="C94" s="27" t="s">
        <v>29</v>
      </c>
      <c r="F94" s="25" t="str">
        <f>IF(E20="","",E20)</f>
        <v>Vyplň údaj</v>
      </c>
      <c r="I94" s="27" t="s">
        <v>36</v>
      </c>
      <c r="J94" s="30" t="str">
        <f>E26</f>
        <v>Vysoké učení technické v Brně</v>
      </c>
      <c r="L94" s="32"/>
    </row>
    <row r="95" spans="2:12" s="1" customFormat="1" ht="10.35" customHeight="1" x14ac:dyDescent="0.2">
      <c r="B95" s="32"/>
      <c r="L95" s="32"/>
    </row>
    <row r="96" spans="2:12" s="1" customFormat="1" ht="29.25" customHeight="1" x14ac:dyDescent="0.2">
      <c r="B96" s="32"/>
      <c r="C96" s="105" t="s">
        <v>105</v>
      </c>
      <c r="D96" s="97"/>
      <c r="E96" s="97"/>
      <c r="F96" s="97"/>
      <c r="G96" s="97"/>
      <c r="H96" s="97"/>
      <c r="I96" s="97"/>
      <c r="J96" s="106" t="s">
        <v>106</v>
      </c>
      <c r="K96" s="97"/>
      <c r="L96" s="32"/>
    </row>
    <row r="97" spans="2:47" s="1" customFormat="1" ht="10.35" customHeight="1" x14ac:dyDescent="0.2">
      <c r="B97" s="32"/>
      <c r="L97" s="32"/>
    </row>
    <row r="98" spans="2:47" s="1" customFormat="1" ht="23.1" customHeight="1" x14ac:dyDescent="0.2">
      <c r="B98" s="32"/>
      <c r="C98" s="107" t="s">
        <v>107</v>
      </c>
      <c r="J98" s="64">
        <f>J130</f>
        <v>0</v>
      </c>
      <c r="L98" s="32"/>
      <c r="AU98" s="17" t="s">
        <v>108</v>
      </c>
    </row>
    <row r="99" spans="2:47" s="8" customFormat="1" ht="24.95" customHeight="1" x14ac:dyDescent="0.2">
      <c r="B99" s="108"/>
      <c r="D99" s="109" t="s">
        <v>109</v>
      </c>
      <c r="E99" s="110"/>
      <c r="F99" s="110"/>
      <c r="G99" s="110"/>
      <c r="H99" s="110"/>
      <c r="I99" s="110"/>
      <c r="J99" s="111">
        <f>J131</f>
        <v>0</v>
      </c>
      <c r="L99" s="108"/>
    </row>
    <row r="100" spans="2:47" s="9" customFormat="1" ht="20.100000000000001" customHeight="1" x14ac:dyDescent="0.2">
      <c r="B100" s="112"/>
      <c r="D100" s="113" t="s">
        <v>110</v>
      </c>
      <c r="E100" s="114"/>
      <c r="F100" s="114"/>
      <c r="G100" s="114"/>
      <c r="H100" s="114"/>
      <c r="I100" s="114"/>
      <c r="J100" s="115">
        <f>J132</f>
        <v>0</v>
      </c>
      <c r="L100" s="112"/>
    </row>
    <row r="101" spans="2:47" s="9" customFormat="1" ht="20.100000000000001" customHeight="1" x14ac:dyDescent="0.2">
      <c r="B101" s="112"/>
      <c r="D101" s="113" t="s">
        <v>242</v>
      </c>
      <c r="E101" s="114"/>
      <c r="F101" s="114"/>
      <c r="G101" s="114"/>
      <c r="H101" s="114"/>
      <c r="I101" s="114"/>
      <c r="J101" s="115">
        <f>J219</f>
        <v>0</v>
      </c>
      <c r="L101" s="112"/>
    </row>
    <row r="102" spans="2:47" s="9" customFormat="1" ht="20.100000000000001" customHeight="1" x14ac:dyDescent="0.2">
      <c r="B102" s="112"/>
      <c r="D102" s="113" t="s">
        <v>111</v>
      </c>
      <c r="E102" s="114"/>
      <c r="F102" s="114"/>
      <c r="G102" s="114"/>
      <c r="H102" s="114"/>
      <c r="I102" s="114"/>
      <c r="J102" s="115">
        <f>J250</f>
        <v>0</v>
      </c>
      <c r="L102" s="112"/>
    </row>
    <row r="103" spans="2:47" s="9" customFormat="1" ht="20.100000000000001" customHeight="1" x14ac:dyDescent="0.2">
      <c r="B103" s="112"/>
      <c r="D103" s="113" t="s">
        <v>243</v>
      </c>
      <c r="E103" s="114"/>
      <c r="F103" s="114"/>
      <c r="G103" s="114"/>
      <c r="H103" s="114"/>
      <c r="I103" s="114"/>
      <c r="J103" s="115">
        <f>J339</f>
        <v>0</v>
      </c>
      <c r="L103" s="112"/>
    </row>
    <row r="104" spans="2:47" s="9" customFormat="1" ht="20.100000000000001" customHeight="1" x14ac:dyDescent="0.2">
      <c r="B104" s="112"/>
      <c r="D104" s="113" t="s">
        <v>112</v>
      </c>
      <c r="E104" s="114"/>
      <c r="F104" s="114"/>
      <c r="G104" s="114"/>
      <c r="H104" s="114"/>
      <c r="I104" s="114"/>
      <c r="J104" s="115">
        <f>J351</f>
        <v>0</v>
      </c>
      <c r="L104" s="112"/>
    </row>
    <row r="105" spans="2:47" s="9" customFormat="1" ht="20.100000000000001" customHeight="1" x14ac:dyDescent="0.2">
      <c r="B105" s="112"/>
      <c r="D105" s="113" t="s">
        <v>244</v>
      </c>
      <c r="E105" s="114"/>
      <c r="F105" s="114"/>
      <c r="G105" s="114"/>
      <c r="H105" s="114"/>
      <c r="I105" s="114"/>
      <c r="J105" s="115">
        <f>J361</f>
        <v>0</v>
      </c>
      <c r="L105" s="112"/>
    </row>
    <row r="106" spans="2:47" s="8" customFormat="1" ht="24.95" customHeight="1" x14ac:dyDescent="0.2">
      <c r="B106" s="108"/>
      <c r="D106" s="109" t="s">
        <v>245</v>
      </c>
      <c r="E106" s="110"/>
      <c r="F106" s="110"/>
      <c r="G106" s="110"/>
      <c r="H106" s="110"/>
      <c r="I106" s="110"/>
      <c r="J106" s="111">
        <f>J364</f>
        <v>0</v>
      </c>
      <c r="L106" s="108"/>
    </row>
    <row r="107" spans="2:47" s="9" customFormat="1" ht="20.100000000000001" customHeight="1" x14ac:dyDescent="0.2">
      <c r="B107" s="112"/>
      <c r="D107" s="113" t="s">
        <v>246</v>
      </c>
      <c r="E107" s="114"/>
      <c r="F107" s="114"/>
      <c r="G107" s="114"/>
      <c r="H107" s="114"/>
      <c r="I107" s="114"/>
      <c r="J107" s="115">
        <f>J365</f>
        <v>0</v>
      </c>
      <c r="L107" s="112"/>
    </row>
    <row r="108" spans="2:47" s="8" customFormat="1" ht="24.95" customHeight="1" x14ac:dyDescent="0.2">
      <c r="B108" s="108"/>
      <c r="D108" s="109" t="s">
        <v>701</v>
      </c>
      <c r="E108" s="110"/>
      <c r="F108" s="110"/>
      <c r="G108" s="110"/>
      <c r="H108" s="110"/>
      <c r="I108" s="110"/>
      <c r="J108" s="111">
        <f>J368</f>
        <v>0</v>
      </c>
      <c r="L108" s="108"/>
    </row>
    <row r="109" spans="2:47" s="1" customFormat="1" ht="21.75" customHeight="1" x14ac:dyDescent="0.2">
      <c r="B109" s="32"/>
      <c r="L109" s="32"/>
    </row>
    <row r="110" spans="2:47" s="1" customFormat="1" ht="6.95" customHeight="1" x14ac:dyDescent="0.2">
      <c r="B110" s="43"/>
      <c r="C110" s="44"/>
      <c r="D110" s="44"/>
      <c r="E110" s="44"/>
      <c r="F110" s="44"/>
      <c r="G110" s="44"/>
      <c r="H110" s="44"/>
      <c r="I110" s="44"/>
      <c r="J110" s="44"/>
      <c r="K110" s="44"/>
      <c r="L110" s="32"/>
    </row>
    <row r="114" spans="2:12" s="1" customFormat="1" ht="6.95" customHeight="1" x14ac:dyDescent="0.2">
      <c r="B114" s="45"/>
      <c r="C114" s="46"/>
      <c r="D114" s="46"/>
      <c r="E114" s="46"/>
      <c r="F114" s="46"/>
      <c r="G114" s="46"/>
      <c r="H114" s="46"/>
      <c r="I114" s="46"/>
      <c r="J114" s="46"/>
      <c r="K114" s="46"/>
      <c r="L114" s="32"/>
    </row>
    <row r="115" spans="2:12" s="1" customFormat="1" ht="24.95" customHeight="1" x14ac:dyDescent="0.2">
      <c r="B115" s="32"/>
      <c r="C115" s="21" t="s">
        <v>116</v>
      </c>
      <c r="L115" s="32"/>
    </row>
    <row r="116" spans="2:12" s="1" customFormat="1" ht="6.95" customHeight="1" x14ac:dyDescent="0.2">
      <c r="B116" s="32"/>
      <c r="L116" s="32"/>
    </row>
    <row r="117" spans="2:12" s="1" customFormat="1" ht="12" customHeight="1" x14ac:dyDescent="0.2">
      <c r="B117" s="32"/>
      <c r="C117" s="27" t="s">
        <v>16</v>
      </c>
      <c r="L117" s="32"/>
    </row>
    <row r="118" spans="2:12" s="1" customFormat="1" ht="26.25" customHeight="1" x14ac:dyDescent="0.2">
      <c r="B118" s="32"/>
      <c r="E118" s="250" t="str">
        <f>E7</f>
        <v>Modernizace tramvajové tratě Vídeňská, úsek Moravanské lány po smyčku Modřice</v>
      </c>
      <c r="F118" s="251"/>
      <c r="G118" s="251"/>
      <c r="H118" s="251"/>
      <c r="L118" s="32"/>
    </row>
    <row r="119" spans="2:12" ht="12" customHeight="1" x14ac:dyDescent="0.2">
      <c r="B119" s="20"/>
      <c r="C119" s="27" t="s">
        <v>101</v>
      </c>
      <c r="L119" s="20"/>
    </row>
    <row r="120" spans="2:12" s="1" customFormat="1" ht="16.5" customHeight="1" x14ac:dyDescent="0.2">
      <c r="B120" s="32"/>
      <c r="E120" s="250" t="s">
        <v>659</v>
      </c>
      <c r="F120" s="249"/>
      <c r="G120" s="249"/>
      <c r="H120" s="249"/>
      <c r="L120" s="32"/>
    </row>
    <row r="121" spans="2:12" s="1" customFormat="1" ht="12" customHeight="1" x14ac:dyDescent="0.2">
      <c r="B121" s="32"/>
      <c r="C121" s="27" t="s">
        <v>103</v>
      </c>
      <c r="L121" s="32"/>
    </row>
    <row r="122" spans="2:12" s="1" customFormat="1" ht="16.5" customHeight="1" x14ac:dyDescent="0.2">
      <c r="B122" s="32"/>
      <c r="E122" s="231" t="str">
        <f>E11</f>
        <v>PS 02.02 - Nové konstrukce</v>
      </c>
      <c r="F122" s="249"/>
      <c r="G122" s="249"/>
      <c r="H122" s="249"/>
      <c r="L122" s="32"/>
    </row>
    <row r="123" spans="2:12" s="1" customFormat="1" ht="6.95" customHeight="1" x14ac:dyDescent="0.2">
      <c r="B123" s="32"/>
      <c r="L123" s="32"/>
    </row>
    <row r="124" spans="2:12" s="1" customFormat="1" ht="12" customHeight="1" x14ac:dyDescent="0.2">
      <c r="B124" s="32"/>
      <c r="C124" s="27" t="s">
        <v>19</v>
      </c>
      <c r="F124" s="25" t="str">
        <f>F14</f>
        <v>ulice Vídeňská, Brno</v>
      </c>
      <c r="I124" s="27" t="s">
        <v>21</v>
      </c>
      <c r="J124" s="51" t="str">
        <f>IF(J14="","",J14)</f>
        <v>19. 10. 2023</v>
      </c>
      <c r="L124" s="32"/>
    </row>
    <row r="125" spans="2:12" s="1" customFormat="1" ht="6.95" customHeight="1" x14ac:dyDescent="0.2">
      <c r="B125" s="32"/>
      <c r="L125" s="32"/>
    </row>
    <row r="126" spans="2:12" s="1" customFormat="1" ht="25.7" customHeight="1" x14ac:dyDescent="0.2">
      <c r="B126" s="32"/>
      <c r="C126" s="27" t="s">
        <v>23</v>
      </c>
      <c r="F126" s="25" t="str">
        <f>E17</f>
        <v>Dopravní podnik města Brna, a. s.</v>
      </c>
      <c r="I126" s="27" t="s">
        <v>31</v>
      </c>
      <c r="J126" s="30" t="str">
        <f>E23</f>
        <v>Vysoké učení technické v Brně</v>
      </c>
      <c r="L126" s="32"/>
    </row>
    <row r="127" spans="2:12" s="1" customFormat="1" ht="25.7" customHeight="1" x14ac:dyDescent="0.2">
      <c r="B127" s="32"/>
      <c r="C127" s="27" t="s">
        <v>29</v>
      </c>
      <c r="F127" s="25" t="str">
        <f>IF(E20="","",E20)</f>
        <v>Vyplň údaj</v>
      </c>
      <c r="I127" s="27" t="s">
        <v>36</v>
      </c>
      <c r="J127" s="30" t="str">
        <f>E26</f>
        <v>Vysoké učení technické v Brně</v>
      </c>
      <c r="L127" s="32"/>
    </row>
    <row r="128" spans="2:12" s="1" customFormat="1" ht="10.35" customHeight="1" x14ac:dyDescent="0.2">
      <c r="B128" s="32"/>
      <c r="L128" s="32"/>
    </row>
    <row r="129" spans="2:65" s="10" customFormat="1" ht="29.25" customHeight="1" x14ac:dyDescent="0.2">
      <c r="B129" s="116"/>
      <c r="C129" s="117" t="s">
        <v>117</v>
      </c>
      <c r="D129" s="118" t="s">
        <v>63</v>
      </c>
      <c r="E129" s="118" t="s">
        <v>59</v>
      </c>
      <c r="F129" s="118" t="s">
        <v>60</v>
      </c>
      <c r="G129" s="118" t="s">
        <v>118</v>
      </c>
      <c r="H129" s="118" t="s">
        <v>119</v>
      </c>
      <c r="I129" s="118" t="s">
        <v>120</v>
      </c>
      <c r="J129" s="118" t="s">
        <v>106</v>
      </c>
      <c r="K129" s="119" t="s">
        <v>121</v>
      </c>
      <c r="L129" s="116"/>
      <c r="M129" s="57" t="s">
        <v>1</v>
      </c>
      <c r="N129" s="58" t="s">
        <v>42</v>
      </c>
      <c r="O129" s="58" t="s">
        <v>122</v>
      </c>
      <c r="P129" s="58" t="s">
        <v>123</v>
      </c>
      <c r="Q129" s="58" t="s">
        <v>124</v>
      </c>
      <c r="R129" s="58" t="s">
        <v>125</v>
      </c>
      <c r="S129" s="58" t="s">
        <v>126</v>
      </c>
      <c r="T129" s="59" t="s">
        <v>127</v>
      </c>
    </row>
    <row r="130" spans="2:65" s="1" customFormat="1" ht="23.1" customHeight="1" x14ac:dyDescent="0.25">
      <c r="B130" s="32"/>
      <c r="C130" s="62" t="s">
        <v>128</v>
      </c>
      <c r="J130" s="120">
        <f>BK130</f>
        <v>0</v>
      </c>
      <c r="L130" s="32"/>
      <c r="M130" s="60"/>
      <c r="N130" s="52"/>
      <c r="O130" s="52"/>
      <c r="P130" s="121">
        <f>P131+P364+P368</f>
        <v>0</v>
      </c>
      <c r="Q130" s="52"/>
      <c r="R130" s="121">
        <f>R131+R364+R368</f>
        <v>4510.3026050099998</v>
      </c>
      <c r="S130" s="52"/>
      <c r="T130" s="122">
        <f>T131+T364+T368</f>
        <v>4.5649599999999984</v>
      </c>
      <c r="AT130" s="17" t="s">
        <v>77</v>
      </c>
      <c r="AU130" s="17" t="s">
        <v>108</v>
      </c>
      <c r="BK130" s="123">
        <f>BK131+BK364+BK368</f>
        <v>0</v>
      </c>
    </row>
    <row r="131" spans="2:65" s="11" customFormat="1" ht="26.1" customHeight="1" x14ac:dyDescent="0.2">
      <c r="B131" s="124"/>
      <c r="D131" s="125" t="s">
        <v>77</v>
      </c>
      <c r="E131" s="126" t="s">
        <v>129</v>
      </c>
      <c r="F131" s="126" t="s">
        <v>130</v>
      </c>
      <c r="I131" s="127"/>
      <c r="J131" s="128">
        <f>BK131</f>
        <v>0</v>
      </c>
      <c r="L131" s="124"/>
      <c r="M131" s="129"/>
      <c r="P131" s="130">
        <f>P132+P219+P250+P339+P351+P361</f>
        <v>0</v>
      </c>
      <c r="R131" s="130">
        <f>R132+R219+R250+R339+R351+R361</f>
        <v>4510.2998050099995</v>
      </c>
      <c r="T131" s="131">
        <f>T132+T219+T250+T339+T351+T361</f>
        <v>4.5649599999999984</v>
      </c>
      <c r="AR131" s="125" t="s">
        <v>84</v>
      </c>
      <c r="AT131" s="132" t="s">
        <v>77</v>
      </c>
      <c r="AU131" s="132" t="s">
        <v>78</v>
      </c>
      <c r="AY131" s="125" t="s">
        <v>131</v>
      </c>
      <c r="BK131" s="133">
        <f>BK132+BK219+BK250+BK339+BK351+BK361</f>
        <v>0</v>
      </c>
    </row>
    <row r="132" spans="2:65" s="11" customFormat="1" ht="23.1" customHeight="1" x14ac:dyDescent="0.2">
      <c r="B132" s="124"/>
      <c r="D132" s="125" t="s">
        <v>77</v>
      </c>
      <c r="E132" s="134" t="s">
        <v>84</v>
      </c>
      <c r="F132" s="134" t="s">
        <v>132</v>
      </c>
      <c r="I132" s="127"/>
      <c r="J132" s="135">
        <f>BK132</f>
        <v>0</v>
      </c>
      <c r="L132" s="124"/>
      <c r="M132" s="129"/>
      <c r="P132" s="130">
        <f>SUM(P133:P218)</f>
        <v>0</v>
      </c>
      <c r="R132" s="130">
        <f>SUM(R133:R218)</f>
        <v>1.6282400000000001</v>
      </c>
      <c r="T132" s="131">
        <f>SUM(T133:T218)</f>
        <v>0</v>
      </c>
      <c r="AR132" s="125" t="s">
        <v>84</v>
      </c>
      <c r="AT132" s="132" t="s">
        <v>77</v>
      </c>
      <c r="AU132" s="132" t="s">
        <v>84</v>
      </c>
      <c r="AY132" s="125" t="s">
        <v>131</v>
      </c>
      <c r="BK132" s="133">
        <f>SUM(BK133:BK218)</f>
        <v>0</v>
      </c>
    </row>
    <row r="133" spans="2:65" s="1" customFormat="1" ht="24.2" customHeight="1" x14ac:dyDescent="0.2">
      <c r="B133" s="32"/>
      <c r="C133" s="136" t="s">
        <v>84</v>
      </c>
      <c r="D133" s="136" t="s">
        <v>133</v>
      </c>
      <c r="E133" s="137" t="s">
        <v>247</v>
      </c>
      <c r="F133" s="138" t="s">
        <v>248</v>
      </c>
      <c r="G133" s="139" t="s">
        <v>136</v>
      </c>
      <c r="H133" s="140">
        <v>520</v>
      </c>
      <c r="I133" s="141"/>
      <c r="J133" s="142">
        <f>ROUND(I133*H133,2)</f>
        <v>0</v>
      </c>
      <c r="K133" s="138" t="s">
        <v>137</v>
      </c>
      <c r="L133" s="32"/>
      <c r="M133" s="143" t="s">
        <v>1</v>
      </c>
      <c r="N133" s="144" t="s">
        <v>43</v>
      </c>
      <c r="P133" s="145">
        <f>O133*H133</f>
        <v>0</v>
      </c>
      <c r="Q133" s="145">
        <v>0</v>
      </c>
      <c r="R133" s="145">
        <f>Q133*H133</f>
        <v>0</v>
      </c>
      <c r="S133" s="145">
        <v>0</v>
      </c>
      <c r="T133" s="146">
        <f>S133*H133</f>
        <v>0</v>
      </c>
      <c r="AR133" s="147" t="s">
        <v>138</v>
      </c>
      <c r="AT133" s="147" t="s">
        <v>133</v>
      </c>
      <c r="AU133" s="147" t="s">
        <v>86</v>
      </c>
      <c r="AY133" s="17" t="s">
        <v>131</v>
      </c>
      <c r="BE133" s="148">
        <f>IF(N133="základní",J133,0)</f>
        <v>0</v>
      </c>
      <c r="BF133" s="148">
        <f>IF(N133="snížená",J133,0)</f>
        <v>0</v>
      </c>
      <c r="BG133" s="148">
        <f>IF(N133="zákl. přenesená",J133,0)</f>
        <v>0</v>
      </c>
      <c r="BH133" s="148">
        <f>IF(N133="sníž. přenesená",J133,0)</f>
        <v>0</v>
      </c>
      <c r="BI133" s="148">
        <f>IF(N133="nulová",J133,0)</f>
        <v>0</v>
      </c>
      <c r="BJ133" s="17" t="s">
        <v>84</v>
      </c>
      <c r="BK133" s="148">
        <f>ROUND(I133*H133,2)</f>
        <v>0</v>
      </c>
      <c r="BL133" s="17" t="s">
        <v>138</v>
      </c>
      <c r="BM133" s="147" t="s">
        <v>702</v>
      </c>
    </row>
    <row r="134" spans="2:65" s="12" customFormat="1" x14ac:dyDescent="0.2">
      <c r="B134" s="149"/>
      <c r="D134" s="150" t="s">
        <v>140</v>
      </c>
      <c r="E134" s="151" t="s">
        <v>1</v>
      </c>
      <c r="F134" s="152" t="s">
        <v>250</v>
      </c>
      <c r="H134" s="151" t="s">
        <v>1</v>
      </c>
      <c r="I134" s="153"/>
      <c r="L134" s="149"/>
      <c r="M134" s="154"/>
      <c r="T134" s="155"/>
      <c r="AT134" s="151" t="s">
        <v>140</v>
      </c>
      <c r="AU134" s="151" t="s">
        <v>86</v>
      </c>
      <c r="AV134" s="12" t="s">
        <v>84</v>
      </c>
      <c r="AW134" s="12" t="s">
        <v>35</v>
      </c>
      <c r="AX134" s="12" t="s">
        <v>78</v>
      </c>
      <c r="AY134" s="151" t="s">
        <v>131</v>
      </c>
    </row>
    <row r="135" spans="2:65" s="13" customFormat="1" x14ac:dyDescent="0.2">
      <c r="B135" s="156"/>
      <c r="D135" s="150" t="s">
        <v>140</v>
      </c>
      <c r="E135" s="157" t="s">
        <v>1</v>
      </c>
      <c r="F135" s="158" t="s">
        <v>703</v>
      </c>
      <c r="H135" s="159">
        <v>520</v>
      </c>
      <c r="I135" s="160"/>
      <c r="L135" s="156"/>
      <c r="M135" s="161"/>
      <c r="T135" s="162"/>
      <c r="AT135" s="157" t="s">
        <v>140</v>
      </c>
      <c r="AU135" s="157" t="s">
        <v>86</v>
      </c>
      <c r="AV135" s="13" t="s">
        <v>86</v>
      </c>
      <c r="AW135" s="13" t="s">
        <v>35</v>
      </c>
      <c r="AX135" s="13" t="s">
        <v>78</v>
      </c>
      <c r="AY135" s="157" t="s">
        <v>131</v>
      </c>
    </row>
    <row r="136" spans="2:65" s="14" customFormat="1" x14ac:dyDescent="0.2">
      <c r="B136" s="163"/>
      <c r="D136" s="150" t="s">
        <v>140</v>
      </c>
      <c r="E136" s="164" t="s">
        <v>230</v>
      </c>
      <c r="F136" s="165" t="s">
        <v>146</v>
      </c>
      <c r="H136" s="166">
        <v>520</v>
      </c>
      <c r="I136" s="167"/>
      <c r="L136" s="163"/>
      <c r="M136" s="168"/>
      <c r="T136" s="169"/>
      <c r="AT136" s="164" t="s">
        <v>140</v>
      </c>
      <c r="AU136" s="164" t="s">
        <v>86</v>
      </c>
      <c r="AV136" s="14" t="s">
        <v>138</v>
      </c>
      <c r="AW136" s="14" t="s">
        <v>35</v>
      </c>
      <c r="AX136" s="14" t="s">
        <v>84</v>
      </c>
      <c r="AY136" s="164" t="s">
        <v>131</v>
      </c>
    </row>
    <row r="137" spans="2:65" s="1" customFormat="1" ht="24.2" customHeight="1" x14ac:dyDescent="0.2">
      <c r="B137" s="32"/>
      <c r="C137" s="136" t="s">
        <v>86</v>
      </c>
      <c r="D137" s="136" t="s">
        <v>133</v>
      </c>
      <c r="E137" s="137" t="s">
        <v>252</v>
      </c>
      <c r="F137" s="138" t="s">
        <v>253</v>
      </c>
      <c r="G137" s="139" t="s">
        <v>159</v>
      </c>
      <c r="H137" s="140">
        <v>104</v>
      </c>
      <c r="I137" s="141"/>
      <c r="J137" s="142">
        <f>ROUND(I137*H137,2)</f>
        <v>0</v>
      </c>
      <c r="K137" s="138" t="s">
        <v>137</v>
      </c>
      <c r="L137" s="32"/>
      <c r="M137" s="143" t="s">
        <v>1</v>
      </c>
      <c r="N137" s="144" t="s">
        <v>43</v>
      </c>
      <c r="P137" s="145">
        <f>O137*H137</f>
        <v>0</v>
      </c>
      <c r="Q137" s="145">
        <v>0</v>
      </c>
      <c r="R137" s="145">
        <f>Q137*H137</f>
        <v>0</v>
      </c>
      <c r="S137" s="145">
        <v>0</v>
      </c>
      <c r="T137" s="146">
        <f>S137*H137</f>
        <v>0</v>
      </c>
      <c r="AR137" s="147" t="s">
        <v>138</v>
      </c>
      <c r="AT137" s="147" t="s">
        <v>133</v>
      </c>
      <c r="AU137" s="147" t="s">
        <v>86</v>
      </c>
      <c r="AY137" s="17" t="s">
        <v>131</v>
      </c>
      <c r="BE137" s="148">
        <f>IF(N137="základní",J137,0)</f>
        <v>0</v>
      </c>
      <c r="BF137" s="148">
        <f>IF(N137="snížená",J137,0)</f>
        <v>0</v>
      </c>
      <c r="BG137" s="148">
        <f>IF(N137="zákl. přenesená",J137,0)</f>
        <v>0</v>
      </c>
      <c r="BH137" s="148">
        <f>IF(N137="sníž. přenesená",J137,0)</f>
        <v>0</v>
      </c>
      <c r="BI137" s="148">
        <f>IF(N137="nulová",J137,0)</f>
        <v>0</v>
      </c>
      <c r="BJ137" s="17" t="s">
        <v>84</v>
      </c>
      <c r="BK137" s="148">
        <f>ROUND(I137*H137,2)</f>
        <v>0</v>
      </c>
      <c r="BL137" s="17" t="s">
        <v>138</v>
      </c>
      <c r="BM137" s="147" t="s">
        <v>704</v>
      </c>
    </row>
    <row r="138" spans="2:65" s="12" customFormat="1" x14ac:dyDescent="0.2">
      <c r="B138" s="149"/>
      <c r="D138" s="150" t="s">
        <v>140</v>
      </c>
      <c r="E138" s="151" t="s">
        <v>1</v>
      </c>
      <c r="F138" s="152" t="s">
        <v>255</v>
      </c>
      <c r="H138" s="151" t="s">
        <v>1</v>
      </c>
      <c r="I138" s="153"/>
      <c r="L138" s="149"/>
      <c r="M138" s="154"/>
      <c r="T138" s="155"/>
      <c r="AT138" s="151" t="s">
        <v>140</v>
      </c>
      <c r="AU138" s="151" t="s">
        <v>86</v>
      </c>
      <c r="AV138" s="12" t="s">
        <v>84</v>
      </c>
      <c r="AW138" s="12" t="s">
        <v>35</v>
      </c>
      <c r="AX138" s="12" t="s">
        <v>78</v>
      </c>
      <c r="AY138" s="151" t="s">
        <v>131</v>
      </c>
    </row>
    <row r="139" spans="2:65" s="13" customFormat="1" x14ac:dyDescent="0.2">
      <c r="B139" s="156"/>
      <c r="D139" s="150" t="s">
        <v>140</v>
      </c>
      <c r="E139" s="157" t="s">
        <v>1</v>
      </c>
      <c r="F139" s="158" t="s">
        <v>256</v>
      </c>
      <c r="H139" s="159">
        <v>52</v>
      </c>
      <c r="I139" s="160"/>
      <c r="L139" s="156"/>
      <c r="M139" s="161"/>
      <c r="T139" s="162"/>
      <c r="AT139" s="157" t="s">
        <v>140</v>
      </c>
      <c r="AU139" s="157" t="s">
        <v>86</v>
      </c>
      <c r="AV139" s="13" t="s">
        <v>86</v>
      </c>
      <c r="AW139" s="13" t="s">
        <v>35</v>
      </c>
      <c r="AX139" s="13" t="s">
        <v>78</v>
      </c>
      <c r="AY139" s="157" t="s">
        <v>131</v>
      </c>
    </row>
    <row r="140" spans="2:65" s="13" customFormat="1" x14ac:dyDescent="0.2">
      <c r="B140" s="156"/>
      <c r="D140" s="150" t="s">
        <v>140</v>
      </c>
      <c r="E140" s="157" t="s">
        <v>1</v>
      </c>
      <c r="F140" s="158" t="s">
        <v>257</v>
      </c>
      <c r="H140" s="159">
        <v>52</v>
      </c>
      <c r="I140" s="160"/>
      <c r="L140" s="156"/>
      <c r="M140" s="161"/>
      <c r="T140" s="162"/>
      <c r="AT140" s="157" t="s">
        <v>140</v>
      </c>
      <c r="AU140" s="157" t="s">
        <v>86</v>
      </c>
      <c r="AV140" s="13" t="s">
        <v>86</v>
      </c>
      <c r="AW140" s="13" t="s">
        <v>35</v>
      </c>
      <c r="AX140" s="13" t="s">
        <v>78</v>
      </c>
      <c r="AY140" s="157" t="s">
        <v>131</v>
      </c>
    </row>
    <row r="141" spans="2:65" s="14" customFormat="1" x14ac:dyDescent="0.2">
      <c r="B141" s="163"/>
      <c r="D141" s="150" t="s">
        <v>140</v>
      </c>
      <c r="E141" s="164" t="s">
        <v>1</v>
      </c>
      <c r="F141" s="165" t="s">
        <v>146</v>
      </c>
      <c r="H141" s="166">
        <v>104</v>
      </c>
      <c r="I141" s="167"/>
      <c r="L141" s="163"/>
      <c r="M141" s="168"/>
      <c r="T141" s="169"/>
      <c r="AT141" s="164" t="s">
        <v>140</v>
      </c>
      <c r="AU141" s="164" t="s">
        <v>86</v>
      </c>
      <c r="AV141" s="14" t="s">
        <v>138</v>
      </c>
      <c r="AW141" s="14" t="s">
        <v>35</v>
      </c>
      <c r="AX141" s="14" t="s">
        <v>84</v>
      </c>
      <c r="AY141" s="164" t="s">
        <v>131</v>
      </c>
    </row>
    <row r="142" spans="2:65" s="1" customFormat="1" ht="21.75" customHeight="1" x14ac:dyDescent="0.2">
      <c r="B142" s="32"/>
      <c r="C142" s="136" t="s">
        <v>150</v>
      </c>
      <c r="D142" s="136" t="s">
        <v>133</v>
      </c>
      <c r="E142" s="137" t="s">
        <v>258</v>
      </c>
      <c r="F142" s="138" t="s">
        <v>259</v>
      </c>
      <c r="G142" s="139" t="s">
        <v>159</v>
      </c>
      <c r="H142" s="140">
        <v>104</v>
      </c>
      <c r="I142" s="141"/>
      <c r="J142" s="142">
        <f>ROUND(I142*H142,2)</f>
        <v>0</v>
      </c>
      <c r="K142" s="138" t="s">
        <v>137</v>
      </c>
      <c r="L142" s="32"/>
      <c r="M142" s="143" t="s">
        <v>1</v>
      </c>
      <c r="N142" s="144" t="s">
        <v>43</v>
      </c>
      <c r="P142" s="145">
        <f>O142*H142</f>
        <v>0</v>
      </c>
      <c r="Q142" s="145">
        <v>0</v>
      </c>
      <c r="R142" s="145">
        <f>Q142*H142</f>
        <v>0</v>
      </c>
      <c r="S142" s="145">
        <v>0</v>
      </c>
      <c r="T142" s="146">
        <f>S142*H142</f>
        <v>0</v>
      </c>
      <c r="AR142" s="147" t="s">
        <v>138</v>
      </c>
      <c r="AT142" s="147" t="s">
        <v>133</v>
      </c>
      <c r="AU142" s="147" t="s">
        <v>86</v>
      </c>
      <c r="AY142" s="17" t="s">
        <v>131</v>
      </c>
      <c r="BE142" s="148">
        <f>IF(N142="základní",J142,0)</f>
        <v>0</v>
      </c>
      <c r="BF142" s="148">
        <f>IF(N142="snížená",J142,0)</f>
        <v>0</v>
      </c>
      <c r="BG142" s="148">
        <f>IF(N142="zákl. přenesená",J142,0)</f>
        <v>0</v>
      </c>
      <c r="BH142" s="148">
        <f>IF(N142="sníž. přenesená",J142,0)</f>
        <v>0</v>
      </c>
      <c r="BI142" s="148">
        <f>IF(N142="nulová",J142,0)</f>
        <v>0</v>
      </c>
      <c r="BJ142" s="17" t="s">
        <v>84</v>
      </c>
      <c r="BK142" s="148">
        <f>ROUND(I142*H142,2)</f>
        <v>0</v>
      </c>
      <c r="BL142" s="17" t="s">
        <v>138</v>
      </c>
      <c r="BM142" s="147" t="s">
        <v>705</v>
      </c>
    </row>
    <row r="143" spans="2:65" s="12" customFormat="1" x14ac:dyDescent="0.2">
      <c r="B143" s="149"/>
      <c r="D143" s="150" t="s">
        <v>140</v>
      </c>
      <c r="E143" s="151" t="s">
        <v>1</v>
      </c>
      <c r="F143" s="152" t="s">
        <v>255</v>
      </c>
      <c r="H143" s="151" t="s">
        <v>1</v>
      </c>
      <c r="I143" s="153"/>
      <c r="L143" s="149"/>
      <c r="M143" s="154"/>
      <c r="T143" s="155"/>
      <c r="AT143" s="151" t="s">
        <v>140</v>
      </c>
      <c r="AU143" s="151" t="s">
        <v>86</v>
      </c>
      <c r="AV143" s="12" t="s">
        <v>84</v>
      </c>
      <c r="AW143" s="12" t="s">
        <v>35</v>
      </c>
      <c r="AX143" s="12" t="s">
        <v>78</v>
      </c>
      <c r="AY143" s="151" t="s">
        <v>131</v>
      </c>
    </row>
    <row r="144" spans="2:65" s="13" customFormat="1" x14ac:dyDescent="0.2">
      <c r="B144" s="156"/>
      <c r="D144" s="150" t="s">
        <v>140</v>
      </c>
      <c r="E144" s="157" t="s">
        <v>1</v>
      </c>
      <c r="F144" s="158" t="s">
        <v>256</v>
      </c>
      <c r="H144" s="159">
        <v>52</v>
      </c>
      <c r="I144" s="160"/>
      <c r="L144" s="156"/>
      <c r="M144" s="161"/>
      <c r="T144" s="162"/>
      <c r="AT144" s="157" t="s">
        <v>140</v>
      </c>
      <c r="AU144" s="157" t="s">
        <v>86</v>
      </c>
      <c r="AV144" s="13" t="s">
        <v>86</v>
      </c>
      <c r="AW144" s="13" t="s">
        <v>35</v>
      </c>
      <c r="AX144" s="13" t="s">
        <v>78</v>
      </c>
      <c r="AY144" s="157" t="s">
        <v>131</v>
      </c>
    </row>
    <row r="145" spans="2:65" s="13" customFormat="1" x14ac:dyDescent="0.2">
      <c r="B145" s="156"/>
      <c r="D145" s="150" t="s">
        <v>140</v>
      </c>
      <c r="E145" s="157" t="s">
        <v>1</v>
      </c>
      <c r="F145" s="158" t="s">
        <v>257</v>
      </c>
      <c r="H145" s="159">
        <v>52</v>
      </c>
      <c r="I145" s="160"/>
      <c r="L145" s="156"/>
      <c r="M145" s="161"/>
      <c r="T145" s="162"/>
      <c r="AT145" s="157" t="s">
        <v>140</v>
      </c>
      <c r="AU145" s="157" t="s">
        <v>86</v>
      </c>
      <c r="AV145" s="13" t="s">
        <v>86</v>
      </c>
      <c r="AW145" s="13" t="s">
        <v>35</v>
      </c>
      <c r="AX145" s="13" t="s">
        <v>78</v>
      </c>
      <c r="AY145" s="157" t="s">
        <v>131</v>
      </c>
    </row>
    <row r="146" spans="2:65" s="14" customFormat="1" x14ac:dyDescent="0.2">
      <c r="B146" s="163"/>
      <c r="D146" s="150" t="s">
        <v>140</v>
      </c>
      <c r="E146" s="164" t="s">
        <v>1</v>
      </c>
      <c r="F146" s="165" t="s">
        <v>146</v>
      </c>
      <c r="H146" s="166">
        <v>104</v>
      </c>
      <c r="I146" s="167"/>
      <c r="L146" s="163"/>
      <c r="M146" s="168"/>
      <c r="T146" s="169"/>
      <c r="AT146" s="164" t="s">
        <v>140</v>
      </c>
      <c r="AU146" s="164" t="s">
        <v>86</v>
      </c>
      <c r="AV146" s="14" t="s">
        <v>138</v>
      </c>
      <c r="AW146" s="14" t="s">
        <v>35</v>
      </c>
      <c r="AX146" s="14" t="s">
        <v>84</v>
      </c>
      <c r="AY146" s="164" t="s">
        <v>131</v>
      </c>
    </row>
    <row r="147" spans="2:65" s="1" customFormat="1" ht="24.2" customHeight="1" x14ac:dyDescent="0.2">
      <c r="B147" s="32"/>
      <c r="C147" s="136" t="s">
        <v>138</v>
      </c>
      <c r="D147" s="136" t="s">
        <v>133</v>
      </c>
      <c r="E147" s="137" t="s">
        <v>261</v>
      </c>
      <c r="F147" s="138" t="s">
        <v>262</v>
      </c>
      <c r="G147" s="139" t="s">
        <v>159</v>
      </c>
      <c r="H147" s="140">
        <v>52</v>
      </c>
      <c r="I147" s="141"/>
      <c r="J147" s="142">
        <f>ROUND(I147*H147,2)</f>
        <v>0</v>
      </c>
      <c r="K147" s="138" t="s">
        <v>137</v>
      </c>
      <c r="L147" s="32"/>
      <c r="M147" s="143" t="s">
        <v>1</v>
      </c>
      <c r="N147" s="144" t="s">
        <v>43</v>
      </c>
      <c r="P147" s="145">
        <f>O147*H147</f>
        <v>0</v>
      </c>
      <c r="Q147" s="145">
        <v>0</v>
      </c>
      <c r="R147" s="145">
        <f>Q147*H147</f>
        <v>0</v>
      </c>
      <c r="S147" s="145">
        <v>0</v>
      </c>
      <c r="T147" s="146">
        <f>S147*H147</f>
        <v>0</v>
      </c>
      <c r="AR147" s="147" t="s">
        <v>138</v>
      </c>
      <c r="AT147" s="147" t="s">
        <v>133</v>
      </c>
      <c r="AU147" s="147" t="s">
        <v>86</v>
      </c>
      <c r="AY147" s="17" t="s">
        <v>131</v>
      </c>
      <c r="BE147" s="148">
        <f>IF(N147="základní",J147,0)</f>
        <v>0</v>
      </c>
      <c r="BF147" s="148">
        <f>IF(N147="snížená",J147,0)</f>
        <v>0</v>
      </c>
      <c r="BG147" s="148">
        <f>IF(N147="zákl. přenesená",J147,0)</f>
        <v>0</v>
      </c>
      <c r="BH147" s="148">
        <f>IF(N147="sníž. přenesená",J147,0)</f>
        <v>0</v>
      </c>
      <c r="BI147" s="148">
        <f>IF(N147="nulová",J147,0)</f>
        <v>0</v>
      </c>
      <c r="BJ147" s="17" t="s">
        <v>84</v>
      </c>
      <c r="BK147" s="148">
        <f>ROUND(I147*H147,2)</f>
        <v>0</v>
      </c>
      <c r="BL147" s="17" t="s">
        <v>138</v>
      </c>
      <c r="BM147" s="147" t="s">
        <v>706</v>
      </c>
    </row>
    <row r="148" spans="2:65" s="12" customFormat="1" x14ac:dyDescent="0.2">
      <c r="B148" s="149"/>
      <c r="D148" s="150" t="s">
        <v>140</v>
      </c>
      <c r="E148" s="151" t="s">
        <v>1</v>
      </c>
      <c r="F148" s="152" t="s">
        <v>255</v>
      </c>
      <c r="H148" s="151" t="s">
        <v>1</v>
      </c>
      <c r="I148" s="153"/>
      <c r="L148" s="149"/>
      <c r="M148" s="154"/>
      <c r="T148" s="155"/>
      <c r="AT148" s="151" t="s">
        <v>140</v>
      </c>
      <c r="AU148" s="151" t="s">
        <v>86</v>
      </c>
      <c r="AV148" s="12" t="s">
        <v>84</v>
      </c>
      <c r="AW148" s="12" t="s">
        <v>35</v>
      </c>
      <c r="AX148" s="12" t="s">
        <v>78</v>
      </c>
      <c r="AY148" s="151" t="s">
        <v>131</v>
      </c>
    </row>
    <row r="149" spans="2:65" s="13" customFormat="1" x14ac:dyDescent="0.2">
      <c r="B149" s="156"/>
      <c r="D149" s="150" t="s">
        <v>140</v>
      </c>
      <c r="E149" s="157" t="s">
        <v>1</v>
      </c>
      <c r="F149" s="158" t="s">
        <v>256</v>
      </c>
      <c r="H149" s="159">
        <v>52</v>
      </c>
      <c r="I149" s="160"/>
      <c r="L149" s="156"/>
      <c r="M149" s="161"/>
      <c r="T149" s="162"/>
      <c r="AT149" s="157" t="s">
        <v>140</v>
      </c>
      <c r="AU149" s="157" t="s">
        <v>86</v>
      </c>
      <c r="AV149" s="13" t="s">
        <v>86</v>
      </c>
      <c r="AW149" s="13" t="s">
        <v>35</v>
      </c>
      <c r="AX149" s="13" t="s">
        <v>78</v>
      </c>
      <c r="AY149" s="157" t="s">
        <v>131</v>
      </c>
    </row>
    <row r="150" spans="2:65" s="14" customFormat="1" x14ac:dyDescent="0.2">
      <c r="B150" s="163"/>
      <c r="D150" s="150" t="s">
        <v>140</v>
      </c>
      <c r="E150" s="164" t="s">
        <v>1</v>
      </c>
      <c r="F150" s="165" t="s">
        <v>146</v>
      </c>
      <c r="H150" s="166">
        <v>52</v>
      </c>
      <c r="I150" s="167"/>
      <c r="L150" s="163"/>
      <c r="M150" s="168"/>
      <c r="T150" s="169"/>
      <c r="AT150" s="164" t="s">
        <v>140</v>
      </c>
      <c r="AU150" s="164" t="s">
        <v>86</v>
      </c>
      <c r="AV150" s="14" t="s">
        <v>138</v>
      </c>
      <c r="AW150" s="14" t="s">
        <v>35</v>
      </c>
      <c r="AX150" s="14" t="s">
        <v>84</v>
      </c>
      <c r="AY150" s="164" t="s">
        <v>131</v>
      </c>
    </row>
    <row r="151" spans="2:65" s="1" customFormat="1" ht="33" customHeight="1" x14ac:dyDescent="0.2">
      <c r="B151" s="32"/>
      <c r="C151" s="136" t="s">
        <v>155</v>
      </c>
      <c r="D151" s="136" t="s">
        <v>133</v>
      </c>
      <c r="E151" s="137" t="s">
        <v>264</v>
      </c>
      <c r="F151" s="138" t="s">
        <v>265</v>
      </c>
      <c r="G151" s="139" t="s">
        <v>159</v>
      </c>
      <c r="H151" s="140">
        <v>1104</v>
      </c>
      <c r="I151" s="141"/>
      <c r="J151" s="142">
        <f>ROUND(I151*H151,2)</f>
        <v>0</v>
      </c>
      <c r="K151" s="138" t="s">
        <v>137</v>
      </c>
      <c r="L151" s="32"/>
      <c r="M151" s="143" t="s">
        <v>1</v>
      </c>
      <c r="N151" s="144" t="s">
        <v>43</v>
      </c>
      <c r="P151" s="145">
        <f>O151*H151</f>
        <v>0</v>
      </c>
      <c r="Q151" s="145">
        <v>0</v>
      </c>
      <c r="R151" s="145">
        <f>Q151*H151</f>
        <v>0</v>
      </c>
      <c r="S151" s="145">
        <v>0</v>
      </c>
      <c r="T151" s="146">
        <f>S151*H151</f>
        <v>0</v>
      </c>
      <c r="AR151" s="147" t="s">
        <v>138</v>
      </c>
      <c r="AT151" s="147" t="s">
        <v>133</v>
      </c>
      <c r="AU151" s="147" t="s">
        <v>86</v>
      </c>
      <c r="AY151" s="17" t="s">
        <v>131</v>
      </c>
      <c r="BE151" s="148">
        <f>IF(N151="základní",J151,0)</f>
        <v>0</v>
      </c>
      <c r="BF151" s="148">
        <f>IF(N151="snížená",J151,0)</f>
        <v>0</v>
      </c>
      <c r="BG151" s="148">
        <f>IF(N151="zákl. přenesená",J151,0)</f>
        <v>0</v>
      </c>
      <c r="BH151" s="148">
        <f>IF(N151="sníž. přenesená",J151,0)</f>
        <v>0</v>
      </c>
      <c r="BI151" s="148">
        <f>IF(N151="nulová",J151,0)</f>
        <v>0</v>
      </c>
      <c r="BJ151" s="17" t="s">
        <v>84</v>
      </c>
      <c r="BK151" s="148">
        <f>ROUND(I151*H151,2)</f>
        <v>0</v>
      </c>
      <c r="BL151" s="17" t="s">
        <v>138</v>
      </c>
      <c r="BM151" s="147" t="s">
        <v>707</v>
      </c>
    </row>
    <row r="152" spans="2:65" s="12" customFormat="1" x14ac:dyDescent="0.2">
      <c r="B152" s="149"/>
      <c r="D152" s="150" t="s">
        <v>140</v>
      </c>
      <c r="E152" s="151" t="s">
        <v>1</v>
      </c>
      <c r="F152" s="152" t="s">
        <v>267</v>
      </c>
      <c r="H152" s="151" t="s">
        <v>1</v>
      </c>
      <c r="I152" s="153"/>
      <c r="L152" s="149"/>
      <c r="M152" s="154"/>
      <c r="T152" s="155"/>
      <c r="AT152" s="151" t="s">
        <v>140</v>
      </c>
      <c r="AU152" s="151" t="s">
        <v>86</v>
      </c>
      <c r="AV152" s="12" t="s">
        <v>84</v>
      </c>
      <c r="AW152" s="12" t="s">
        <v>35</v>
      </c>
      <c r="AX152" s="12" t="s">
        <v>78</v>
      </c>
      <c r="AY152" s="151" t="s">
        <v>131</v>
      </c>
    </row>
    <row r="153" spans="2:65" s="13" customFormat="1" x14ac:dyDescent="0.2">
      <c r="B153" s="156"/>
      <c r="D153" s="150" t="s">
        <v>140</v>
      </c>
      <c r="E153" s="157" t="s">
        <v>1</v>
      </c>
      <c r="F153" s="158" t="s">
        <v>708</v>
      </c>
      <c r="H153" s="159">
        <v>1104</v>
      </c>
      <c r="I153" s="160"/>
      <c r="L153" s="156"/>
      <c r="M153" s="161"/>
      <c r="T153" s="162"/>
      <c r="AT153" s="157" t="s">
        <v>140</v>
      </c>
      <c r="AU153" s="157" t="s">
        <v>86</v>
      </c>
      <c r="AV153" s="13" t="s">
        <v>86</v>
      </c>
      <c r="AW153" s="13" t="s">
        <v>35</v>
      </c>
      <c r="AX153" s="13" t="s">
        <v>78</v>
      </c>
      <c r="AY153" s="157" t="s">
        <v>131</v>
      </c>
    </row>
    <row r="154" spans="2:65" s="14" customFormat="1" x14ac:dyDescent="0.2">
      <c r="B154" s="163"/>
      <c r="D154" s="150" t="s">
        <v>140</v>
      </c>
      <c r="E154" s="164" t="s">
        <v>222</v>
      </c>
      <c r="F154" s="165" t="s">
        <v>146</v>
      </c>
      <c r="H154" s="166">
        <v>1104</v>
      </c>
      <c r="I154" s="167"/>
      <c r="L154" s="163"/>
      <c r="M154" s="168"/>
      <c r="T154" s="169"/>
      <c r="AT154" s="164" t="s">
        <v>140</v>
      </c>
      <c r="AU154" s="164" t="s">
        <v>86</v>
      </c>
      <c r="AV154" s="14" t="s">
        <v>138</v>
      </c>
      <c r="AW154" s="14" t="s">
        <v>35</v>
      </c>
      <c r="AX154" s="14" t="s">
        <v>84</v>
      </c>
      <c r="AY154" s="164" t="s">
        <v>131</v>
      </c>
    </row>
    <row r="155" spans="2:65" s="1" customFormat="1" ht="33" customHeight="1" x14ac:dyDescent="0.2">
      <c r="B155" s="32"/>
      <c r="C155" s="136" t="s">
        <v>164</v>
      </c>
      <c r="D155" s="136" t="s">
        <v>133</v>
      </c>
      <c r="E155" s="137" t="s">
        <v>269</v>
      </c>
      <c r="F155" s="138" t="s">
        <v>270</v>
      </c>
      <c r="G155" s="139" t="s">
        <v>159</v>
      </c>
      <c r="H155" s="140">
        <v>90</v>
      </c>
      <c r="I155" s="141"/>
      <c r="J155" s="142">
        <f>ROUND(I155*H155,2)</f>
        <v>0</v>
      </c>
      <c r="K155" s="138" t="s">
        <v>137</v>
      </c>
      <c r="L155" s="32"/>
      <c r="M155" s="143" t="s">
        <v>1</v>
      </c>
      <c r="N155" s="144" t="s">
        <v>43</v>
      </c>
      <c r="P155" s="145">
        <f>O155*H155</f>
        <v>0</v>
      </c>
      <c r="Q155" s="145">
        <v>0</v>
      </c>
      <c r="R155" s="145">
        <f>Q155*H155</f>
        <v>0</v>
      </c>
      <c r="S155" s="145">
        <v>0</v>
      </c>
      <c r="T155" s="146">
        <f>S155*H155</f>
        <v>0</v>
      </c>
      <c r="AR155" s="147" t="s">
        <v>138</v>
      </c>
      <c r="AT155" s="147" t="s">
        <v>133</v>
      </c>
      <c r="AU155" s="147" t="s">
        <v>86</v>
      </c>
      <c r="AY155" s="17" t="s">
        <v>131</v>
      </c>
      <c r="BE155" s="148">
        <f>IF(N155="základní",J155,0)</f>
        <v>0</v>
      </c>
      <c r="BF155" s="148">
        <f>IF(N155="snížená",J155,0)</f>
        <v>0</v>
      </c>
      <c r="BG155" s="148">
        <f>IF(N155="zákl. přenesená",J155,0)</f>
        <v>0</v>
      </c>
      <c r="BH155" s="148">
        <f>IF(N155="sníž. přenesená",J155,0)</f>
        <v>0</v>
      </c>
      <c r="BI155" s="148">
        <f>IF(N155="nulová",J155,0)</f>
        <v>0</v>
      </c>
      <c r="BJ155" s="17" t="s">
        <v>84</v>
      </c>
      <c r="BK155" s="148">
        <f>ROUND(I155*H155,2)</f>
        <v>0</v>
      </c>
      <c r="BL155" s="17" t="s">
        <v>138</v>
      </c>
      <c r="BM155" s="147" t="s">
        <v>709</v>
      </c>
    </row>
    <row r="156" spans="2:65" s="12" customFormat="1" x14ac:dyDescent="0.2">
      <c r="B156" s="149"/>
      <c r="D156" s="150" t="s">
        <v>140</v>
      </c>
      <c r="E156" s="151" t="s">
        <v>1</v>
      </c>
      <c r="F156" s="152" t="s">
        <v>272</v>
      </c>
      <c r="H156" s="151" t="s">
        <v>1</v>
      </c>
      <c r="I156" s="153"/>
      <c r="L156" s="149"/>
      <c r="M156" s="154"/>
      <c r="T156" s="155"/>
      <c r="AT156" s="151" t="s">
        <v>140</v>
      </c>
      <c r="AU156" s="151" t="s">
        <v>86</v>
      </c>
      <c r="AV156" s="12" t="s">
        <v>84</v>
      </c>
      <c r="AW156" s="12" t="s">
        <v>35</v>
      </c>
      <c r="AX156" s="12" t="s">
        <v>78</v>
      </c>
      <c r="AY156" s="151" t="s">
        <v>131</v>
      </c>
    </row>
    <row r="157" spans="2:65" s="13" customFormat="1" x14ac:dyDescent="0.2">
      <c r="B157" s="156"/>
      <c r="D157" s="150" t="s">
        <v>140</v>
      </c>
      <c r="E157" s="157" t="s">
        <v>1</v>
      </c>
      <c r="F157" s="158" t="s">
        <v>710</v>
      </c>
      <c r="H157" s="159">
        <v>90</v>
      </c>
      <c r="I157" s="160"/>
      <c r="L157" s="156"/>
      <c r="M157" s="161"/>
      <c r="T157" s="162"/>
      <c r="AT157" s="157" t="s">
        <v>140</v>
      </c>
      <c r="AU157" s="157" t="s">
        <v>86</v>
      </c>
      <c r="AV157" s="13" t="s">
        <v>86</v>
      </c>
      <c r="AW157" s="13" t="s">
        <v>35</v>
      </c>
      <c r="AX157" s="13" t="s">
        <v>78</v>
      </c>
      <c r="AY157" s="157" t="s">
        <v>131</v>
      </c>
    </row>
    <row r="158" spans="2:65" s="14" customFormat="1" x14ac:dyDescent="0.2">
      <c r="B158" s="163"/>
      <c r="D158" s="150" t="s">
        <v>140</v>
      </c>
      <c r="E158" s="164" t="s">
        <v>231</v>
      </c>
      <c r="F158" s="165" t="s">
        <v>146</v>
      </c>
      <c r="H158" s="166">
        <v>90</v>
      </c>
      <c r="I158" s="167"/>
      <c r="L158" s="163"/>
      <c r="M158" s="168"/>
      <c r="T158" s="169"/>
      <c r="AT158" s="164" t="s">
        <v>140</v>
      </c>
      <c r="AU158" s="164" t="s">
        <v>86</v>
      </c>
      <c r="AV158" s="14" t="s">
        <v>138</v>
      </c>
      <c r="AW158" s="14" t="s">
        <v>35</v>
      </c>
      <c r="AX158" s="14" t="s">
        <v>84</v>
      </c>
      <c r="AY158" s="164" t="s">
        <v>131</v>
      </c>
    </row>
    <row r="159" spans="2:65" s="1" customFormat="1" ht="24.2" customHeight="1" x14ac:dyDescent="0.2">
      <c r="B159" s="32"/>
      <c r="C159" s="136" t="s">
        <v>170</v>
      </c>
      <c r="D159" s="136" t="s">
        <v>133</v>
      </c>
      <c r="E159" s="137" t="s">
        <v>274</v>
      </c>
      <c r="F159" s="138" t="s">
        <v>275</v>
      </c>
      <c r="G159" s="139" t="s">
        <v>159</v>
      </c>
      <c r="H159" s="140">
        <v>114</v>
      </c>
      <c r="I159" s="141"/>
      <c r="J159" s="142">
        <f>ROUND(I159*H159,2)</f>
        <v>0</v>
      </c>
      <c r="K159" s="138" t="s">
        <v>137</v>
      </c>
      <c r="L159" s="32"/>
      <c r="M159" s="143" t="s">
        <v>1</v>
      </c>
      <c r="N159" s="144" t="s">
        <v>43</v>
      </c>
      <c r="P159" s="145">
        <f>O159*H159</f>
        <v>0</v>
      </c>
      <c r="Q159" s="145">
        <v>0</v>
      </c>
      <c r="R159" s="145">
        <f>Q159*H159</f>
        <v>0</v>
      </c>
      <c r="S159" s="145">
        <v>0</v>
      </c>
      <c r="T159" s="146">
        <f>S159*H159</f>
        <v>0</v>
      </c>
      <c r="AR159" s="147" t="s">
        <v>138</v>
      </c>
      <c r="AT159" s="147" t="s">
        <v>133</v>
      </c>
      <c r="AU159" s="147" t="s">
        <v>86</v>
      </c>
      <c r="AY159" s="17" t="s">
        <v>131</v>
      </c>
      <c r="BE159" s="148">
        <f>IF(N159="základní",J159,0)</f>
        <v>0</v>
      </c>
      <c r="BF159" s="148">
        <f>IF(N159="snížená",J159,0)</f>
        <v>0</v>
      </c>
      <c r="BG159" s="148">
        <f>IF(N159="zákl. přenesená",J159,0)</f>
        <v>0</v>
      </c>
      <c r="BH159" s="148">
        <f>IF(N159="sníž. přenesená",J159,0)</f>
        <v>0</v>
      </c>
      <c r="BI159" s="148">
        <f>IF(N159="nulová",J159,0)</f>
        <v>0</v>
      </c>
      <c r="BJ159" s="17" t="s">
        <v>84</v>
      </c>
      <c r="BK159" s="148">
        <f>ROUND(I159*H159,2)</f>
        <v>0</v>
      </c>
      <c r="BL159" s="17" t="s">
        <v>138</v>
      </c>
      <c r="BM159" s="147" t="s">
        <v>711</v>
      </c>
    </row>
    <row r="160" spans="2:65" s="12" customFormat="1" x14ac:dyDescent="0.2">
      <c r="B160" s="149"/>
      <c r="D160" s="150" t="s">
        <v>140</v>
      </c>
      <c r="E160" s="151" t="s">
        <v>1</v>
      </c>
      <c r="F160" s="152" t="s">
        <v>277</v>
      </c>
      <c r="H160" s="151" t="s">
        <v>1</v>
      </c>
      <c r="I160" s="153"/>
      <c r="L160" s="149"/>
      <c r="M160" s="154"/>
      <c r="T160" s="155"/>
      <c r="AT160" s="151" t="s">
        <v>140</v>
      </c>
      <c r="AU160" s="151" t="s">
        <v>86</v>
      </c>
      <c r="AV160" s="12" t="s">
        <v>84</v>
      </c>
      <c r="AW160" s="12" t="s">
        <v>35</v>
      </c>
      <c r="AX160" s="12" t="s">
        <v>78</v>
      </c>
      <c r="AY160" s="151" t="s">
        <v>131</v>
      </c>
    </row>
    <row r="161" spans="2:65" s="13" customFormat="1" x14ac:dyDescent="0.2">
      <c r="B161" s="156"/>
      <c r="D161" s="150" t="s">
        <v>140</v>
      </c>
      <c r="E161" s="157" t="s">
        <v>1</v>
      </c>
      <c r="F161" s="158" t="s">
        <v>712</v>
      </c>
      <c r="H161" s="159">
        <v>53</v>
      </c>
      <c r="I161" s="160"/>
      <c r="L161" s="156"/>
      <c r="M161" s="161"/>
      <c r="T161" s="162"/>
      <c r="AT161" s="157" t="s">
        <v>140</v>
      </c>
      <c r="AU161" s="157" t="s">
        <v>86</v>
      </c>
      <c r="AV161" s="13" t="s">
        <v>86</v>
      </c>
      <c r="AW161" s="13" t="s">
        <v>35</v>
      </c>
      <c r="AX161" s="13" t="s">
        <v>78</v>
      </c>
      <c r="AY161" s="157" t="s">
        <v>131</v>
      </c>
    </row>
    <row r="162" spans="2:65" s="12" customFormat="1" x14ac:dyDescent="0.2">
      <c r="B162" s="149"/>
      <c r="D162" s="150" t="s">
        <v>140</v>
      </c>
      <c r="E162" s="151" t="s">
        <v>1</v>
      </c>
      <c r="F162" s="152" t="s">
        <v>279</v>
      </c>
      <c r="H162" s="151" t="s">
        <v>1</v>
      </c>
      <c r="I162" s="153"/>
      <c r="L162" s="149"/>
      <c r="M162" s="154"/>
      <c r="T162" s="155"/>
      <c r="AT162" s="151" t="s">
        <v>140</v>
      </c>
      <c r="AU162" s="151" t="s">
        <v>86</v>
      </c>
      <c r="AV162" s="12" t="s">
        <v>84</v>
      </c>
      <c r="AW162" s="12" t="s">
        <v>35</v>
      </c>
      <c r="AX162" s="12" t="s">
        <v>78</v>
      </c>
      <c r="AY162" s="151" t="s">
        <v>131</v>
      </c>
    </row>
    <row r="163" spans="2:65" s="13" customFormat="1" x14ac:dyDescent="0.2">
      <c r="B163" s="156"/>
      <c r="D163" s="150" t="s">
        <v>140</v>
      </c>
      <c r="E163" s="157" t="s">
        <v>1</v>
      </c>
      <c r="F163" s="158" t="s">
        <v>713</v>
      </c>
      <c r="H163" s="159">
        <v>61</v>
      </c>
      <c r="I163" s="160"/>
      <c r="L163" s="156"/>
      <c r="M163" s="161"/>
      <c r="T163" s="162"/>
      <c r="AT163" s="157" t="s">
        <v>140</v>
      </c>
      <c r="AU163" s="157" t="s">
        <v>86</v>
      </c>
      <c r="AV163" s="13" t="s">
        <v>86</v>
      </c>
      <c r="AW163" s="13" t="s">
        <v>35</v>
      </c>
      <c r="AX163" s="13" t="s">
        <v>78</v>
      </c>
      <c r="AY163" s="157" t="s">
        <v>131</v>
      </c>
    </row>
    <row r="164" spans="2:65" s="14" customFormat="1" x14ac:dyDescent="0.2">
      <c r="B164" s="163"/>
      <c r="D164" s="150" t="s">
        <v>140</v>
      </c>
      <c r="E164" s="164" t="s">
        <v>238</v>
      </c>
      <c r="F164" s="165" t="s">
        <v>146</v>
      </c>
      <c r="H164" s="166">
        <v>114</v>
      </c>
      <c r="I164" s="167"/>
      <c r="L164" s="163"/>
      <c r="M164" s="168"/>
      <c r="T164" s="169"/>
      <c r="AT164" s="164" t="s">
        <v>140</v>
      </c>
      <c r="AU164" s="164" t="s">
        <v>86</v>
      </c>
      <c r="AV164" s="14" t="s">
        <v>138</v>
      </c>
      <c r="AW164" s="14" t="s">
        <v>35</v>
      </c>
      <c r="AX164" s="14" t="s">
        <v>84</v>
      </c>
      <c r="AY164" s="164" t="s">
        <v>131</v>
      </c>
    </row>
    <row r="165" spans="2:65" s="1" customFormat="1" ht="44.25" customHeight="1" x14ac:dyDescent="0.2">
      <c r="B165" s="32"/>
      <c r="C165" s="136" t="s">
        <v>176</v>
      </c>
      <c r="D165" s="136" t="s">
        <v>133</v>
      </c>
      <c r="E165" s="137" t="s">
        <v>289</v>
      </c>
      <c r="F165" s="138" t="s">
        <v>290</v>
      </c>
      <c r="G165" s="139" t="s">
        <v>153</v>
      </c>
      <c r="H165" s="140">
        <v>21</v>
      </c>
      <c r="I165" s="141"/>
      <c r="J165" s="142">
        <f>ROUND(I165*H165,2)</f>
        <v>0</v>
      </c>
      <c r="K165" s="138" t="s">
        <v>137</v>
      </c>
      <c r="L165" s="32"/>
      <c r="M165" s="143" t="s">
        <v>1</v>
      </c>
      <c r="N165" s="144" t="s">
        <v>43</v>
      </c>
      <c r="P165" s="145">
        <f>O165*H165</f>
        <v>0</v>
      </c>
      <c r="Q165" s="145">
        <v>8.3999999999999995E-3</v>
      </c>
      <c r="R165" s="145">
        <f>Q165*H165</f>
        <v>0.1764</v>
      </c>
      <c r="S165" s="145">
        <v>0</v>
      </c>
      <c r="T165" s="146">
        <f>S165*H165</f>
        <v>0</v>
      </c>
      <c r="AR165" s="147" t="s">
        <v>138</v>
      </c>
      <c r="AT165" s="147" t="s">
        <v>133</v>
      </c>
      <c r="AU165" s="147" t="s">
        <v>86</v>
      </c>
      <c r="AY165" s="17" t="s">
        <v>131</v>
      </c>
      <c r="BE165" s="148">
        <f>IF(N165="základní",J165,0)</f>
        <v>0</v>
      </c>
      <c r="BF165" s="148">
        <f>IF(N165="snížená",J165,0)</f>
        <v>0</v>
      </c>
      <c r="BG165" s="148">
        <f>IF(N165="zákl. přenesená",J165,0)</f>
        <v>0</v>
      </c>
      <c r="BH165" s="148">
        <f>IF(N165="sníž. přenesená",J165,0)</f>
        <v>0</v>
      </c>
      <c r="BI165" s="148">
        <f>IF(N165="nulová",J165,0)</f>
        <v>0</v>
      </c>
      <c r="BJ165" s="17" t="s">
        <v>84</v>
      </c>
      <c r="BK165" s="148">
        <f>ROUND(I165*H165,2)</f>
        <v>0</v>
      </c>
      <c r="BL165" s="17" t="s">
        <v>138</v>
      </c>
      <c r="BM165" s="147" t="s">
        <v>714</v>
      </c>
    </row>
    <row r="166" spans="2:65" s="12" customFormat="1" x14ac:dyDescent="0.2">
      <c r="B166" s="149"/>
      <c r="D166" s="150" t="s">
        <v>140</v>
      </c>
      <c r="E166" s="151" t="s">
        <v>1</v>
      </c>
      <c r="F166" s="152" t="s">
        <v>292</v>
      </c>
      <c r="H166" s="151" t="s">
        <v>1</v>
      </c>
      <c r="I166" s="153"/>
      <c r="L166" s="149"/>
      <c r="M166" s="154"/>
      <c r="T166" s="155"/>
      <c r="AT166" s="151" t="s">
        <v>140</v>
      </c>
      <c r="AU166" s="151" t="s">
        <v>86</v>
      </c>
      <c r="AV166" s="12" t="s">
        <v>84</v>
      </c>
      <c r="AW166" s="12" t="s">
        <v>35</v>
      </c>
      <c r="AX166" s="12" t="s">
        <v>78</v>
      </c>
      <c r="AY166" s="151" t="s">
        <v>131</v>
      </c>
    </row>
    <row r="167" spans="2:65" s="13" customFormat="1" x14ac:dyDescent="0.2">
      <c r="B167" s="156"/>
      <c r="D167" s="150" t="s">
        <v>140</v>
      </c>
      <c r="E167" s="157" t="s">
        <v>1</v>
      </c>
      <c r="F167" s="158" t="s">
        <v>715</v>
      </c>
      <c r="H167" s="159">
        <v>21</v>
      </c>
      <c r="I167" s="160"/>
      <c r="L167" s="156"/>
      <c r="M167" s="161"/>
      <c r="T167" s="162"/>
      <c r="AT167" s="157" t="s">
        <v>140</v>
      </c>
      <c r="AU167" s="157" t="s">
        <v>86</v>
      </c>
      <c r="AV167" s="13" t="s">
        <v>86</v>
      </c>
      <c r="AW167" s="13" t="s">
        <v>35</v>
      </c>
      <c r="AX167" s="13" t="s">
        <v>78</v>
      </c>
      <c r="AY167" s="157" t="s">
        <v>131</v>
      </c>
    </row>
    <row r="168" spans="2:65" s="14" customFormat="1" x14ac:dyDescent="0.2">
      <c r="B168" s="163"/>
      <c r="D168" s="150" t="s">
        <v>140</v>
      </c>
      <c r="E168" s="164" t="s">
        <v>1</v>
      </c>
      <c r="F168" s="165" t="s">
        <v>146</v>
      </c>
      <c r="H168" s="166">
        <v>21</v>
      </c>
      <c r="I168" s="167"/>
      <c r="L168" s="163"/>
      <c r="M168" s="168"/>
      <c r="T168" s="169"/>
      <c r="AT168" s="164" t="s">
        <v>140</v>
      </c>
      <c r="AU168" s="164" t="s">
        <v>86</v>
      </c>
      <c r="AV168" s="14" t="s">
        <v>138</v>
      </c>
      <c r="AW168" s="14" t="s">
        <v>35</v>
      </c>
      <c r="AX168" s="14" t="s">
        <v>84</v>
      </c>
      <c r="AY168" s="164" t="s">
        <v>131</v>
      </c>
    </row>
    <row r="169" spans="2:65" s="1" customFormat="1" ht="24.2" customHeight="1" x14ac:dyDescent="0.2">
      <c r="B169" s="32"/>
      <c r="C169" s="176" t="s">
        <v>168</v>
      </c>
      <c r="D169" s="176" t="s">
        <v>294</v>
      </c>
      <c r="E169" s="177" t="s">
        <v>295</v>
      </c>
      <c r="F169" s="178" t="s">
        <v>296</v>
      </c>
      <c r="G169" s="179" t="s">
        <v>153</v>
      </c>
      <c r="H169" s="180">
        <v>23.1</v>
      </c>
      <c r="I169" s="181"/>
      <c r="J169" s="182">
        <f>ROUND(I169*H169,2)</f>
        <v>0</v>
      </c>
      <c r="K169" s="178" t="s">
        <v>137</v>
      </c>
      <c r="L169" s="183"/>
      <c r="M169" s="184" t="s">
        <v>1</v>
      </c>
      <c r="N169" s="185" t="s">
        <v>43</v>
      </c>
      <c r="P169" s="145">
        <f>O169*H169</f>
        <v>0</v>
      </c>
      <c r="Q169" s="145">
        <v>6.2399999999999997E-2</v>
      </c>
      <c r="R169" s="145">
        <f>Q169*H169</f>
        <v>1.4414400000000001</v>
      </c>
      <c r="S169" s="145">
        <v>0</v>
      </c>
      <c r="T169" s="146">
        <f>S169*H169</f>
        <v>0</v>
      </c>
      <c r="AR169" s="147" t="s">
        <v>176</v>
      </c>
      <c r="AT169" s="147" t="s">
        <v>294</v>
      </c>
      <c r="AU169" s="147" t="s">
        <v>86</v>
      </c>
      <c r="AY169" s="17" t="s">
        <v>131</v>
      </c>
      <c r="BE169" s="148">
        <f>IF(N169="základní",J169,0)</f>
        <v>0</v>
      </c>
      <c r="BF169" s="148">
        <f>IF(N169="snížená",J169,0)</f>
        <v>0</v>
      </c>
      <c r="BG169" s="148">
        <f>IF(N169="zákl. přenesená",J169,0)</f>
        <v>0</v>
      </c>
      <c r="BH169" s="148">
        <f>IF(N169="sníž. přenesená",J169,0)</f>
        <v>0</v>
      </c>
      <c r="BI169" s="148">
        <f>IF(N169="nulová",J169,0)</f>
        <v>0</v>
      </c>
      <c r="BJ169" s="17" t="s">
        <v>84</v>
      </c>
      <c r="BK169" s="148">
        <f>ROUND(I169*H169,2)</f>
        <v>0</v>
      </c>
      <c r="BL169" s="17" t="s">
        <v>138</v>
      </c>
      <c r="BM169" s="147" t="s">
        <v>716</v>
      </c>
    </row>
    <row r="170" spans="2:65" s="13" customFormat="1" x14ac:dyDescent="0.2">
      <c r="B170" s="156"/>
      <c r="D170" s="150" t="s">
        <v>140</v>
      </c>
      <c r="F170" s="158" t="s">
        <v>717</v>
      </c>
      <c r="H170" s="159">
        <v>23.1</v>
      </c>
      <c r="I170" s="160"/>
      <c r="L170" s="156"/>
      <c r="M170" s="161"/>
      <c r="T170" s="162"/>
      <c r="AT170" s="157" t="s">
        <v>140</v>
      </c>
      <c r="AU170" s="157" t="s">
        <v>86</v>
      </c>
      <c r="AV170" s="13" t="s">
        <v>86</v>
      </c>
      <c r="AW170" s="13" t="s">
        <v>4</v>
      </c>
      <c r="AX170" s="13" t="s">
        <v>84</v>
      </c>
      <c r="AY170" s="157" t="s">
        <v>131</v>
      </c>
    </row>
    <row r="171" spans="2:65" s="1" customFormat="1" ht="38.1" customHeight="1" x14ac:dyDescent="0.2">
      <c r="B171" s="32"/>
      <c r="C171" s="136" t="s">
        <v>197</v>
      </c>
      <c r="D171" s="136" t="s">
        <v>133</v>
      </c>
      <c r="E171" s="137" t="s">
        <v>299</v>
      </c>
      <c r="F171" s="138" t="s">
        <v>300</v>
      </c>
      <c r="G171" s="139" t="s">
        <v>159</v>
      </c>
      <c r="H171" s="140">
        <v>1531</v>
      </c>
      <c r="I171" s="141"/>
      <c r="J171" s="142">
        <f>ROUND(I171*H171,2)</f>
        <v>0</v>
      </c>
      <c r="K171" s="138" t="s">
        <v>137</v>
      </c>
      <c r="L171" s="32"/>
      <c r="M171" s="143" t="s">
        <v>1</v>
      </c>
      <c r="N171" s="144" t="s">
        <v>43</v>
      </c>
      <c r="P171" s="145">
        <f>O171*H171</f>
        <v>0</v>
      </c>
      <c r="Q171" s="145">
        <v>0</v>
      </c>
      <c r="R171" s="145">
        <f>Q171*H171</f>
        <v>0</v>
      </c>
      <c r="S171" s="145">
        <v>0</v>
      </c>
      <c r="T171" s="146">
        <f>S171*H171</f>
        <v>0</v>
      </c>
      <c r="AR171" s="147" t="s">
        <v>138</v>
      </c>
      <c r="AT171" s="147" t="s">
        <v>133</v>
      </c>
      <c r="AU171" s="147" t="s">
        <v>86</v>
      </c>
      <c r="AY171" s="17" t="s">
        <v>131</v>
      </c>
      <c r="BE171" s="148">
        <f>IF(N171="základní",J171,0)</f>
        <v>0</v>
      </c>
      <c r="BF171" s="148">
        <f>IF(N171="snížená",J171,0)</f>
        <v>0</v>
      </c>
      <c r="BG171" s="148">
        <f>IF(N171="zákl. přenesená",J171,0)</f>
        <v>0</v>
      </c>
      <c r="BH171" s="148">
        <f>IF(N171="sníž. přenesená",J171,0)</f>
        <v>0</v>
      </c>
      <c r="BI171" s="148">
        <f>IF(N171="nulová",J171,0)</f>
        <v>0</v>
      </c>
      <c r="BJ171" s="17" t="s">
        <v>84</v>
      </c>
      <c r="BK171" s="148">
        <f>ROUND(I171*H171,2)</f>
        <v>0</v>
      </c>
      <c r="BL171" s="17" t="s">
        <v>138</v>
      </c>
      <c r="BM171" s="147" t="s">
        <v>718</v>
      </c>
    </row>
    <row r="172" spans="2:65" s="12" customFormat="1" x14ac:dyDescent="0.2">
      <c r="B172" s="149"/>
      <c r="D172" s="150" t="s">
        <v>140</v>
      </c>
      <c r="E172" s="151" t="s">
        <v>1</v>
      </c>
      <c r="F172" s="152" t="s">
        <v>302</v>
      </c>
      <c r="H172" s="151" t="s">
        <v>1</v>
      </c>
      <c r="I172" s="153"/>
      <c r="L172" s="149"/>
      <c r="M172" s="154"/>
      <c r="T172" s="155"/>
      <c r="AT172" s="151" t="s">
        <v>140</v>
      </c>
      <c r="AU172" s="151" t="s">
        <v>86</v>
      </c>
      <c r="AV172" s="12" t="s">
        <v>84</v>
      </c>
      <c r="AW172" s="12" t="s">
        <v>35</v>
      </c>
      <c r="AX172" s="12" t="s">
        <v>78</v>
      </c>
      <c r="AY172" s="151" t="s">
        <v>131</v>
      </c>
    </row>
    <row r="173" spans="2:65" s="13" customFormat="1" x14ac:dyDescent="0.2">
      <c r="B173" s="156"/>
      <c r="D173" s="150" t="s">
        <v>140</v>
      </c>
      <c r="E173" s="157" t="s">
        <v>1</v>
      </c>
      <c r="F173" s="158" t="s">
        <v>303</v>
      </c>
      <c r="H173" s="159">
        <v>1104</v>
      </c>
      <c r="I173" s="160"/>
      <c r="L173" s="156"/>
      <c r="M173" s="161"/>
      <c r="T173" s="162"/>
      <c r="AT173" s="157" t="s">
        <v>140</v>
      </c>
      <c r="AU173" s="157" t="s">
        <v>86</v>
      </c>
      <c r="AV173" s="13" t="s">
        <v>86</v>
      </c>
      <c r="AW173" s="13" t="s">
        <v>35</v>
      </c>
      <c r="AX173" s="13" t="s">
        <v>78</v>
      </c>
      <c r="AY173" s="157" t="s">
        <v>131</v>
      </c>
    </row>
    <row r="174" spans="2:65" s="13" customFormat="1" x14ac:dyDescent="0.2">
      <c r="B174" s="156"/>
      <c r="D174" s="150" t="s">
        <v>140</v>
      </c>
      <c r="E174" s="157" t="s">
        <v>1</v>
      </c>
      <c r="F174" s="158" t="s">
        <v>304</v>
      </c>
      <c r="H174" s="159">
        <v>90</v>
      </c>
      <c r="I174" s="160"/>
      <c r="L174" s="156"/>
      <c r="M174" s="161"/>
      <c r="T174" s="162"/>
      <c r="AT174" s="157" t="s">
        <v>140</v>
      </c>
      <c r="AU174" s="157" t="s">
        <v>86</v>
      </c>
      <c r="AV174" s="13" t="s">
        <v>86</v>
      </c>
      <c r="AW174" s="13" t="s">
        <v>35</v>
      </c>
      <c r="AX174" s="13" t="s">
        <v>78</v>
      </c>
      <c r="AY174" s="157" t="s">
        <v>131</v>
      </c>
    </row>
    <row r="175" spans="2:65" s="13" customFormat="1" x14ac:dyDescent="0.2">
      <c r="B175" s="156"/>
      <c r="D175" s="150" t="s">
        <v>140</v>
      </c>
      <c r="E175" s="157" t="s">
        <v>1</v>
      </c>
      <c r="F175" s="158" t="s">
        <v>305</v>
      </c>
      <c r="H175" s="159">
        <v>114</v>
      </c>
      <c r="I175" s="160"/>
      <c r="L175" s="156"/>
      <c r="M175" s="161"/>
      <c r="T175" s="162"/>
      <c r="AT175" s="157" t="s">
        <v>140</v>
      </c>
      <c r="AU175" s="157" t="s">
        <v>86</v>
      </c>
      <c r="AV175" s="13" t="s">
        <v>86</v>
      </c>
      <c r="AW175" s="13" t="s">
        <v>35</v>
      </c>
      <c r="AX175" s="13" t="s">
        <v>78</v>
      </c>
      <c r="AY175" s="157" t="s">
        <v>131</v>
      </c>
    </row>
    <row r="176" spans="2:65" s="13" customFormat="1" x14ac:dyDescent="0.2">
      <c r="B176" s="156"/>
      <c r="D176" s="150" t="s">
        <v>140</v>
      </c>
      <c r="E176" s="157" t="s">
        <v>1</v>
      </c>
      <c r="F176" s="158" t="s">
        <v>306</v>
      </c>
      <c r="H176" s="159">
        <v>223</v>
      </c>
      <c r="I176" s="160"/>
      <c r="L176" s="156"/>
      <c r="M176" s="161"/>
      <c r="T176" s="162"/>
      <c r="AT176" s="157" t="s">
        <v>140</v>
      </c>
      <c r="AU176" s="157" t="s">
        <v>86</v>
      </c>
      <c r="AV176" s="13" t="s">
        <v>86</v>
      </c>
      <c r="AW176" s="13" t="s">
        <v>35</v>
      </c>
      <c r="AX176" s="13" t="s">
        <v>78</v>
      </c>
      <c r="AY176" s="157" t="s">
        <v>131</v>
      </c>
    </row>
    <row r="177" spans="2:65" s="14" customFormat="1" x14ac:dyDescent="0.2">
      <c r="B177" s="163"/>
      <c r="D177" s="150" t="s">
        <v>140</v>
      </c>
      <c r="E177" s="164" t="s">
        <v>1</v>
      </c>
      <c r="F177" s="165" t="s">
        <v>146</v>
      </c>
      <c r="H177" s="166">
        <v>1531</v>
      </c>
      <c r="I177" s="167"/>
      <c r="L177" s="163"/>
      <c r="M177" s="168"/>
      <c r="T177" s="169"/>
      <c r="AT177" s="164" t="s">
        <v>140</v>
      </c>
      <c r="AU177" s="164" t="s">
        <v>86</v>
      </c>
      <c r="AV177" s="14" t="s">
        <v>138</v>
      </c>
      <c r="AW177" s="14" t="s">
        <v>35</v>
      </c>
      <c r="AX177" s="14" t="s">
        <v>84</v>
      </c>
      <c r="AY177" s="164" t="s">
        <v>131</v>
      </c>
    </row>
    <row r="178" spans="2:65" s="1" customFormat="1" ht="16.5" customHeight="1" x14ac:dyDescent="0.2">
      <c r="B178" s="32"/>
      <c r="C178" s="136" t="s">
        <v>212</v>
      </c>
      <c r="D178" s="136" t="s">
        <v>133</v>
      </c>
      <c r="E178" s="137" t="s">
        <v>307</v>
      </c>
      <c r="F178" s="138" t="s">
        <v>308</v>
      </c>
      <c r="G178" s="139" t="s">
        <v>159</v>
      </c>
      <c r="H178" s="140">
        <v>1308</v>
      </c>
      <c r="I178" s="141"/>
      <c r="J178" s="142">
        <f>ROUND(I178*H178,2)</f>
        <v>0</v>
      </c>
      <c r="K178" s="138" t="s">
        <v>137</v>
      </c>
      <c r="L178" s="32"/>
      <c r="M178" s="143" t="s">
        <v>1</v>
      </c>
      <c r="N178" s="144" t="s">
        <v>43</v>
      </c>
      <c r="P178" s="145">
        <f>O178*H178</f>
        <v>0</v>
      </c>
      <c r="Q178" s="145">
        <v>0</v>
      </c>
      <c r="R178" s="145">
        <f>Q178*H178</f>
        <v>0</v>
      </c>
      <c r="S178" s="145">
        <v>0</v>
      </c>
      <c r="T178" s="146">
        <f>S178*H178</f>
        <v>0</v>
      </c>
      <c r="AR178" s="147" t="s">
        <v>138</v>
      </c>
      <c r="AT178" s="147" t="s">
        <v>133</v>
      </c>
      <c r="AU178" s="147" t="s">
        <v>86</v>
      </c>
      <c r="AY178" s="17" t="s">
        <v>131</v>
      </c>
      <c r="BE178" s="148">
        <f>IF(N178="základní",J178,0)</f>
        <v>0</v>
      </c>
      <c r="BF178" s="148">
        <f>IF(N178="snížená",J178,0)</f>
        <v>0</v>
      </c>
      <c r="BG178" s="148">
        <f>IF(N178="zákl. přenesená",J178,0)</f>
        <v>0</v>
      </c>
      <c r="BH178" s="148">
        <f>IF(N178="sníž. přenesená",J178,0)</f>
        <v>0</v>
      </c>
      <c r="BI178" s="148">
        <f>IF(N178="nulová",J178,0)</f>
        <v>0</v>
      </c>
      <c r="BJ178" s="17" t="s">
        <v>84</v>
      </c>
      <c r="BK178" s="148">
        <f>ROUND(I178*H178,2)</f>
        <v>0</v>
      </c>
      <c r="BL178" s="17" t="s">
        <v>138</v>
      </c>
      <c r="BM178" s="147" t="s">
        <v>719</v>
      </c>
    </row>
    <row r="179" spans="2:65" s="12" customFormat="1" x14ac:dyDescent="0.2">
      <c r="B179" s="149"/>
      <c r="D179" s="150" t="s">
        <v>140</v>
      </c>
      <c r="E179" s="151" t="s">
        <v>1</v>
      </c>
      <c r="F179" s="152" t="s">
        <v>310</v>
      </c>
      <c r="H179" s="151" t="s">
        <v>1</v>
      </c>
      <c r="I179" s="153"/>
      <c r="L179" s="149"/>
      <c r="M179" s="154"/>
      <c r="T179" s="155"/>
      <c r="AT179" s="151" t="s">
        <v>140</v>
      </c>
      <c r="AU179" s="151" t="s">
        <v>86</v>
      </c>
      <c r="AV179" s="12" t="s">
        <v>84</v>
      </c>
      <c r="AW179" s="12" t="s">
        <v>35</v>
      </c>
      <c r="AX179" s="12" t="s">
        <v>78</v>
      </c>
      <c r="AY179" s="151" t="s">
        <v>131</v>
      </c>
    </row>
    <row r="180" spans="2:65" s="13" customFormat="1" x14ac:dyDescent="0.2">
      <c r="B180" s="156"/>
      <c r="D180" s="150" t="s">
        <v>140</v>
      </c>
      <c r="E180" s="157" t="s">
        <v>1</v>
      </c>
      <c r="F180" s="158" t="s">
        <v>303</v>
      </c>
      <c r="H180" s="159">
        <v>1104</v>
      </c>
      <c r="I180" s="160"/>
      <c r="L180" s="156"/>
      <c r="M180" s="161"/>
      <c r="T180" s="162"/>
      <c r="AT180" s="157" t="s">
        <v>140</v>
      </c>
      <c r="AU180" s="157" t="s">
        <v>86</v>
      </c>
      <c r="AV180" s="13" t="s">
        <v>86</v>
      </c>
      <c r="AW180" s="13" t="s">
        <v>35</v>
      </c>
      <c r="AX180" s="13" t="s">
        <v>78</v>
      </c>
      <c r="AY180" s="157" t="s">
        <v>131</v>
      </c>
    </row>
    <row r="181" spans="2:65" s="13" customFormat="1" x14ac:dyDescent="0.2">
      <c r="B181" s="156"/>
      <c r="D181" s="150" t="s">
        <v>140</v>
      </c>
      <c r="E181" s="157" t="s">
        <v>1</v>
      </c>
      <c r="F181" s="158" t="s">
        <v>304</v>
      </c>
      <c r="H181" s="159">
        <v>90</v>
      </c>
      <c r="I181" s="160"/>
      <c r="L181" s="156"/>
      <c r="M181" s="161"/>
      <c r="T181" s="162"/>
      <c r="AT181" s="157" t="s">
        <v>140</v>
      </c>
      <c r="AU181" s="157" t="s">
        <v>86</v>
      </c>
      <c r="AV181" s="13" t="s">
        <v>86</v>
      </c>
      <c r="AW181" s="13" t="s">
        <v>35</v>
      </c>
      <c r="AX181" s="13" t="s">
        <v>78</v>
      </c>
      <c r="AY181" s="157" t="s">
        <v>131</v>
      </c>
    </row>
    <row r="182" spans="2:65" s="13" customFormat="1" x14ac:dyDescent="0.2">
      <c r="B182" s="156"/>
      <c r="D182" s="150" t="s">
        <v>140</v>
      </c>
      <c r="E182" s="157" t="s">
        <v>1</v>
      </c>
      <c r="F182" s="158" t="s">
        <v>305</v>
      </c>
      <c r="H182" s="159">
        <v>114</v>
      </c>
      <c r="I182" s="160"/>
      <c r="L182" s="156"/>
      <c r="M182" s="161"/>
      <c r="T182" s="162"/>
      <c r="AT182" s="157" t="s">
        <v>140</v>
      </c>
      <c r="AU182" s="157" t="s">
        <v>86</v>
      </c>
      <c r="AV182" s="13" t="s">
        <v>86</v>
      </c>
      <c r="AW182" s="13" t="s">
        <v>35</v>
      </c>
      <c r="AX182" s="13" t="s">
        <v>78</v>
      </c>
      <c r="AY182" s="157" t="s">
        <v>131</v>
      </c>
    </row>
    <row r="183" spans="2:65" s="14" customFormat="1" x14ac:dyDescent="0.2">
      <c r="B183" s="163"/>
      <c r="D183" s="150" t="s">
        <v>140</v>
      </c>
      <c r="E183" s="164" t="s">
        <v>1</v>
      </c>
      <c r="F183" s="165" t="s">
        <v>146</v>
      </c>
      <c r="H183" s="166">
        <v>1308</v>
      </c>
      <c r="I183" s="167"/>
      <c r="L183" s="163"/>
      <c r="M183" s="168"/>
      <c r="T183" s="169"/>
      <c r="AT183" s="164" t="s">
        <v>140</v>
      </c>
      <c r="AU183" s="164" t="s">
        <v>86</v>
      </c>
      <c r="AV183" s="14" t="s">
        <v>138</v>
      </c>
      <c r="AW183" s="14" t="s">
        <v>35</v>
      </c>
      <c r="AX183" s="14" t="s">
        <v>84</v>
      </c>
      <c r="AY183" s="164" t="s">
        <v>131</v>
      </c>
    </row>
    <row r="184" spans="2:65" s="1" customFormat="1" ht="24.2" customHeight="1" x14ac:dyDescent="0.2">
      <c r="B184" s="32"/>
      <c r="C184" s="136" t="s">
        <v>8</v>
      </c>
      <c r="D184" s="136" t="s">
        <v>133</v>
      </c>
      <c r="E184" s="137" t="s">
        <v>311</v>
      </c>
      <c r="F184" s="138" t="s">
        <v>312</v>
      </c>
      <c r="G184" s="139" t="s">
        <v>159</v>
      </c>
      <c r="H184" s="140">
        <v>1308</v>
      </c>
      <c r="I184" s="141"/>
      <c r="J184" s="142">
        <f>ROUND(I184*H184,2)</f>
        <v>0</v>
      </c>
      <c r="K184" s="138" t="s">
        <v>137</v>
      </c>
      <c r="L184" s="32"/>
      <c r="M184" s="143" t="s">
        <v>1</v>
      </c>
      <c r="N184" s="144" t="s">
        <v>43</v>
      </c>
      <c r="P184" s="145">
        <f>O184*H184</f>
        <v>0</v>
      </c>
      <c r="Q184" s="145">
        <v>0</v>
      </c>
      <c r="R184" s="145">
        <f>Q184*H184</f>
        <v>0</v>
      </c>
      <c r="S184" s="145">
        <v>0</v>
      </c>
      <c r="T184" s="146">
        <f>S184*H184</f>
        <v>0</v>
      </c>
      <c r="AR184" s="147" t="s">
        <v>138</v>
      </c>
      <c r="AT184" s="147" t="s">
        <v>133</v>
      </c>
      <c r="AU184" s="147" t="s">
        <v>86</v>
      </c>
      <c r="AY184" s="17" t="s">
        <v>131</v>
      </c>
      <c r="BE184" s="148">
        <f>IF(N184="základní",J184,0)</f>
        <v>0</v>
      </c>
      <c r="BF184" s="148">
        <f>IF(N184="snížená",J184,0)</f>
        <v>0</v>
      </c>
      <c r="BG184" s="148">
        <f>IF(N184="zákl. přenesená",J184,0)</f>
        <v>0</v>
      </c>
      <c r="BH184" s="148">
        <f>IF(N184="sníž. přenesená",J184,0)</f>
        <v>0</v>
      </c>
      <c r="BI184" s="148">
        <f>IF(N184="nulová",J184,0)</f>
        <v>0</v>
      </c>
      <c r="BJ184" s="17" t="s">
        <v>84</v>
      </c>
      <c r="BK184" s="148">
        <f>ROUND(I184*H184,2)</f>
        <v>0</v>
      </c>
      <c r="BL184" s="17" t="s">
        <v>138</v>
      </c>
      <c r="BM184" s="147" t="s">
        <v>720</v>
      </c>
    </row>
    <row r="185" spans="2:65" s="12" customFormat="1" x14ac:dyDescent="0.2">
      <c r="B185" s="149"/>
      <c r="D185" s="150" t="s">
        <v>140</v>
      </c>
      <c r="E185" s="151" t="s">
        <v>1</v>
      </c>
      <c r="F185" s="152" t="s">
        <v>314</v>
      </c>
      <c r="H185" s="151" t="s">
        <v>1</v>
      </c>
      <c r="I185" s="153"/>
      <c r="L185" s="149"/>
      <c r="M185" s="154"/>
      <c r="T185" s="155"/>
      <c r="AT185" s="151" t="s">
        <v>140</v>
      </c>
      <c r="AU185" s="151" t="s">
        <v>86</v>
      </c>
      <c r="AV185" s="12" t="s">
        <v>84</v>
      </c>
      <c r="AW185" s="12" t="s">
        <v>35</v>
      </c>
      <c r="AX185" s="12" t="s">
        <v>78</v>
      </c>
      <c r="AY185" s="151" t="s">
        <v>131</v>
      </c>
    </row>
    <row r="186" spans="2:65" s="13" customFormat="1" x14ac:dyDescent="0.2">
      <c r="B186" s="156"/>
      <c r="D186" s="150" t="s">
        <v>140</v>
      </c>
      <c r="E186" s="157" t="s">
        <v>1</v>
      </c>
      <c r="F186" s="158" t="s">
        <v>303</v>
      </c>
      <c r="H186" s="159">
        <v>1104</v>
      </c>
      <c r="I186" s="160"/>
      <c r="L186" s="156"/>
      <c r="M186" s="161"/>
      <c r="T186" s="162"/>
      <c r="AT186" s="157" t="s">
        <v>140</v>
      </c>
      <c r="AU186" s="157" t="s">
        <v>86</v>
      </c>
      <c r="AV186" s="13" t="s">
        <v>86</v>
      </c>
      <c r="AW186" s="13" t="s">
        <v>35</v>
      </c>
      <c r="AX186" s="13" t="s">
        <v>78</v>
      </c>
      <c r="AY186" s="157" t="s">
        <v>131</v>
      </c>
    </row>
    <row r="187" spans="2:65" s="13" customFormat="1" x14ac:dyDescent="0.2">
      <c r="B187" s="156"/>
      <c r="D187" s="150" t="s">
        <v>140</v>
      </c>
      <c r="E187" s="157" t="s">
        <v>1</v>
      </c>
      <c r="F187" s="158" t="s">
        <v>304</v>
      </c>
      <c r="H187" s="159">
        <v>90</v>
      </c>
      <c r="I187" s="160"/>
      <c r="L187" s="156"/>
      <c r="M187" s="161"/>
      <c r="T187" s="162"/>
      <c r="AT187" s="157" t="s">
        <v>140</v>
      </c>
      <c r="AU187" s="157" t="s">
        <v>86</v>
      </c>
      <c r="AV187" s="13" t="s">
        <v>86</v>
      </c>
      <c r="AW187" s="13" t="s">
        <v>35</v>
      </c>
      <c r="AX187" s="13" t="s">
        <v>78</v>
      </c>
      <c r="AY187" s="157" t="s">
        <v>131</v>
      </c>
    </row>
    <row r="188" spans="2:65" s="13" customFormat="1" x14ac:dyDescent="0.2">
      <c r="B188" s="156"/>
      <c r="D188" s="150" t="s">
        <v>140</v>
      </c>
      <c r="E188" s="157" t="s">
        <v>1</v>
      </c>
      <c r="F188" s="158" t="s">
        <v>305</v>
      </c>
      <c r="H188" s="159">
        <v>114</v>
      </c>
      <c r="I188" s="160"/>
      <c r="L188" s="156"/>
      <c r="M188" s="161"/>
      <c r="T188" s="162"/>
      <c r="AT188" s="157" t="s">
        <v>140</v>
      </c>
      <c r="AU188" s="157" t="s">
        <v>86</v>
      </c>
      <c r="AV188" s="13" t="s">
        <v>86</v>
      </c>
      <c r="AW188" s="13" t="s">
        <v>35</v>
      </c>
      <c r="AX188" s="13" t="s">
        <v>78</v>
      </c>
      <c r="AY188" s="157" t="s">
        <v>131</v>
      </c>
    </row>
    <row r="189" spans="2:65" s="14" customFormat="1" x14ac:dyDescent="0.2">
      <c r="B189" s="163"/>
      <c r="D189" s="150" t="s">
        <v>140</v>
      </c>
      <c r="E189" s="164" t="s">
        <v>1</v>
      </c>
      <c r="F189" s="165" t="s">
        <v>146</v>
      </c>
      <c r="H189" s="166">
        <v>1308</v>
      </c>
      <c r="I189" s="167"/>
      <c r="L189" s="163"/>
      <c r="M189" s="168"/>
      <c r="T189" s="169"/>
      <c r="AT189" s="164" t="s">
        <v>140</v>
      </c>
      <c r="AU189" s="164" t="s">
        <v>86</v>
      </c>
      <c r="AV189" s="14" t="s">
        <v>138</v>
      </c>
      <c r="AW189" s="14" t="s">
        <v>35</v>
      </c>
      <c r="AX189" s="14" t="s">
        <v>84</v>
      </c>
      <c r="AY189" s="164" t="s">
        <v>131</v>
      </c>
    </row>
    <row r="190" spans="2:65" s="1" customFormat="1" ht="24.2" customHeight="1" x14ac:dyDescent="0.2">
      <c r="B190" s="32"/>
      <c r="C190" s="136" t="s">
        <v>201</v>
      </c>
      <c r="D190" s="136" t="s">
        <v>133</v>
      </c>
      <c r="E190" s="137" t="s">
        <v>315</v>
      </c>
      <c r="F190" s="138" t="s">
        <v>316</v>
      </c>
      <c r="G190" s="139" t="s">
        <v>159</v>
      </c>
      <c r="H190" s="140">
        <v>223</v>
      </c>
      <c r="I190" s="141"/>
      <c r="J190" s="142">
        <f>ROUND(I190*H190,2)</f>
        <v>0</v>
      </c>
      <c r="K190" s="138" t="s">
        <v>137</v>
      </c>
      <c r="L190" s="32"/>
      <c r="M190" s="143" t="s">
        <v>1</v>
      </c>
      <c r="N190" s="144" t="s">
        <v>43</v>
      </c>
      <c r="P190" s="145">
        <f>O190*H190</f>
        <v>0</v>
      </c>
      <c r="Q190" s="145">
        <v>0</v>
      </c>
      <c r="R190" s="145">
        <f>Q190*H190</f>
        <v>0</v>
      </c>
      <c r="S190" s="145">
        <v>0</v>
      </c>
      <c r="T190" s="146">
        <f>S190*H190</f>
        <v>0</v>
      </c>
      <c r="AR190" s="147" t="s">
        <v>138</v>
      </c>
      <c r="AT190" s="147" t="s">
        <v>133</v>
      </c>
      <c r="AU190" s="147" t="s">
        <v>86</v>
      </c>
      <c r="AY190" s="17" t="s">
        <v>131</v>
      </c>
      <c r="BE190" s="148">
        <f>IF(N190="základní",J190,0)</f>
        <v>0</v>
      </c>
      <c r="BF190" s="148">
        <f>IF(N190="snížená",J190,0)</f>
        <v>0</v>
      </c>
      <c r="BG190" s="148">
        <f>IF(N190="zákl. přenesená",J190,0)</f>
        <v>0</v>
      </c>
      <c r="BH190" s="148">
        <f>IF(N190="sníž. přenesená",J190,0)</f>
        <v>0</v>
      </c>
      <c r="BI190" s="148">
        <f>IF(N190="nulová",J190,0)</f>
        <v>0</v>
      </c>
      <c r="BJ190" s="17" t="s">
        <v>84</v>
      </c>
      <c r="BK190" s="148">
        <f>ROUND(I190*H190,2)</f>
        <v>0</v>
      </c>
      <c r="BL190" s="17" t="s">
        <v>138</v>
      </c>
      <c r="BM190" s="147" t="s">
        <v>721</v>
      </c>
    </row>
    <row r="191" spans="2:65" s="12" customFormat="1" x14ac:dyDescent="0.2">
      <c r="B191" s="149"/>
      <c r="D191" s="150" t="s">
        <v>140</v>
      </c>
      <c r="E191" s="151" t="s">
        <v>1</v>
      </c>
      <c r="F191" s="152" t="s">
        <v>318</v>
      </c>
      <c r="H191" s="151" t="s">
        <v>1</v>
      </c>
      <c r="I191" s="153"/>
      <c r="L191" s="149"/>
      <c r="M191" s="154"/>
      <c r="T191" s="155"/>
      <c r="AT191" s="151" t="s">
        <v>140</v>
      </c>
      <c r="AU191" s="151" t="s">
        <v>86</v>
      </c>
      <c r="AV191" s="12" t="s">
        <v>84</v>
      </c>
      <c r="AW191" s="12" t="s">
        <v>35</v>
      </c>
      <c r="AX191" s="12" t="s">
        <v>78</v>
      </c>
      <c r="AY191" s="151" t="s">
        <v>131</v>
      </c>
    </row>
    <row r="192" spans="2:65" s="13" customFormat="1" x14ac:dyDescent="0.2">
      <c r="B192" s="156"/>
      <c r="D192" s="150" t="s">
        <v>140</v>
      </c>
      <c r="E192" s="157" t="s">
        <v>1</v>
      </c>
      <c r="F192" s="158" t="s">
        <v>722</v>
      </c>
      <c r="H192" s="159">
        <v>223</v>
      </c>
      <c r="I192" s="160"/>
      <c r="L192" s="156"/>
      <c r="M192" s="161"/>
      <c r="T192" s="162"/>
      <c r="AT192" s="157" t="s">
        <v>140</v>
      </c>
      <c r="AU192" s="157" t="s">
        <v>86</v>
      </c>
      <c r="AV192" s="13" t="s">
        <v>86</v>
      </c>
      <c r="AW192" s="13" t="s">
        <v>35</v>
      </c>
      <c r="AX192" s="13" t="s">
        <v>78</v>
      </c>
      <c r="AY192" s="157" t="s">
        <v>131</v>
      </c>
    </row>
    <row r="193" spans="2:65" s="14" customFormat="1" x14ac:dyDescent="0.2">
      <c r="B193" s="163"/>
      <c r="D193" s="150" t="s">
        <v>140</v>
      </c>
      <c r="E193" s="164" t="s">
        <v>228</v>
      </c>
      <c r="F193" s="165" t="s">
        <v>146</v>
      </c>
      <c r="H193" s="166">
        <v>223</v>
      </c>
      <c r="I193" s="167"/>
      <c r="L193" s="163"/>
      <c r="M193" s="168"/>
      <c r="T193" s="169"/>
      <c r="AT193" s="164" t="s">
        <v>140</v>
      </c>
      <c r="AU193" s="164" t="s">
        <v>86</v>
      </c>
      <c r="AV193" s="14" t="s">
        <v>138</v>
      </c>
      <c r="AW193" s="14" t="s">
        <v>35</v>
      </c>
      <c r="AX193" s="14" t="s">
        <v>84</v>
      </c>
      <c r="AY193" s="164" t="s">
        <v>131</v>
      </c>
    </row>
    <row r="194" spans="2:65" s="1" customFormat="1" ht="38.1" customHeight="1" x14ac:dyDescent="0.2">
      <c r="B194" s="32"/>
      <c r="C194" s="136" t="s">
        <v>193</v>
      </c>
      <c r="D194" s="136" t="s">
        <v>133</v>
      </c>
      <c r="E194" s="137" t="s">
        <v>320</v>
      </c>
      <c r="F194" s="138" t="s">
        <v>321</v>
      </c>
      <c r="G194" s="139" t="s">
        <v>159</v>
      </c>
      <c r="H194" s="140">
        <v>1085</v>
      </c>
      <c r="I194" s="141"/>
      <c r="J194" s="142">
        <f>ROUND(I194*H194,2)</f>
        <v>0</v>
      </c>
      <c r="K194" s="138" t="s">
        <v>137</v>
      </c>
      <c r="L194" s="32"/>
      <c r="M194" s="143" t="s">
        <v>1</v>
      </c>
      <c r="N194" s="144" t="s">
        <v>43</v>
      </c>
      <c r="P194" s="145">
        <f>O194*H194</f>
        <v>0</v>
      </c>
      <c r="Q194" s="145">
        <v>0</v>
      </c>
      <c r="R194" s="145">
        <f>Q194*H194</f>
        <v>0</v>
      </c>
      <c r="S194" s="145">
        <v>0</v>
      </c>
      <c r="T194" s="146">
        <f>S194*H194</f>
        <v>0</v>
      </c>
      <c r="AR194" s="147" t="s">
        <v>138</v>
      </c>
      <c r="AT194" s="147" t="s">
        <v>133</v>
      </c>
      <c r="AU194" s="147" t="s">
        <v>86</v>
      </c>
      <c r="AY194" s="17" t="s">
        <v>131</v>
      </c>
      <c r="BE194" s="148">
        <f>IF(N194="základní",J194,0)</f>
        <v>0</v>
      </c>
      <c r="BF194" s="148">
        <f>IF(N194="snížená",J194,0)</f>
        <v>0</v>
      </c>
      <c r="BG194" s="148">
        <f>IF(N194="zákl. přenesená",J194,0)</f>
        <v>0</v>
      </c>
      <c r="BH194" s="148">
        <f>IF(N194="sníž. přenesená",J194,0)</f>
        <v>0</v>
      </c>
      <c r="BI194" s="148">
        <f>IF(N194="nulová",J194,0)</f>
        <v>0</v>
      </c>
      <c r="BJ194" s="17" t="s">
        <v>84</v>
      </c>
      <c r="BK194" s="148">
        <f>ROUND(I194*H194,2)</f>
        <v>0</v>
      </c>
      <c r="BL194" s="17" t="s">
        <v>138</v>
      </c>
      <c r="BM194" s="147" t="s">
        <v>723</v>
      </c>
    </row>
    <row r="195" spans="2:65" s="12" customFormat="1" ht="22.5" x14ac:dyDescent="0.2">
      <c r="B195" s="149"/>
      <c r="D195" s="150" t="s">
        <v>140</v>
      </c>
      <c r="E195" s="151" t="s">
        <v>1</v>
      </c>
      <c r="F195" s="152" t="s">
        <v>323</v>
      </c>
      <c r="H195" s="151" t="s">
        <v>1</v>
      </c>
      <c r="I195" s="153"/>
      <c r="L195" s="149"/>
      <c r="M195" s="154"/>
      <c r="T195" s="155"/>
      <c r="AT195" s="151" t="s">
        <v>140</v>
      </c>
      <c r="AU195" s="151" t="s">
        <v>86</v>
      </c>
      <c r="AV195" s="12" t="s">
        <v>84</v>
      </c>
      <c r="AW195" s="12" t="s">
        <v>35</v>
      </c>
      <c r="AX195" s="12" t="s">
        <v>78</v>
      </c>
      <c r="AY195" s="151" t="s">
        <v>131</v>
      </c>
    </row>
    <row r="196" spans="2:65" s="13" customFormat="1" x14ac:dyDescent="0.2">
      <c r="B196" s="156"/>
      <c r="D196" s="150" t="s">
        <v>140</v>
      </c>
      <c r="E196" s="157" t="s">
        <v>1</v>
      </c>
      <c r="F196" s="158" t="s">
        <v>303</v>
      </c>
      <c r="H196" s="159">
        <v>1104</v>
      </c>
      <c r="I196" s="160"/>
      <c r="L196" s="156"/>
      <c r="M196" s="161"/>
      <c r="T196" s="162"/>
      <c r="AT196" s="157" t="s">
        <v>140</v>
      </c>
      <c r="AU196" s="157" t="s">
        <v>86</v>
      </c>
      <c r="AV196" s="13" t="s">
        <v>86</v>
      </c>
      <c r="AW196" s="13" t="s">
        <v>35</v>
      </c>
      <c r="AX196" s="13" t="s">
        <v>78</v>
      </c>
      <c r="AY196" s="157" t="s">
        <v>131</v>
      </c>
    </row>
    <row r="197" spans="2:65" s="13" customFormat="1" x14ac:dyDescent="0.2">
      <c r="B197" s="156"/>
      <c r="D197" s="150" t="s">
        <v>140</v>
      </c>
      <c r="E197" s="157" t="s">
        <v>1</v>
      </c>
      <c r="F197" s="158" t="s">
        <v>304</v>
      </c>
      <c r="H197" s="159">
        <v>90</v>
      </c>
      <c r="I197" s="160"/>
      <c r="L197" s="156"/>
      <c r="M197" s="161"/>
      <c r="T197" s="162"/>
      <c r="AT197" s="157" t="s">
        <v>140</v>
      </c>
      <c r="AU197" s="157" t="s">
        <v>86</v>
      </c>
      <c r="AV197" s="13" t="s">
        <v>86</v>
      </c>
      <c r="AW197" s="13" t="s">
        <v>35</v>
      </c>
      <c r="AX197" s="13" t="s">
        <v>78</v>
      </c>
      <c r="AY197" s="157" t="s">
        <v>131</v>
      </c>
    </row>
    <row r="198" spans="2:65" s="13" customFormat="1" x14ac:dyDescent="0.2">
      <c r="B198" s="156"/>
      <c r="D198" s="150" t="s">
        <v>140</v>
      </c>
      <c r="E198" s="157" t="s">
        <v>1</v>
      </c>
      <c r="F198" s="158" t="s">
        <v>305</v>
      </c>
      <c r="H198" s="159">
        <v>114</v>
      </c>
      <c r="I198" s="160"/>
      <c r="L198" s="156"/>
      <c r="M198" s="161"/>
      <c r="T198" s="162"/>
      <c r="AT198" s="157" t="s">
        <v>140</v>
      </c>
      <c r="AU198" s="157" t="s">
        <v>86</v>
      </c>
      <c r="AV198" s="13" t="s">
        <v>86</v>
      </c>
      <c r="AW198" s="13" t="s">
        <v>35</v>
      </c>
      <c r="AX198" s="13" t="s">
        <v>78</v>
      </c>
      <c r="AY198" s="157" t="s">
        <v>131</v>
      </c>
    </row>
    <row r="199" spans="2:65" s="13" customFormat="1" x14ac:dyDescent="0.2">
      <c r="B199" s="156"/>
      <c r="D199" s="150" t="s">
        <v>140</v>
      </c>
      <c r="E199" s="157" t="s">
        <v>1</v>
      </c>
      <c r="F199" s="158" t="s">
        <v>324</v>
      </c>
      <c r="H199" s="159">
        <v>-223</v>
      </c>
      <c r="I199" s="160"/>
      <c r="L199" s="156"/>
      <c r="M199" s="161"/>
      <c r="T199" s="162"/>
      <c r="AT199" s="157" t="s">
        <v>140</v>
      </c>
      <c r="AU199" s="157" t="s">
        <v>86</v>
      </c>
      <c r="AV199" s="13" t="s">
        <v>86</v>
      </c>
      <c r="AW199" s="13" t="s">
        <v>35</v>
      </c>
      <c r="AX199" s="13" t="s">
        <v>78</v>
      </c>
      <c r="AY199" s="157" t="s">
        <v>131</v>
      </c>
    </row>
    <row r="200" spans="2:65" s="14" customFormat="1" x14ac:dyDescent="0.2">
      <c r="B200" s="163"/>
      <c r="D200" s="150" t="s">
        <v>140</v>
      </c>
      <c r="E200" s="164" t="s">
        <v>1</v>
      </c>
      <c r="F200" s="165" t="s">
        <v>146</v>
      </c>
      <c r="H200" s="166">
        <v>1085</v>
      </c>
      <c r="I200" s="167"/>
      <c r="L200" s="163"/>
      <c r="M200" s="168"/>
      <c r="T200" s="169"/>
      <c r="AT200" s="164" t="s">
        <v>140</v>
      </c>
      <c r="AU200" s="164" t="s">
        <v>86</v>
      </c>
      <c r="AV200" s="14" t="s">
        <v>138</v>
      </c>
      <c r="AW200" s="14" t="s">
        <v>35</v>
      </c>
      <c r="AX200" s="14" t="s">
        <v>84</v>
      </c>
      <c r="AY200" s="164" t="s">
        <v>131</v>
      </c>
    </row>
    <row r="201" spans="2:65" s="1" customFormat="1" ht="38.1" customHeight="1" x14ac:dyDescent="0.2">
      <c r="B201" s="32"/>
      <c r="C201" s="136" t="s">
        <v>325</v>
      </c>
      <c r="D201" s="136" t="s">
        <v>133</v>
      </c>
      <c r="E201" s="137" t="s">
        <v>326</v>
      </c>
      <c r="F201" s="138" t="s">
        <v>327</v>
      </c>
      <c r="G201" s="139" t="s">
        <v>159</v>
      </c>
      <c r="H201" s="140">
        <v>4340</v>
      </c>
      <c r="I201" s="141"/>
      <c r="J201" s="142">
        <f>ROUND(I201*H201,2)</f>
        <v>0</v>
      </c>
      <c r="K201" s="138" t="s">
        <v>137</v>
      </c>
      <c r="L201" s="32"/>
      <c r="M201" s="143" t="s">
        <v>1</v>
      </c>
      <c r="N201" s="144" t="s">
        <v>43</v>
      </c>
      <c r="P201" s="145">
        <f>O201*H201</f>
        <v>0</v>
      </c>
      <c r="Q201" s="145">
        <v>0</v>
      </c>
      <c r="R201" s="145">
        <f>Q201*H201</f>
        <v>0</v>
      </c>
      <c r="S201" s="145">
        <v>0</v>
      </c>
      <c r="T201" s="146">
        <f>S201*H201</f>
        <v>0</v>
      </c>
      <c r="AR201" s="147" t="s">
        <v>138</v>
      </c>
      <c r="AT201" s="147" t="s">
        <v>133</v>
      </c>
      <c r="AU201" s="147" t="s">
        <v>86</v>
      </c>
      <c r="AY201" s="17" t="s">
        <v>131</v>
      </c>
      <c r="BE201" s="148">
        <f>IF(N201="základní",J201,0)</f>
        <v>0</v>
      </c>
      <c r="BF201" s="148">
        <f>IF(N201="snížená",J201,0)</f>
        <v>0</v>
      </c>
      <c r="BG201" s="148">
        <f>IF(N201="zákl. přenesená",J201,0)</f>
        <v>0</v>
      </c>
      <c r="BH201" s="148">
        <f>IF(N201="sníž. přenesená",J201,0)</f>
        <v>0</v>
      </c>
      <c r="BI201" s="148">
        <f>IF(N201="nulová",J201,0)</f>
        <v>0</v>
      </c>
      <c r="BJ201" s="17" t="s">
        <v>84</v>
      </c>
      <c r="BK201" s="148">
        <f>ROUND(I201*H201,2)</f>
        <v>0</v>
      </c>
      <c r="BL201" s="17" t="s">
        <v>138</v>
      </c>
      <c r="BM201" s="147" t="s">
        <v>724</v>
      </c>
    </row>
    <row r="202" spans="2:65" s="13" customFormat="1" x14ac:dyDescent="0.2">
      <c r="B202" s="156"/>
      <c r="D202" s="150" t="s">
        <v>140</v>
      </c>
      <c r="F202" s="158" t="s">
        <v>725</v>
      </c>
      <c r="H202" s="159">
        <v>4340</v>
      </c>
      <c r="I202" s="160"/>
      <c r="L202" s="156"/>
      <c r="M202" s="161"/>
      <c r="T202" s="162"/>
      <c r="AT202" s="157" t="s">
        <v>140</v>
      </c>
      <c r="AU202" s="157" t="s">
        <v>86</v>
      </c>
      <c r="AV202" s="13" t="s">
        <v>86</v>
      </c>
      <c r="AW202" s="13" t="s">
        <v>4</v>
      </c>
      <c r="AX202" s="13" t="s">
        <v>84</v>
      </c>
      <c r="AY202" s="157" t="s">
        <v>131</v>
      </c>
    </row>
    <row r="203" spans="2:65" s="1" customFormat="1" ht="33" customHeight="1" x14ac:dyDescent="0.2">
      <c r="B203" s="32"/>
      <c r="C203" s="136" t="s">
        <v>189</v>
      </c>
      <c r="D203" s="136" t="s">
        <v>133</v>
      </c>
      <c r="E203" s="137" t="s">
        <v>330</v>
      </c>
      <c r="F203" s="138" t="s">
        <v>331</v>
      </c>
      <c r="G203" s="139" t="s">
        <v>179</v>
      </c>
      <c r="H203" s="140">
        <v>1953</v>
      </c>
      <c r="I203" s="141"/>
      <c r="J203" s="142">
        <f>ROUND(I203*H203,2)</f>
        <v>0</v>
      </c>
      <c r="K203" s="138" t="s">
        <v>137</v>
      </c>
      <c r="L203" s="32"/>
      <c r="M203" s="143" t="s">
        <v>1</v>
      </c>
      <c r="N203" s="144" t="s">
        <v>43</v>
      </c>
      <c r="P203" s="145">
        <f>O203*H203</f>
        <v>0</v>
      </c>
      <c r="Q203" s="145">
        <v>0</v>
      </c>
      <c r="R203" s="145">
        <f>Q203*H203</f>
        <v>0</v>
      </c>
      <c r="S203" s="145">
        <v>0</v>
      </c>
      <c r="T203" s="146">
        <f>S203*H203</f>
        <v>0</v>
      </c>
      <c r="AR203" s="147" t="s">
        <v>138</v>
      </c>
      <c r="AT203" s="147" t="s">
        <v>133</v>
      </c>
      <c r="AU203" s="147" t="s">
        <v>86</v>
      </c>
      <c r="AY203" s="17" t="s">
        <v>131</v>
      </c>
      <c r="BE203" s="148">
        <f>IF(N203="základní",J203,0)</f>
        <v>0</v>
      </c>
      <c r="BF203" s="148">
        <f>IF(N203="snížená",J203,0)</f>
        <v>0</v>
      </c>
      <c r="BG203" s="148">
        <f>IF(N203="zákl. přenesená",J203,0)</f>
        <v>0</v>
      </c>
      <c r="BH203" s="148">
        <f>IF(N203="sníž. přenesená",J203,0)</f>
        <v>0</v>
      </c>
      <c r="BI203" s="148">
        <f>IF(N203="nulová",J203,0)</f>
        <v>0</v>
      </c>
      <c r="BJ203" s="17" t="s">
        <v>84</v>
      </c>
      <c r="BK203" s="148">
        <f>ROUND(I203*H203,2)</f>
        <v>0</v>
      </c>
      <c r="BL203" s="17" t="s">
        <v>138</v>
      </c>
      <c r="BM203" s="147" t="s">
        <v>726</v>
      </c>
    </row>
    <row r="204" spans="2:65" s="13" customFormat="1" x14ac:dyDescent="0.2">
      <c r="B204" s="156"/>
      <c r="D204" s="150" t="s">
        <v>140</v>
      </c>
      <c r="F204" s="158" t="s">
        <v>727</v>
      </c>
      <c r="H204" s="159">
        <v>1953</v>
      </c>
      <c r="I204" s="160"/>
      <c r="L204" s="156"/>
      <c r="M204" s="161"/>
      <c r="T204" s="162"/>
      <c r="AT204" s="157" t="s">
        <v>140</v>
      </c>
      <c r="AU204" s="157" t="s">
        <v>86</v>
      </c>
      <c r="AV204" s="13" t="s">
        <v>86</v>
      </c>
      <c r="AW204" s="13" t="s">
        <v>4</v>
      </c>
      <c r="AX204" s="13" t="s">
        <v>84</v>
      </c>
      <c r="AY204" s="157" t="s">
        <v>131</v>
      </c>
    </row>
    <row r="205" spans="2:65" s="1" customFormat="1" ht="24.2" customHeight="1" x14ac:dyDescent="0.2">
      <c r="B205" s="32"/>
      <c r="C205" s="136" t="s">
        <v>185</v>
      </c>
      <c r="D205" s="136" t="s">
        <v>133</v>
      </c>
      <c r="E205" s="137" t="s">
        <v>334</v>
      </c>
      <c r="F205" s="138" t="s">
        <v>335</v>
      </c>
      <c r="G205" s="139" t="s">
        <v>136</v>
      </c>
      <c r="H205" s="140">
        <v>520</v>
      </c>
      <c r="I205" s="141"/>
      <c r="J205" s="142">
        <f>ROUND(I205*H205,2)</f>
        <v>0</v>
      </c>
      <c r="K205" s="138" t="s">
        <v>137</v>
      </c>
      <c r="L205" s="32"/>
      <c r="M205" s="143" t="s">
        <v>1</v>
      </c>
      <c r="N205" s="144" t="s">
        <v>43</v>
      </c>
      <c r="P205" s="145">
        <f>O205*H205</f>
        <v>0</v>
      </c>
      <c r="Q205" s="145">
        <v>0</v>
      </c>
      <c r="R205" s="145">
        <f>Q205*H205</f>
        <v>0</v>
      </c>
      <c r="S205" s="145">
        <v>0</v>
      </c>
      <c r="T205" s="146">
        <f>S205*H205</f>
        <v>0</v>
      </c>
      <c r="AR205" s="147" t="s">
        <v>138</v>
      </c>
      <c r="AT205" s="147" t="s">
        <v>133</v>
      </c>
      <c r="AU205" s="147" t="s">
        <v>86</v>
      </c>
      <c r="AY205" s="17" t="s">
        <v>131</v>
      </c>
      <c r="BE205" s="148">
        <f>IF(N205="základní",J205,0)</f>
        <v>0</v>
      </c>
      <c r="BF205" s="148">
        <f>IF(N205="snížená",J205,0)</f>
        <v>0</v>
      </c>
      <c r="BG205" s="148">
        <f>IF(N205="zákl. přenesená",J205,0)</f>
        <v>0</v>
      </c>
      <c r="BH205" s="148">
        <f>IF(N205="sníž. přenesená",J205,0)</f>
        <v>0</v>
      </c>
      <c r="BI205" s="148">
        <f>IF(N205="nulová",J205,0)</f>
        <v>0</v>
      </c>
      <c r="BJ205" s="17" t="s">
        <v>84</v>
      </c>
      <c r="BK205" s="148">
        <f>ROUND(I205*H205,2)</f>
        <v>0</v>
      </c>
      <c r="BL205" s="17" t="s">
        <v>138</v>
      </c>
      <c r="BM205" s="147" t="s">
        <v>728</v>
      </c>
    </row>
    <row r="206" spans="2:65" s="12" customFormat="1" x14ac:dyDescent="0.2">
      <c r="B206" s="149"/>
      <c r="D206" s="150" t="s">
        <v>140</v>
      </c>
      <c r="E206" s="151" t="s">
        <v>1</v>
      </c>
      <c r="F206" s="152" t="s">
        <v>337</v>
      </c>
      <c r="H206" s="151" t="s">
        <v>1</v>
      </c>
      <c r="I206" s="153"/>
      <c r="L206" s="149"/>
      <c r="M206" s="154"/>
      <c r="T206" s="155"/>
      <c r="AT206" s="151" t="s">
        <v>140</v>
      </c>
      <c r="AU206" s="151" t="s">
        <v>86</v>
      </c>
      <c r="AV206" s="12" t="s">
        <v>84</v>
      </c>
      <c r="AW206" s="12" t="s">
        <v>35</v>
      </c>
      <c r="AX206" s="12" t="s">
        <v>78</v>
      </c>
      <c r="AY206" s="151" t="s">
        <v>131</v>
      </c>
    </row>
    <row r="207" spans="2:65" s="13" customFormat="1" x14ac:dyDescent="0.2">
      <c r="B207" s="156"/>
      <c r="D207" s="150" t="s">
        <v>140</v>
      </c>
      <c r="E207" s="157" t="s">
        <v>1</v>
      </c>
      <c r="F207" s="158" t="s">
        <v>338</v>
      </c>
      <c r="H207" s="159">
        <v>520</v>
      </c>
      <c r="I207" s="160"/>
      <c r="L207" s="156"/>
      <c r="M207" s="161"/>
      <c r="T207" s="162"/>
      <c r="AT207" s="157" t="s">
        <v>140</v>
      </c>
      <c r="AU207" s="157" t="s">
        <v>86</v>
      </c>
      <c r="AV207" s="13" t="s">
        <v>86</v>
      </c>
      <c r="AW207" s="13" t="s">
        <v>35</v>
      </c>
      <c r="AX207" s="13" t="s">
        <v>78</v>
      </c>
      <c r="AY207" s="157" t="s">
        <v>131</v>
      </c>
    </row>
    <row r="208" spans="2:65" s="14" customFormat="1" x14ac:dyDescent="0.2">
      <c r="B208" s="163"/>
      <c r="D208" s="150" t="s">
        <v>140</v>
      </c>
      <c r="E208" s="164" t="s">
        <v>1</v>
      </c>
      <c r="F208" s="165" t="s">
        <v>146</v>
      </c>
      <c r="H208" s="166">
        <v>520</v>
      </c>
      <c r="I208" s="167"/>
      <c r="L208" s="163"/>
      <c r="M208" s="168"/>
      <c r="T208" s="169"/>
      <c r="AT208" s="164" t="s">
        <v>140</v>
      </c>
      <c r="AU208" s="164" t="s">
        <v>86</v>
      </c>
      <c r="AV208" s="14" t="s">
        <v>138</v>
      </c>
      <c r="AW208" s="14" t="s">
        <v>35</v>
      </c>
      <c r="AX208" s="14" t="s">
        <v>84</v>
      </c>
      <c r="AY208" s="164" t="s">
        <v>131</v>
      </c>
    </row>
    <row r="209" spans="2:65" s="1" customFormat="1" ht="33" customHeight="1" x14ac:dyDescent="0.2">
      <c r="B209" s="32"/>
      <c r="C209" s="136" t="s">
        <v>339</v>
      </c>
      <c r="D209" s="136" t="s">
        <v>133</v>
      </c>
      <c r="E209" s="137" t="s">
        <v>340</v>
      </c>
      <c r="F209" s="138" t="s">
        <v>341</v>
      </c>
      <c r="G209" s="139" t="s">
        <v>136</v>
      </c>
      <c r="H209" s="140">
        <v>520</v>
      </c>
      <c r="I209" s="141"/>
      <c r="J209" s="142">
        <f>ROUND(I209*H209,2)</f>
        <v>0</v>
      </c>
      <c r="K209" s="138" t="s">
        <v>137</v>
      </c>
      <c r="L209" s="32"/>
      <c r="M209" s="143" t="s">
        <v>1</v>
      </c>
      <c r="N209" s="144" t="s">
        <v>43</v>
      </c>
      <c r="P209" s="145">
        <f>O209*H209</f>
        <v>0</v>
      </c>
      <c r="Q209" s="145">
        <v>0</v>
      </c>
      <c r="R209" s="145">
        <f>Q209*H209</f>
        <v>0</v>
      </c>
      <c r="S209" s="145">
        <v>0</v>
      </c>
      <c r="T209" s="146">
        <f>S209*H209</f>
        <v>0</v>
      </c>
      <c r="AR209" s="147" t="s">
        <v>138</v>
      </c>
      <c r="AT209" s="147" t="s">
        <v>133</v>
      </c>
      <c r="AU209" s="147" t="s">
        <v>86</v>
      </c>
      <c r="AY209" s="17" t="s">
        <v>131</v>
      </c>
      <c r="BE209" s="148">
        <f>IF(N209="základní",J209,0)</f>
        <v>0</v>
      </c>
      <c r="BF209" s="148">
        <f>IF(N209="snížená",J209,0)</f>
        <v>0</v>
      </c>
      <c r="BG209" s="148">
        <f>IF(N209="zákl. přenesená",J209,0)</f>
        <v>0</v>
      </c>
      <c r="BH209" s="148">
        <f>IF(N209="sníž. přenesená",J209,0)</f>
        <v>0</v>
      </c>
      <c r="BI209" s="148">
        <f>IF(N209="nulová",J209,0)</f>
        <v>0</v>
      </c>
      <c r="BJ209" s="17" t="s">
        <v>84</v>
      </c>
      <c r="BK209" s="148">
        <f>ROUND(I209*H209,2)</f>
        <v>0</v>
      </c>
      <c r="BL209" s="17" t="s">
        <v>138</v>
      </c>
      <c r="BM209" s="147" t="s">
        <v>729</v>
      </c>
    </row>
    <row r="210" spans="2:65" s="12" customFormat="1" x14ac:dyDescent="0.2">
      <c r="B210" s="149"/>
      <c r="D210" s="150" t="s">
        <v>140</v>
      </c>
      <c r="E210" s="151" t="s">
        <v>1</v>
      </c>
      <c r="F210" s="152" t="s">
        <v>343</v>
      </c>
      <c r="H210" s="151" t="s">
        <v>1</v>
      </c>
      <c r="I210" s="153"/>
      <c r="L210" s="149"/>
      <c r="M210" s="154"/>
      <c r="T210" s="155"/>
      <c r="AT210" s="151" t="s">
        <v>140</v>
      </c>
      <c r="AU210" s="151" t="s">
        <v>86</v>
      </c>
      <c r="AV210" s="12" t="s">
        <v>84</v>
      </c>
      <c r="AW210" s="12" t="s">
        <v>35</v>
      </c>
      <c r="AX210" s="12" t="s">
        <v>78</v>
      </c>
      <c r="AY210" s="151" t="s">
        <v>131</v>
      </c>
    </row>
    <row r="211" spans="2:65" s="13" customFormat="1" x14ac:dyDescent="0.2">
      <c r="B211" s="156"/>
      <c r="D211" s="150" t="s">
        <v>140</v>
      </c>
      <c r="E211" s="157" t="s">
        <v>1</v>
      </c>
      <c r="F211" s="158" t="s">
        <v>703</v>
      </c>
      <c r="H211" s="159">
        <v>520</v>
      </c>
      <c r="I211" s="160"/>
      <c r="L211" s="156"/>
      <c r="M211" s="161"/>
      <c r="T211" s="162"/>
      <c r="AT211" s="157" t="s">
        <v>140</v>
      </c>
      <c r="AU211" s="157" t="s">
        <v>86</v>
      </c>
      <c r="AV211" s="13" t="s">
        <v>86</v>
      </c>
      <c r="AW211" s="13" t="s">
        <v>35</v>
      </c>
      <c r="AX211" s="13" t="s">
        <v>78</v>
      </c>
      <c r="AY211" s="157" t="s">
        <v>131</v>
      </c>
    </row>
    <row r="212" spans="2:65" s="14" customFormat="1" x14ac:dyDescent="0.2">
      <c r="B212" s="163"/>
      <c r="D212" s="150" t="s">
        <v>140</v>
      </c>
      <c r="E212" s="164" t="s">
        <v>220</v>
      </c>
      <c r="F212" s="165" t="s">
        <v>146</v>
      </c>
      <c r="H212" s="166">
        <v>520</v>
      </c>
      <c r="I212" s="167"/>
      <c r="L212" s="163"/>
      <c r="M212" s="168"/>
      <c r="T212" s="169"/>
      <c r="AT212" s="164" t="s">
        <v>140</v>
      </c>
      <c r="AU212" s="164" t="s">
        <v>86</v>
      </c>
      <c r="AV212" s="14" t="s">
        <v>138</v>
      </c>
      <c r="AW212" s="14" t="s">
        <v>35</v>
      </c>
      <c r="AX212" s="14" t="s">
        <v>84</v>
      </c>
      <c r="AY212" s="164" t="s">
        <v>131</v>
      </c>
    </row>
    <row r="213" spans="2:65" s="1" customFormat="1" ht="24.2" customHeight="1" x14ac:dyDescent="0.2">
      <c r="B213" s="32"/>
      <c r="C213" s="136" t="s">
        <v>344</v>
      </c>
      <c r="D213" s="136" t="s">
        <v>133</v>
      </c>
      <c r="E213" s="137" t="s">
        <v>345</v>
      </c>
      <c r="F213" s="138" t="s">
        <v>346</v>
      </c>
      <c r="G213" s="139" t="s">
        <v>136</v>
      </c>
      <c r="H213" s="140">
        <v>520</v>
      </c>
      <c r="I213" s="141"/>
      <c r="J213" s="142">
        <f>ROUND(I213*H213,2)</f>
        <v>0</v>
      </c>
      <c r="K213" s="138" t="s">
        <v>137</v>
      </c>
      <c r="L213" s="32"/>
      <c r="M213" s="143" t="s">
        <v>1</v>
      </c>
      <c r="N213" s="144" t="s">
        <v>43</v>
      </c>
      <c r="P213" s="145">
        <f>O213*H213</f>
        <v>0</v>
      </c>
      <c r="Q213" s="145">
        <v>0</v>
      </c>
      <c r="R213" s="145">
        <f>Q213*H213</f>
        <v>0</v>
      </c>
      <c r="S213" s="145">
        <v>0</v>
      </c>
      <c r="T213" s="146">
        <f>S213*H213</f>
        <v>0</v>
      </c>
      <c r="AR213" s="147" t="s">
        <v>138</v>
      </c>
      <c r="AT213" s="147" t="s">
        <v>133</v>
      </c>
      <c r="AU213" s="147" t="s">
        <v>86</v>
      </c>
      <c r="AY213" s="17" t="s">
        <v>131</v>
      </c>
      <c r="BE213" s="148">
        <f>IF(N213="základní",J213,0)</f>
        <v>0</v>
      </c>
      <c r="BF213" s="148">
        <f>IF(N213="snížená",J213,0)</f>
        <v>0</v>
      </c>
      <c r="BG213" s="148">
        <f>IF(N213="zákl. přenesená",J213,0)</f>
        <v>0</v>
      </c>
      <c r="BH213" s="148">
        <f>IF(N213="sníž. přenesená",J213,0)</f>
        <v>0</v>
      </c>
      <c r="BI213" s="148">
        <f>IF(N213="nulová",J213,0)</f>
        <v>0</v>
      </c>
      <c r="BJ213" s="17" t="s">
        <v>84</v>
      </c>
      <c r="BK213" s="148">
        <f>ROUND(I213*H213,2)</f>
        <v>0</v>
      </c>
      <c r="BL213" s="17" t="s">
        <v>138</v>
      </c>
      <c r="BM213" s="147" t="s">
        <v>730</v>
      </c>
    </row>
    <row r="214" spans="2:65" s="12" customFormat="1" x14ac:dyDescent="0.2">
      <c r="B214" s="149"/>
      <c r="D214" s="150" t="s">
        <v>140</v>
      </c>
      <c r="E214" s="151" t="s">
        <v>1</v>
      </c>
      <c r="F214" s="152" t="s">
        <v>348</v>
      </c>
      <c r="H214" s="151" t="s">
        <v>1</v>
      </c>
      <c r="I214" s="153"/>
      <c r="L214" s="149"/>
      <c r="M214" s="154"/>
      <c r="T214" s="155"/>
      <c r="AT214" s="151" t="s">
        <v>140</v>
      </c>
      <c r="AU214" s="151" t="s">
        <v>86</v>
      </c>
      <c r="AV214" s="12" t="s">
        <v>84</v>
      </c>
      <c r="AW214" s="12" t="s">
        <v>35</v>
      </c>
      <c r="AX214" s="12" t="s">
        <v>78</v>
      </c>
      <c r="AY214" s="151" t="s">
        <v>131</v>
      </c>
    </row>
    <row r="215" spans="2:65" s="13" customFormat="1" x14ac:dyDescent="0.2">
      <c r="B215" s="156"/>
      <c r="D215" s="150" t="s">
        <v>140</v>
      </c>
      <c r="E215" s="157" t="s">
        <v>1</v>
      </c>
      <c r="F215" s="158" t="s">
        <v>338</v>
      </c>
      <c r="H215" s="159">
        <v>520</v>
      </c>
      <c r="I215" s="160"/>
      <c r="L215" s="156"/>
      <c r="M215" s="161"/>
      <c r="T215" s="162"/>
      <c r="AT215" s="157" t="s">
        <v>140</v>
      </c>
      <c r="AU215" s="157" t="s">
        <v>86</v>
      </c>
      <c r="AV215" s="13" t="s">
        <v>86</v>
      </c>
      <c r="AW215" s="13" t="s">
        <v>35</v>
      </c>
      <c r="AX215" s="13" t="s">
        <v>78</v>
      </c>
      <c r="AY215" s="157" t="s">
        <v>131</v>
      </c>
    </row>
    <row r="216" spans="2:65" s="14" customFormat="1" x14ac:dyDescent="0.2">
      <c r="B216" s="163"/>
      <c r="D216" s="150" t="s">
        <v>140</v>
      </c>
      <c r="E216" s="164" t="s">
        <v>1</v>
      </c>
      <c r="F216" s="165" t="s">
        <v>146</v>
      </c>
      <c r="H216" s="166">
        <v>520</v>
      </c>
      <c r="I216" s="167"/>
      <c r="L216" s="163"/>
      <c r="M216" s="168"/>
      <c r="T216" s="169"/>
      <c r="AT216" s="164" t="s">
        <v>140</v>
      </c>
      <c r="AU216" s="164" t="s">
        <v>86</v>
      </c>
      <c r="AV216" s="14" t="s">
        <v>138</v>
      </c>
      <c r="AW216" s="14" t="s">
        <v>35</v>
      </c>
      <c r="AX216" s="14" t="s">
        <v>84</v>
      </c>
      <c r="AY216" s="164" t="s">
        <v>131</v>
      </c>
    </row>
    <row r="217" spans="2:65" s="1" customFormat="1" ht="16.5" customHeight="1" x14ac:dyDescent="0.2">
      <c r="B217" s="32"/>
      <c r="C217" s="176" t="s">
        <v>349</v>
      </c>
      <c r="D217" s="176" t="s">
        <v>294</v>
      </c>
      <c r="E217" s="177" t="s">
        <v>350</v>
      </c>
      <c r="F217" s="178" t="s">
        <v>351</v>
      </c>
      <c r="G217" s="179" t="s">
        <v>352</v>
      </c>
      <c r="H217" s="180">
        <v>10.4</v>
      </c>
      <c r="I217" s="181"/>
      <c r="J217" s="182">
        <f>ROUND(I217*H217,2)</f>
        <v>0</v>
      </c>
      <c r="K217" s="178" t="s">
        <v>137</v>
      </c>
      <c r="L217" s="183"/>
      <c r="M217" s="184" t="s">
        <v>1</v>
      </c>
      <c r="N217" s="185" t="s">
        <v>43</v>
      </c>
      <c r="P217" s="145">
        <f>O217*H217</f>
        <v>0</v>
      </c>
      <c r="Q217" s="145">
        <v>1E-3</v>
      </c>
      <c r="R217" s="145">
        <f>Q217*H217</f>
        <v>1.0400000000000001E-2</v>
      </c>
      <c r="S217" s="145">
        <v>0</v>
      </c>
      <c r="T217" s="146">
        <f>S217*H217</f>
        <v>0</v>
      </c>
      <c r="AR217" s="147" t="s">
        <v>176</v>
      </c>
      <c r="AT217" s="147" t="s">
        <v>294</v>
      </c>
      <c r="AU217" s="147" t="s">
        <v>86</v>
      </c>
      <c r="AY217" s="17" t="s">
        <v>131</v>
      </c>
      <c r="BE217" s="148">
        <f>IF(N217="základní",J217,0)</f>
        <v>0</v>
      </c>
      <c r="BF217" s="148">
        <f>IF(N217="snížená",J217,0)</f>
        <v>0</v>
      </c>
      <c r="BG217" s="148">
        <f>IF(N217="zákl. přenesená",J217,0)</f>
        <v>0</v>
      </c>
      <c r="BH217" s="148">
        <f>IF(N217="sníž. přenesená",J217,0)</f>
        <v>0</v>
      </c>
      <c r="BI217" s="148">
        <f>IF(N217="nulová",J217,0)</f>
        <v>0</v>
      </c>
      <c r="BJ217" s="17" t="s">
        <v>84</v>
      </c>
      <c r="BK217" s="148">
        <f>ROUND(I217*H217,2)</f>
        <v>0</v>
      </c>
      <c r="BL217" s="17" t="s">
        <v>138</v>
      </c>
      <c r="BM217" s="147" t="s">
        <v>731</v>
      </c>
    </row>
    <row r="218" spans="2:65" s="13" customFormat="1" x14ac:dyDescent="0.2">
      <c r="B218" s="156"/>
      <c r="D218" s="150" t="s">
        <v>140</v>
      </c>
      <c r="F218" s="158" t="s">
        <v>732</v>
      </c>
      <c r="H218" s="159">
        <v>10.4</v>
      </c>
      <c r="I218" s="160"/>
      <c r="L218" s="156"/>
      <c r="M218" s="161"/>
      <c r="T218" s="162"/>
      <c r="AT218" s="157" t="s">
        <v>140</v>
      </c>
      <c r="AU218" s="157" t="s">
        <v>86</v>
      </c>
      <c r="AV218" s="13" t="s">
        <v>86</v>
      </c>
      <c r="AW218" s="13" t="s">
        <v>4</v>
      </c>
      <c r="AX218" s="13" t="s">
        <v>84</v>
      </c>
      <c r="AY218" s="157" t="s">
        <v>131</v>
      </c>
    </row>
    <row r="219" spans="2:65" s="11" customFormat="1" ht="23.1" customHeight="1" x14ac:dyDescent="0.2">
      <c r="B219" s="124"/>
      <c r="D219" s="125" t="s">
        <v>77</v>
      </c>
      <c r="E219" s="134" t="s">
        <v>86</v>
      </c>
      <c r="F219" s="134" t="s">
        <v>355</v>
      </c>
      <c r="I219" s="127"/>
      <c r="J219" s="135">
        <f>BK219</f>
        <v>0</v>
      </c>
      <c r="L219" s="124"/>
      <c r="M219" s="129"/>
      <c r="P219" s="130">
        <f>SUM(P220:P249)</f>
        <v>0</v>
      </c>
      <c r="R219" s="130">
        <f>SUM(R220:R249)</f>
        <v>32.259264000000002</v>
      </c>
      <c r="T219" s="131">
        <f>SUM(T220:T249)</f>
        <v>0</v>
      </c>
      <c r="AR219" s="125" t="s">
        <v>84</v>
      </c>
      <c r="AT219" s="132" t="s">
        <v>77</v>
      </c>
      <c r="AU219" s="132" t="s">
        <v>84</v>
      </c>
      <c r="AY219" s="125" t="s">
        <v>131</v>
      </c>
      <c r="BK219" s="133">
        <f>SUM(BK220:BK249)</f>
        <v>0</v>
      </c>
    </row>
    <row r="220" spans="2:65" s="1" customFormat="1" ht="16.5" customHeight="1" x14ac:dyDescent="0.2">
      <c r="B220" s="32"/>
      <c r="C220" s="136" t="s">
        <v>7</v>
      </c>
      <c r="D220" s="136" t="s">
        <v>133</v>
      </c>
      <c r="E220" s="137" t="s">
        <v>356</v>
      </c>
      <c r="F220" s="138" t="s">
        <v>357</v>
      </c>
      <c r="G220" s="139" t="s">
        <v>159</v>
      </c>
      <c r="H220" s="140">
        <v>2.8</v>
      </c>
      <c r="I220" s="141"/>
      <c r="J220" s="142">
        <f>ROUND(I220*H220,2)</f>
        <v>0</v>
      </c>
      <c r="K220" s="138" t="s">
        <v>137</v>
      </c>
      <c r="L220" s="32"/>
      <c r="M220" s="143" t="s">
        <v>1</v>
      </c>
      <c r="N220" s="144" t="s">
        <v>43</v>
      </c>
      <c r="P220" s="145">
        <f>O220*H220</f>
        <v>0</v>
      </c>
      <c r="Q220" s="145">
        <v>2.3010199999999998</v>
      </c>
      <c r="R220" s="145">
        <f>Q220*H220</f>
        <v>6.442855999999999</v>
      </c>
      <c r="S220" s="145">
        <v>0</v>
      </c>
      <c r="T220" s="146">
        <f>S220*H220</f>
        <v>0</v>
      </c>
      <c r="AR220" s="147" t="s">
        <v>138</v>
      </c>
      <c r="AT220" s="147" t="s">
        <v>133</v>
      </c>
      <c r="AU220" s="147" t="s">
        <v>86</v>
      </c>
      <c r="AY220" s="17" t="s">
        <v>131</v>
      </c>
      <c r="BE220" s="148">
        <f>IF(N220="základní",J220,0)</f>
        <v>0</v>
      </c>
      <c r="BF220" s="148">
        <f>IF(N220="snížená",J220,0)</f>
        <v>0</v>
      </c>
      <c r="BG220" s="148">
        <f>IF(N220="zákl. přenesená",J220,0)</f>
        <v>0</v>
      </c>
      <c r="BH220" s="148">
        <f>IF(N220="sníž. přenesená",J220,0)</f>
        <v>0</v>
      </c>
      <c r="BI220" s="148">
        <f>IF(N220="nulová",J220,0)</f>
        <v>0</v>
      </c>
      <c r="BJ220" s="17" t="s">
        <v>84</v>
      </c>
      <c r="BK220" s="148">
        <f>ROUND(I220*H220,2)</f>
        <v>0</v>
      </c>
      <c r="BL220" s="17" t="s">
        <v>138</v>
      </c>
      <c r="BM220" s="147" t="s">
        <v>733</v>
      </c>
    </row>
    <row r="221" spans="2:65" s="12" customFormat="1" x14ac:dyDescent="0.2">
      <c r="B221" s="149"/>
      <c r="D221" s="150" t="s">
        <v>140</v>
      </c>
      <c r="E221" s="151" t="s">
        <v>1</v>
      </c>
      <c r="F221" s="152" t="s">
        <v>359</v>
      </c>
      <c r="H221" s="151" t="s">
        <v>1</v>
      </c>
      <c r="I221" s="153"/>
      <c r="L221" s="149"/>
      <c r="M221" s="154"/>
      <c r="T221" s="155"/>
      <c r="AT221" s="151" t="s">
        <v>140</v>
      </c>
      <c r="AU221" s="151" t="s">
        <v>86</v>
      </c>
      <c r="AV221" s="12" t="s">
        <v>84</v>
      </c>
      <c r="AW221" s="12" t="s">
        <v>35</v>
      </c>
      <c r="AX221" s="12" t="s">
        <v>78</v>
      </c>
      <c r="AY221" s="151" t="s">
        <v>131</v>
      </c>
    </row>
    <row r="222" spans="2:65" s="13" customFormat="1" x14ac:dyDescent="0.2">
      <c r="B222" s="156"/>
      <c r="D222" s="150" t="s">
        <v>140</v>
      </c>
      <c r="E222" s="157" t="s">
        <v>1</v>
      </c>
      <c r="F222" s="158" t="s">
        <v>360</v>
      </c>
      <c r="H222" s="159">
        <v>2.8</v>
      </c>
      <c r="I222" s="160"/>
      <c r="L222" s="156"/>
      <c r="M222" s="161"/>
      <c r="T222" s="162"/>
      <c r="AT222" s="157" t="s">
        <v>140</v>
      </c>
      <c r="AU222" s="157" t="s">
        <v>86</v>
      </c>
      <c r="AV222" s="13" t="s">
        <v>86</v>
      </c>
      <c r="AW222" s="13" t="s">
        <v>35</v>
      </c>
      <c r="AX222" s="13" t="s">
        <v>78</v>
      </c>
      <c r="AY222" s="157" t="s">
        <v>131</v>
      </c>
    </row>
    <row r="223" spans="2:65" s="14" customFormat="1" x14ac:dyDescent="0.2">
      <c r="B223" s="163"/>
      <c r="D223" s="150" t="s">
        <v>140</v>
      </c>
      <c r="E223" s="164" t="s">
        <v>1</v>
      </c>
      <c r="F223" s="165" t="s">
        <v>146</v>
      </c>
      <c r="H223" s="166">
        <v>2.8</v>
      </c>
      <c r="I223" s="167"/>
      <c r="L223" s="163"/>
      <c r="M223" s="168"/>
      <c r="T223" s="169"/>
      <c r="AT223" s="164" t="s">
        <v>140</v>
      </c>
      <c r="AU223" s="164" t="s">
        <v>86</v>
      </c>
      <c r="AV223" s="14" t="s">
        <v>138</v>
      </c>
      <c r="AW223" s="14" t="s">
        <v>35</v>
      </c>
      <c r="AX223" s="14" t="s">
        <v>84</v>
      </c>
      <c r="AY223" s="164" t="s">
        <v>131</v>
      </c>
    </row>
    <row r="224" spans="2:65" s="1" customFormat="1" ht="16.5" customHeight="1" x14ac:dyDescent="0.2">
      <c r="B224" s="32"/>
      <c r="C224" s="136" t="s">
        <v>362</v>
      </c>
      <c r="D224" s="136" t="s">
        <v>133</v>
      </c>
      <c r="E224" s="137" t="s">
        <v>363</v>
      </c>
      <c r="F224" s="138" t="s">
        <v>364</v>
      </c>
      <c r="G224" s="139" t="s">
        <v>159</v>
      </c>
      <c r="H224" s="140">
        <v>9.06</v>
      </c>
      <c r="I224" s="141"/>
      <c r="J224" s="142">
        <f>ROUND(I224*H224,2)</f>
        <v>0</v>
      </c>
      <c r="K224" s="138" t="s">
        <v>137</v>
      </c>
      <c r="L224" s="32"/>
      <c r="M224" s="143" t="s">
        <v>1</v>
      </c>
      <c r="N224" s="144" t="s">
        <v>43</v>
      </c>
      <c r="P224" s="145">
        <f>O224*H224</f>
        <v>0</v>
      </c>
      <c r="Q224" s="145">
        <v>1.63</v>
      </c>
      <c r="R224" s="145">
        <f>Q224*H224</f>
        <v>14.767799999999999</v>
      </c>
      <c r="S224" s="145">
        <v>0</v>
      </c>
      <c r="T224" s="146">
        <f>S224*H224</f>
        <v>0</v>
      </c>
      <c r="AR224" s="147" t="s">
        <v>138</v>
      </c>
      <c r="AT224" s="147" t="s">
        <v>133</v>
      </c>
      <c r="AU224" s="147" t="s">
        <v>86</v>
      </c>
      <c r="AY224" s="17" t="s">
        <v>131</v>
      </c>
      <c r="BE224" s="148">
        <f>IF(N224="základní",J224,0)</f>
        <v>0</v>
      </c>
      <c r="BF224" s="148">
        <f>IF(N224="snížená",J224,0)</f>
        <v>0</v>
      </c>
      <c r="BG224" s="148">
        <f>IF(N224="zákl. přenesená",J224,0)</f>
        <v>0</v>
      </c>
      <c r="BH224" s="148">
        <f>IF(N224="sníž. přenesená",J224,0)</f>
        <v>0</v>
      </c>
      <c r="BI224" s="148">
        <f>IF(N224="nulová",J224,0)</f>
        <v>0</v>
      </c>
      <c r="BJ224" s="17" t="s">
        <v>84</v>
      </c>
      <c r="BK224" s="148">
        <f>ROUND(I224*H224,2)</f>
        <v>0</v>
      </c>
      <c r="BL224" s="17" t="s">
        <v>138</v>
      </c>
      <c r="BM224" s="147" t="s">
        <v>734</v>
      </c>
    </row>
    <row r="225" spans="2:65" s="12" customFormat="1" x14ac:dyDescent="0.2">
      <c r="B225" s="149"/>
      <c r="D225" s="150" t="s">
        <v>140</v>
      </c>
      <c r="E225" s="151" t="s">
        <v>1</v>
      </c>
      <c r="F225" s="152" t="s">
        <v>359</v>
      </c>
      <c r="H225" s="151" t="s">
        <v>1</v>
      </c>
      <c r="I225" s="153"/>
      <c r="L225" s="149"/>
      <c r="M225" s="154"/>
      <c r="T225" s="155"/>
      <c r="AT225" s="151" t="s">
        <v>140</v>
      </c>
      <c r="AU225" s="151" t="s">
        <v>86</v>
      </c>
      <c r="AV225" s="12" t="s">
        <v>84</v>
      </c>
      <c r="AW225" s="12" t="s">
        <v>35</v>
      </c>
      <c r="AX225" s="12" t="s">
        <v>78</v>
      </c>
      <c r="AY225" s="151" t="s">
        <v>131</v>
      </c>
    </row>
    <row r="226" spans="2:65" s="13" customFormat="1" x14ac:dyDescent="0.2">
      <c r="B226" s="156"/>
      <c r="D226" s="150" t="s">
        <v>140</v>
      </c>
      <c r="E226" s="157" t="s">
        <v>1</v>
      </c>
      <c r="F226" s="158" t="s">
        <v>366</v>
      </c>
      <c r="H226" s="159">
        <v>9.06</v>
      </c>
      <c r="I226" s="160"/>
      <c r="L226" s="156"/>
      <c r="M226" s="161"/>
      <c r="T226" s="162"/>
      <c r="AT226" s="157" t="s">
        <v>140</v>
      </c>
      <c r="AU226" s="157" t="s">
        <v>86</v>
      </c>
      <c r="AV226" s="13" t="s">
        <v>86</v>
      </c>
      <c r="AW226" s="13" t="s">
        <v>35</v>
      </c>
      <c r="AX226" s="13" t="s">
        <v>78</v>
      </c>
      <c r="AY226" s="157" t="s">
        <v>131</v>
      </c>
    </row>
    <row r="227" spans="2:65" s="14" customFormat="1" x14ac:dyDescent="0.2">
      <c r="B227" s="163"/>
      <c r="D227" s="150" t="s">
        <v>140</v>
      </c>
      <c r="E227" s="164" t="s">
        <v>1</v>
      </c>
      <c r="F227" s="165" t="s">
        <v>146</v>
      </c>
      <c r="H227" s="166">
        <v>9.06</v>
      </c>
      <c r="I227" s="167"/>
      <c r="L227" s="163"/>
      <c r="M227" s="168"/>
      <c r="T227" s="169"/>
      <c r="AT227" s="164" t="s">
        <v>140</v>
      </c>
      <c r="AU227" s="164" t="s">
        <v>86</v>
      </c>
      <c r="AV227" s="14" t="s">
        <v>138</v>
      </c>
      <c r="AW227" s="14" t="s">
        <v>35</v>
      </c>
      <c r="AX227" s="14" t="s">
        <v>84</v>
      </c>
      <c r="AY227" s="164" t="s">
        <v>131</v>
      </c>
    </row>
    <row r="228" spans="2:65" s="1" customFormat="1" ht="24.2" customHeight="1" x14ac:dyDescent="0.2">
      <c r="B228" s="32"/>
      <c r="C228" s="136" t="s">
        <v>14</v>
      </c>
      <c r="D228" s="136" t="s">
        <v>133</v>
      </c>
      <c r="E228" s="137" t="s">
        <v>367</v>
      </c>
      <c r="F228" s="138" t="s">
        <v>368</v>
      </c>
      <c r="G228" s="139" t="s">
        <v>153</v>
      </c>
      <c r="H228" s="140">
        <v>453</v>
      </c>
      <c r="I228" s="141"/>
      <c r="J228" s="142">
        <f>ROUND(I228*H228,2)</f>
        <v>0</v>
      </c>
      <c r="K228" s="138" t="s">
        <v>137</v>
      </c>
      <c r="L228" s="32"/>
      <c r="M228" s="143" t="s">
        <v>1</v>
      </c>
      <c r="N228" s="144" t="s">
        <v>43</v>
      </c>
      <c r="P228" s="145">
        <f>O228*H228</f>
        <v>0</v>
      </c>
      <c r="Q228" s="145">
        <v>1.16E-3</v>
      </c>
      <c r="R228" s="145">
        <f>Q228*H228</f>
        <v>0.52548000000000006</v>
      </c>
      <c r="S228" s="145">
        <v>0</v>
      </c>
      <c r="T228" s="146">
        <f>S228*H228</f>
        <v>0</v>
      </c>
      <c r="AR228" s="147" t="s">
        <v>138</v>
      </c>
      <c r="AT228" s="147" t="s">
        <v>133</v>
      </c>
      <c r="AU228" s="147" t="s">
        <v>86</v>
      </c>
      <c r="AY228" s="17" t="s">
        <v>131</v>
      </c>
      <c r="BE228" s="148">
        <f>IF(N228="základní",J228,0)</f>
        <v>0</v>
      </c>
      <c r="BF228" s="148">
        <f>IF(N228="snížená",J228,0)</f>
        <v>0</v>
      </c>
      <c r="BG228" s="148">
        <f>IF(N228="zákl. přenesená",J228,0)</f>
        <v>0</v>
      </c>
      <c r="BH228" s="148">
        <f>IF(N228="sníž. přenesená",J228,0)</f>
        <v>0</v>
      </c>
      <c r="BI228" s="148">
        <f>IF(N228="nulová",J228,0)</f>
        <v>0</v>
      </c>
      <c r="BJ228" s="17" t="s">
        <v>84</v>
      </c>
      <c r="BK228" s="148">
        <f>ROUND(I228*H228,2)</f>
        <v>0</v>
      </c>
      <c r="BL228" s="17" t="s">
        <v>138</v>
      </c>
      <c r="BM228" s="147" t="s">
        <v>735</v>
      </c>
    </row>
    <row r="229" spans="2:65" s="12" customFormat="1" x14ac:dyDescent="0.2">
      <c r="B229" s="149"/>
      <c r="D229" s="150" t="s">
        <v>140</v>
      </c>
      <c r="E229" s="151" t="s">
        <v>1</v>
      </c>
      <c r="F229" s="152" t="s">
        <v>370</v>
      </c>
      <c r="H229" s="151" t="s">
        <v>1</v>
      </c>
      <c r="I229" s="153"/>
      <c r="L229" s="149"/>
      <c r="M229" s="154"/>
      <c r="T229" s="155"/>
      <c r="AT229" s="151" t="s">
        <v>140</v>
      </c>
      <c r="AU229" s="151" t="s">
        <v>86</v>
      </c>
      <c r="AV229" s="12" t="s">
        <v>84</v>
      </c>
      <c r="AW229" s="12" t="s">
        <v>35</v>
      </c>
      <c r="AX229" s="12" t="s">
        <v>78</v>
      </c>
      <c r="AY229" s="151" t="s">
        <v>131</v>
      </c>
    </row>
    <row r="230" spans="2:65" s="13" customFormat="1" x14ac:dyDescent="0.2">
      <c r="B230" s="156"/>
      <c r="D230" s="150" t="s">
        <v>140</v>
      </c>
      <c r="E230" s="157" t="s">
        <v>1</v>
      </c>
      <c r="F230" s="158" t="s">
        <v>736</v>
      </c>
      <c r="H230" s="159">
        <v>453</v>
      </c>
      <c r="I230" s="160"/>
      <c r="L230" s="156"/>
      <c r="M230" s="161"/>
      <c r="T230" s="162"/>
      <c r="AT230" s="157" t="s">
        <v>140</v>
      </c>
      <c r="AU230" s="157" t="s">
        <v>86</v>
      </c>
      <c r="AV230" s="13" t="s">
        <v>86</v>
      </c>
      <c r="AW230" s="13" t="s">
        <v>35</v>
      </c>
      <c r="AX230" s="13" t="s">
        <v>78</v>
      </c>
      <c r="AY230" s="157" t="s">
        <v>131</v>
      </c>
    </row>
    <row r="231" spans="2:65" s="15" customFormat="1" x14ac:dyDescent="0.2">
      <c r="B231" s="186"/>
      <c r="D231" s="150" t="s">
        <v>140</v>
      </c>
      <c r="E231" s="187" t="s">
        <v>240</v>
      </c>
      <c r="F231" s="188" t="s">
        <v>372</v>
      </c>
      <c r="H231" s="189">
        <v>453</v>
      </c>
      <c r="I231" s="190"/>
      <c r="L231" s="186"/>
      <c r="M231" s="191"/>
      <c r="T231" s="192"/>
      <c r="AT231" s="187" t="s">
        <v>140</v>
      </c>
      <c r="AU231" s="187" t="s">
        <v>86</v>
      </c>
      <c r="AV231" s="15" t="s">
        <v>150</v>
      </c>
      <c r="AW231" s="15" t="s">
        <v>35</v>
      </c>
      <c r="AX231" s="15" t="s">
        <v>78</v>
      </c>
      <c r="AY231" s="187" t="s">
        <v>131</v>
      </c>
    </row>
    <row r="232" spans="2:65" s="14" customFormat="1" x14ac:dyDescent="0.2">
      <c r="B232" s="163"/>
      <c r="D232" s="150" t="s">
        <v>140</v>
      </c>
      <c r="E232" s="164" t="s">
        <v>1</v>
      </c>
      <c r="F232" s="165" t="s">
        <v>146</v>
      </c>
      <c r="H232" s="166">
        <v>453</v>
      </c>
      <c r="I232" s="167"/>
      <c r="L232" s="163"/>
      <c r="M232" s="168"/>
      <c r="T232" s="169"/>
      <c r="AT232" s="164" t="s">
        <v>140</v>
      </c>
      <c r="AU232" s="164" t="s">
        <v>86</v>
      </c>
      <c r="AV232" s="14" t="s">
        <v>138</v>
      </c>
      <c r="AW232" s="14" t="s">
        <v>35</v>
      </c>
      <c r="AX232" s="14" t="s">
        <v>84</v>
      </c>
      <c r="AY232" s="164" t="s">
        <v>131</v>
      </c>
    </row>
    <row r="233" spans="2:65" s="1" customFormat="1" ht="33" customHeight="1" x14ac:dyDescent="0.2">
      <c r="B233" s="32"/>
      <c r="C233" s="136" t="s">
        <v>373</v>
      </c>
      <c r="D233" s="136" t="s">
        <v>133</v>
      </c>
      <c r="E233" s="137" t="s">
        <v>374</v>
      </c>
      <c r="F233" s="138" t="s">
        <v>375</v>
      </c>
      <c r="G233" s="139" t="s">
        <v>159</v>
      </c>
      <c r="H233" s="140">
        <v>99.66</v>
      </c>
      <c r="I233" s="141"/>
      <c r="J233" s="142">
        <f>ROUND(I233*H233,2)</f>
        <v>0</v>
      </c>
      <c r="K233" s="138" t="s">
        <v>137</v>
      </c>
      <c r="L233" s="32"/>
      <c r="M233" s="143" t="s">
        <v>1</v>
      </c>
      <c r="N233" s="144" t="s">
        <v>43</v>
      </c>
      <c r="P233" s="145">
        <f>O233*H233</f>
        <v>0</v>
      </c>
      <c r="Q233" s="145">
        <v>0</v>
      </c>
      <c r="R233" s="145">
        <f>Q233*H233</f>
        <v>0</v>
      </c>
      <c r="S233" s="145">
        <v>0</v>
      </c>
      <c r="T233" s="146">
        <f>S233*H233</f>
        <v>0</v>
      </c>
      <c r="AR233" s="147" t="s">
        <v>138</v>
      </c>
      <c r="AT233" s="147" t="s">
        <v>133</v>
      </c>
      <c r="AU233" s="147" t="s">
        <v>86</v>
      </c>
      <c r="AY233" s="17" t="s">
        <v>131</v>
      </c>
      <c r="BE233" s="148">
        <f>IF(N233="základní",J233,0)</f>
        <v>0</v>
      </c>
      <c r="BF233" s="148">
        <f>IF(N233="snížená",J233,0)</f>
        <v>0</v>
      </c>
      <c r="BG233" s="148">
        <f>IF(N233="zákl. přenesená",J233,0)</f>
        <v>0</v>
      </c>
      <c r="BH233" s="148">
        <f>IF(N233="sníž. přenesená",J233,0)</f>
        <v>0</v>
      </c>
      <c r="BI233" s="148">
        <f>IF(N233="nulová",J233,0)</f>
        <v>0</v>
      </c>
      <c r="BJ233" s="17" t="s">
        <v>84</v>
      </c>
      <c r="BK233" s="148">
        <f>ROUND(I233*H233,2)</f>
        <v>0</v>
      </c>
      <c r="BL233" s="17" t="s">
        <v>138</v>
      </c>
      <c r="BM233" s="147" t="s">
        <v>737</v>
      </c>
    </row>
    <row r="234" spans="2:65" s="12" customFormat="1" x14ac:dyDescent="0.2">
      <c r="B234" s="149"/>
      <c r="D234" s="150" t="s">
        <v>140</v>
      </c>
      <c r="E234" s="151" t="s">
        <v>1</v>
      </c>
      <c r="F234" s="152" t="s">
        <v>377</v>
      </c>
      <c r="H234" s="151" t="s">
        <v>1</v>
      </c>
      <c r="I234" s="153"/>
      <c r="L234" s="149"/>
      <c r="M234" s="154"/>
      <c r="T234" s="155"/>
      <c r="AT234" s="151" t="s">
        <v>140</v>
      </c>
      <c r="AU234" s="151" t="s">
        <v>86</v>
      </c>
      <c r="AV234" s="12" t="s">
        <v>84</v>
      </c>
      <c r="AW234" s="12" t="s">
        <v>35</v>
      </c>
      <c r="AX234" s="12" t="s">
        <v>78</v>
      </c>
      <c r="AY234" s="151" t="s">
        <v>131</v>
      </c>
    </row>
    <row r="235" spans="2:65" s="13" customFormat="1" x14ac:dyDescent="0.2">
      <c r="B235" s="156"/>
      <c r="D235" s="150" t="s">
        <v>140</v>
      </c>
      <c r="E235" s="157" t="s">
        <v>1</v>
      </c>
      <c r="F235" s="158" t="s">
        <v>378</v>
      </c>
      <c r="H235" s="159">
        <v>99.66</v>
      </c>
      <c r="I235" s="160"/>
      <c r="L235" s="156"/>
      <c r="M235" s="161"/>
      <c r="T235" s="162"/>
      <c r="AT235" s="157" t="s">
        <v>140</v>
      </c>
      <c r="AU235" s="157" t="s">
        <v>86</v>
      </c>
      <c r="AV235" s="13" t="s">
        <v>86</v>
      </c>
      <c r="AW235" s="13" t="s">
        <v>35</v>
      </c>
      <c r="AX235" s="13" t="s">
        <v>78</v>
      </c>
      <c r="AY235" s="157" t="s">
        <v>131</v>
      </c>
    </row>
    <row r="236" spans="2:65" s="14" customFormat="1" x14ac:dyDescent="0.2">
      <c r="B236" s="163"/>
      <c r="D236" s="150" t="s">
        <v>140</v>
      </c>
      <c r="E236" s="164" t="s">
        <v>1</v>
      </c>
      <c r="F236" s="165" t="s">
        <v>146</v>
      </c>
      <c r="H236" s="166">
        <v>99.66</v>
      </c>
      <c r="I236" s="167"/>
      <c r="L236" s="163"/>
      <c r="M236" s="168"/>
      <c r="T236" s="169"/>
      <c r="AT236" s="164" t="s">
        <v>140</v>
      </c>
      <c r="AU236" s="164" t="s">
        <v>86</v>
      </c>
      <c r="AV236" s="14" t="s">
        <v>138</v>
      </c>
      <c r="AW236" s="14" t="s">
        <v>35</v>
      </c>
      <c r="AX236" s="14" t="s">
        <v>84</v>
      </c>
      <c r="AY236" s="164" t="s">
        <v>131</v>
      </c>
    </row>
    <row r="237" spans="2:65" s="1" customFormat="1" ht="24.2" customHeight="1" x14ac:dyDescent="0.2">
      <c r="B237" s="32"/>
      <c r="C237" s="136" t="s">
        <v>379</v>
      </c>
      <c r="D237" s="136" t="s">
        <v>133</v>
      </c>
      <c r="E237" s="137" t="s">
        <v>380</v>
      </c>
      <c r="F237" s="138" t="s">
        <v>381</v>
      </c>
      <c r="G237" s="139" t="s">
        <v>136</v>
      </c>
      <c r="H237" s="140">
        <v>996.6</v>
      </c>
      <c r="I237" s="141"/>
      <c r="J237" s="142">
        <f>ROUND(I237*H237,2)</f>
        <v>0</v>
      </c>
      <c r="K237" s="138" t="s">
        <v>137</v>
      </c>
      <c r="L237" s="32"/>
      <c r="M237" s="143" t="s">
        <v>1</v>
      </c>
      <c r="N237" s="144" t="s">
        <v>43</v>
      </c>
      <c r="P237" s="145">
        <f>O237*H237</f>
        <v>0</v>
      </c>
      <c r="Q237" s="145">
        <v>1.7000000000000001E-4</v>
      </c>
      <c r="R237" s="145">
        <f>Q237*H237</f>
        <v>0.16942200000000002</v>
      </c>
      <c r="S237" s="145">
        <v>0</v>
      </c>
      <c r="T237" s="146">
        <f>S237*H237</f>
        <v>0</v>
      </c>
      <c r="AR237" s="147" t="s">
        <v>138</v>
      </c>
      <c r="AT237" s="147" t="s">
        <v>133</v>
      </c>
      <c r="AU237" s="147" t="s">
        <v>86</v>
      </c>
      <c r="AY237" s="17" t="s">
        <v>131</v>
      </c>
      <c r="BE237" s="148">
        <f>IF(N237="základní",J237,0)</f>
        <v>0</v>
      </c>
      <c r="BF237" s="148">
        <f>IF(N237="snížená",J237,0)</f>
        <v>0</v>
      </c>
      <c r="BG237" s="148">
        <f>IF(N237="zákl. přenesená",J237,0)</f>
        <v>0</v>
      </c>
      <c r="BH237" s="148">
        <f>IF(N237="sníž. přenesená",J237,0)</f>
        <v>0</v>
      </c>
      <c r="BI237" s="148">
        <f>IF(N237="nulová",J237,0)</f>
        <v>0</v>
      </c>
      <c r="BJ237" s="17" t="s">
        <v>84</v>
      </c>
      <c r="BK237" s="148">
        <f>ROUND(I237*H237,2)</f>
        <v>0</v>
      </c>
      <c r="BL237" s="17" t="s">
        <v>138</v>
      </c>
      <c r="BM237" s="147" t="s">
        <v>738</v>
      </c>
    </row>
    <row r="238" spans="2:65" s="12" customFormat="1" x14ac:dyDescent="0.2">
      <c r="B238" s="149"/>
      <c r="D238" s="150" t="s">
        <v>140</v>
      </c>
      <c r="E238" s="151" t="s">
        <v>1</v>
      </c>
      <c r="F238" s="152" t="s">
        <v>383</v>
      </c>
      <c r="H238" s="151" t="s">
        <v>1</v>
      </c>
      <c r="I238" s="153"/>
      <c r="L238" s="149"/>
      <c r="M238" s="154"/>
      <c r="T238" s="155"/>
      <c r="AT238" s="151" t="s">
        <v>140</v>
      </c>
      <c r="AU238" s="151" t="s">
        <v>86</v>
      </c>
      <c r="AV238" s="12" t="s">
        <v>84</v>
      </c>
      <c r="AW238" s="12" t="s">
        <v>35</v>
      </c>
      <c r="AX238" s="12" t="s">
        <v>78</v>
      </c>
      <c r="AY238" s="151" t="s">
        <v>131</v>
      </c>
    </row>
    <row r="239" spans="2:65" s="13" customFormat="1" x14ac:dyDescent="0.2">
      <c r="B239" s="156"/>
      <c r="D239" s="150" t="s">
        <v>140</v>
      </c>
      <c r="E239" s="157" t="s">
        <v>1</v>
      </c>
      <c r="F239" s="158" t="s">
        <v>384</v>
      </c>
      <c r="H239" s="159">
        <v>996.6</v>
      </c>
      <c r="I239" s="160"/>
      <c r="L239" s="156"/>
      <c r="M239" s="161"/>
      <c r="T239" s="162"/>
      <c r="AT239" s="157" t="s">
        <v>140</v>
      </c>
      <c r="AU239" s="157" t="s">
        <v>86</v>
      </c>
      <c r="AV239" s="13" t="s">
        <v>86</v>
      </c>
      <c r="AW239" s="13" t="s">
        <v>35</v>
      </c>
      <c r="AX239" s="13" t="s">
        <v>78</v>
      </c>
      <c r="AY239" s="157" t="s">
        <v>131</v>
      </c>
    </row>
    <row r="240" spans="2:65" s="14" customFormat="1" x14ac:dyDescent="0.2">
      <c r="B240" s="163"/>
      <c r="D240" s="150" t="s">
        <v>140</v>
      </c>
      <c r="E240" s="164" t="s">
        <v>1</v>
      </c>
      <c r="F240" s="165" t="s">
        <v>146</v>
      </c>
      <c r="H240" s="166">
        <v>996.6</v>
      </c>
      <c r="I240" s="167"/>
      <c r="L240" s="163"/>
      <c r="M240" s="168"/>
      <c r="T240" s="169"/>
      <c r="AT240" s="164" t="s">
        <v>140</v>
      </c>
      <c r="AU240" s="164" t="s">
        <v>86</v>
      </c>
      <c r="AV240" s="14" t="s">
        <v>138</v>
      </c>
      <c r="AW240" s="14" t="s">
        <v>35</v>
      </c>
      <c r="AX240" s="14" t="s">
        <v>84</v>
      </c>
      <c r="AY240" s="164" t="s">
        <v>131</v>
      </c>
    </row>
    <row r="241" spans="2:65" s="1" customFormat="1" ht="24.2" customHeight="1" x14ac:dyDescent="0.2">
      <c r="B241" s="32"/>
      <c r="C241" s="176" t="s">
        <v>385</v>
      </c>
      <c r="D241" s="176" t="s">
        <v>294</v>
      </c>
      <c r="E241" s="177" t="s">
        <v>386</v>
      </c>
      <c r="F241" s="178" t="s">
        <v>387</v>
      </c>
      <c r="G241" s="179" t="s">
        <v>136</v>
      </c>
      <c r="H241" s="180">
        <v>1146.0899999999999</v>
      </c>
      <c r="I241" s="181"/>
      <c r="J241" s="182">
        <f>ROUND(I241*H241,2)</f>
        <v>0</v>
      </c>
      <c r="K241" s="178" t="s">
        <v>137</v>
      </c>
      <c r="L241" s="183"/>
      <c r="M241" s="184" t="s">
        <v>1</v>
      </c>
      <c r="N241" s="185" t="s">
        <v>43</v>
      </c>
      <c r="P241" s="145">
        <f>O241*H241</f>
        <v>0</v>
      </c>
      <c r="Q241" s="145">
        <v>2.0000000000000001E-4</v>
      </c>
      <c r="R241" s="145">
        <f>Q241*H241</f>
        <v>0.22921800000000001</v>
      </c>
      <c r="S241" s="145">
        <v>0</v>
      </c>
      <c r="T241" s="146">
        <f>S241*H241</f>
        <v>0</v>
      </c>
      <c r="AR241" s="147" t="s">
        <v>176</v>
      </c>
      <c r="AT241" s="147" t="s">
        <v>294</v>
      </c>
      <c r="AU241" s="147" t="s">
        <v>86</v>
      </c>
      <c r="AY241" s="17" t="s">
        <v>131</v>
      </c>
      <c r="BE241" s="148">
        <f>IF(N241="základní",J241,0)</f>
        <v>0</v>
      </c>
      <c r="BF241" s="148">
        <f>IF(N241="snížená",J241,0)</f>
        <v>0</v>
      </c>
      <c r="BG241" s="148">
        <f>IF(N241="zákl. přenesená",J241,0)</f>
        <v>0</v>
      </c>
      <c r="BH241" s="148">
        <f>IF(N241="sníž. přenesená",J241,0)</f>
        <v>0</v>
      </c>
      <c r="BI241" s="148">
        <f>IF(N241="nulová",J241,0)</f>
        <v>0</v>
      </c>
      <c r="BJ241" s="17" t="s">
        <v>84</v>
      </c>
      <c r="BK241" s="148">
        <f>ROUND(I241*H241,2)</f>
        <v>0</v>
      </c>
      <c r="BL241" s="17" t="s">
        <v>138</v>
      </c>
      <c r="BM241" s="147" t="s">
        <v>739</v>
      </c>
    </row>
    <row r="242" spans="2:65" s="13" customFormat="1" x14ac:dyDescent="0.2">
      <c r="B242" s="156"/>
      <c r="D242" s="150" t="s">
        <v>140</v>
      </c>
      <c r="F242" s="158" t="s">
        <v>740</v>
      </c>
      <c r="H242" s="159">
        <v>1146.0899999999999</v>
      </c>
      <c r="I242" s="160"/>
      <c r="L242" s="156"/>
      <c r="M242" s="161"/>
      <c r="T242" s="162"/>
      <c r="AT242" s="157" t="s">
        <v>140</v>
      </c>
      <c r="AU242" s="157" t="s">
        <v>86</v>
      </c>
      <c r="AV242" s="13" t="s">
        <v>86</v>
      </c>
      <c r="AW242" s="13" t="s">
        <v>4</v>
      </c>
      <c r="AX242" s="13" t="s">
        <v>84</v>
      </c>
      <c r="AY242" s="157" t="s">
        <v>131</v>
      </c>
    </row>
    <row r="243" spans="2:65" s="1" customFormat="1" ht="16.5" customHeight="1" x14ac:dyDescent="0.2">
      <c r="B243" s="32"/>
      <c r="C243" s="136" t="s">
        <v>390</v>
      </c>
      <c r="D243" s="136" t="s">
        <v>133</v>
      </c>
      <c r="E243" s="137" t="s">
        <v>391</v>
      </c>
      <c r="F243" s="138" t="s">
        <v>392</v>
      </c>
      <c r="G243" s="139" t="s">
        <v>393</v>
      </c>
      <c r="H243" s="140">
        <v>24</v>
      </c>
      <c r="I243" s="141"/>
      <c r="J243" s="142">
        <f>ROUND(I243*H243,2)</f>
        <v>0</v>
      </c>
      <c r="K243" s="138" t="s">
        <v>1</v>
      </c>
      <c r="L243" s="32"/>
      <c r="M243" s="143" t="s">
        <v>1</v>
      </c>
      <c r="N243" s="144" t="s">
        <v>43</v>
      </c>
      <c r="P243" s="145">
        <f>O243*H243</f>
        <v>0</v>
      </c>
      <c r="Q243" s="145">
        <v>0</v>
      </c>
      <c r="R243" s="145">
        <f>Q243*H243</f>
        <v>0</v>
      </c>
      <c r="S243" s="145">
        <v>0</v>
      </c>
      <c r="T243" s="146">
        <f>S243*H243</f>
        <v>0</v>
      </c>
      <c r="AR243" s="147" t="s">
        <v>138</v>
      </c>
      <c r="AT243" s="147" t="s">
        <v>133</v>
      </c>
      <c r="AU243" s="147" t="s">
        <v>86</v>
      </c>
      <c r="AY243" s="17" t="s">
        <v>131</v>
      </c>
      <c r="BE243" s="148">
        <f>IF(N243="základní",J243,0)</f>
        <v>0</v>
      </c>
      <c r="BF243" s="148">
        <f>IF(N243="snížená",J243,0)</f>
        <v>0</v>
      </c>
      <c r="BG243" s="148">
        <f>IF(N243="zákl. přenesená",J243,0)</f>
        <v>0</v>
      </c>
      <c r="BH243" s="148">
        <f>IF(N243="sníž. přenesená",J243,0)</f>
        <v>0</v>
      </c>
      <c r="BI243" s="148">
        <f>IF(N243="nulová",J243,0)</f>
        <v>0</v>
      </c>
      <c r="BJ243" s="17" t="s">
        <v>84</v>
      </c>
      <c r="BK243" s="148">
        <f>ROUND(I243*H243,2)</f>
        <v>0</v>
      </c>
      <c r="BL243" s="17" t="s">
        <v>138</v>
      </c>
      <c r="BM243" s="147" t="s">
        <v>741</v>
      </c>
    </row>
    <row r="244" spans="2:65" s="1" customFormat="1" ht="21.75" customHeight="1" x14ac:dyDescent="0.2">
      <c r="B244" s="32"/>
      <c r="C244" s="176" t="s">
        <v>395</v>
      </c>
      <c r="D244" s="176" t="s">
        <v>294</v>
      </c>
      <c r="E244" s="177" t="s">
        <v>396</v>
      </c>
      <c r="F244" s="178" t="s">
        <v>397</v>
      </c>
      <c r="G244" s="179" t="s">
        <v>393</v>
      </c>
      <c r="H244" s="180">
        <v>17</v>
      </c>
      <c r="I244" s="181"/>
      <c r="J244" s="182">
        <f>ROUND(I244*H244,2)</f>
        <v>0</v>
      </c>
      <c r="K244" s="178" t="s">
        <v>1</v>
      </c>
      <c r="L244" s="183"/>
      <c r="M244" s="184" t="s">
        <v>1</v>
      </c>
      <c r="N244" s="185" t="s">
        <v>43</v>
      </c>
      <c r="P244" s="145">
        <f>O244*H244</f>
        <v>0</v>
      </c>
      <c r="Q244" s="145">
        <v>0</v>
      </c>
      <c r="R244" s="145">
        <f>Q244*H244</f>
        <v>0</v>
      </c>
      <c r="S244" s="145">
        <v>0</v>
      </c>
      <c r="T244" s="146">
        <f>S244*H244</f>
        <v>0</v>
      </c>
      <c r="AR244" s="147" t="s">
        <v>176</v>
      </c>
      <c r="AT244" s="147" t="s">
        <v>294</v>
      </c>
      <c r="AU244" s="147" t="s">
        <v>86</v>
      </c>
      <c r="AY244" s="17" t="s">
        <v>131</v>
      </c>
      <c r="BE244" s="148">
        <f>IF(N244="základní",J244,0)</f>
        <v>0</v>
      </c>
      <c r="BF244" s="148">
        <f>IF(N244="snížená",J244,0)</f>
        <v>0</v>
      </c>
      <c r="BG244" s="148">
        <f>IF(N244="zákl. přenesená",J244,0)</f>
        <v>0</v>
      </c>
      <c r="BH244" s="148">
        <f>IF(N244="sníž. přenesená",J244,0)</f>
        <v>0</v>
      </c>
      <c r="BI244" s="148">
        <f>IF(N244="nulová",J244,0)</f>
        <v>0</v>
      </c>
      <c r="BJ244" s="17" t="s">
        <v>84</v>
      </c>
      <c r="BK244" s="148">
        <f>ROUND(I244*H244,2)</f>
        <v>0</v>
      </c>
      <c r="BL244" s="17" t="s">
        <v>138</v>
      </c>
      <c r="BM244" s="147" t="s">
        <v>742</v>
      </c>
    </row>
    <row r="245" spans="2:65" s="1" customFormat="1" ht="21.75" customHeight="1" x14ac:dyDescent="0.2">
      <c r="B245" s="32"/>
      <c r="C245" s="176" t="s">
        <v>403</v>
      </c>
      <c r="D245" s="176" t="s">
        <v>294</v>
      </c>
      <c r="E245" s="177" t="s">
        <v>404</v>
      </c>
      <c r="F245" s="178" t="s">
        <v>405</v>
      </c>
      <c r="G245" s="179" t="s">
        <v>393</v>
      </c>
      <c r="H245" s="180">
        <v>7</v>
      </c>
      <c r="I245" s="181"/>
      <c r="J245" s="182">
        <f>ROUND(I245*H245,2)</f>
        <v>0</v>
      </c>
      <c r="K245" s="178" t="s">
        <v>1</v>
      </c>
      <c r="L245" s="183"/>
      <c r="M245" s="184" t="s">
        <v>1</v>
      </c>
      <c r="N245" s="185" t="s">
        <v>43</v>
      </c>
      <c r="P245" s="145">
        <f>O245*H245</f>
        <v>0</v>
      </c>
      <c r="Q245" s="145">
        <v>0</v>
      </c>
      <c r="R245" s="145">
        <f>Q245*H245</f>
        <v>0</v>
      </c>
      <c r="S245" s="145">
        <v>0</v>
      </c>
      <c r="T245" s="146">
        <f>S245*H245</f>
        <v>0</v>
      </c>
      <c r="AR245" s="147" t="s">
        <v>176</v>
      </c>
      <c r="AT245" s="147" t="s">
        <v>294</v>
      </c>
      <c r="AU245" s="147" t="s">
        <v>86</v>
      </c>
      <c r="AY245" s="17" t="s">
        <v>131</v>
      </c>
      <c r="BE245" s="148">
        <f>IF(N245="základní",J245,0)</f>
        <v>0</v>
      </c>
      <c r="BF245" s="148">
        <f>IF(N245="snížená",J245,0)</f>
        <v>0</v>
      </c>
      <c r="BG245" s="148">
        <f>IF(N245="zákl. přenesená",J245,0)</f>
        <v>0</v>
      </c>
      <c r="BH245" s="148">
        <f>IF(N245="sníž. přenesená",J245,0)</f>
        <v>0</v>
      </c>
      <c r="BI245" s="148">
        <f>IF(N245="nulová",J245,0)</f>
        <v>0</v>
      </c>
      <c r="BJ245" s="17" t="s">
        <v>84</v>
      </c>
      <c r="BK245" s="148">
        <f>ROUND(I245*H245,2)</f>
        <v>0</v>
      </c>
      <c r="BL245" s="17" t="s">
        <v>138</v>
      </c>
      <c r="BM245" s="147" t="s">
        <v>743</v>
      </c>
    </row>
    <row r="246" spans="2:65" s="1" customFormat="1" ht="16.5" customHeight="1" x14ac:dyDescent="0.2">
      <c r="B246" s="32"/>
      <c r="C246" s="136" t="s">
        <v>407</v>
      </c>
      <c r="D246" s="136" t="s">
        <v>133</v>
      </c>
      <c r="E246" s="137" t="s">
        <v>408</v>
      </c>
      <c r="F246" s="138" t="s">
        <v>409</v>
      </c>
      <c r="G246" s="139" t="s">
        <v>159</v>
      </c>
      <c r="H246" s="140">
        <v>4.4000000000000004</v>
      </c>
      <c r="I246" s="141"/>
      <c r="J246" s="142">
        <f>ROUND(I246*H246,2)</f>
        <v>0</v>
      </c>
      <c r="K246" s="138" t="s">
        <v>137</v>
      </c>
      <c r="L246" s="32"/>
      <c r="M246" s="143" t="s">
        <v>1</v>
      </c>
      <c r="N246" s="144" t="s">
        <v>43</v>
      </c>
      <c r="P246" s="145">
        <f>O246*H246</f>
        <v>0</v>
      </c>
      <c r="Q246" s="145">
        <v>2.3010199999999998</v>
      </c>
      <c r="R246" s="145">
        <f>Q246*H246</f>
        <v>10.124487999999999</v>
      </c>
      <c r="S246" s="145">
        <v>0</v>
      </c>
      <c r="T246" s="146">
        <f>S246*H246</f>
        <v>0</v>
      </c>
      <c r="AR246" s="147" t="s">
        <v>138</v>
      </c>
      <c r="AT246" s="147" t="s">
        <v>133</v>
      </c>
      <c r="AU246" s="147" t="s">
        <v>86</v>
      </c>
      <c r="AY246" s="17" t="s">
        <v>131</v>
      </c>
      <c r="BE246" s="148">
        <f>IF(N246="základní",J246,0)</f>
        <v>0</v>
      </c>
      <c r="BF246" s="148">
        <f>IF(N246="snížená",J246,0)</f>
        <v>0</v>
      </c>
      <c r="BG246" s="148">
        <f>IF(N246="zákl. přenesená",J246,0)</f>
        <v>0</v>
      </c>
      <c r="BH246" s="148">
        <f>IF(N246="sníž. přenesená",J246,0)</f>
        <v>0</v>
      </c>
      <c r="BI246" s="148">
        <f>IF(N246="nulová",J246,0)</f>
        <v>0</v>
      </c>
      <c r="BJ246" s="17" t="s">
        <v>84</v>
      </c>
      <c r="BK246" s="148">
        <f>ROUND(I246*H246,2)</f>
        <v>0</v>
      </c>
      <c r="BL246" s="17" t="s">
        <v>138</v>
      </c>
      <c r="BM246" s="147" t="s">
        <v>744</v>
      </c>
    </row>
    <row r="247" spans="2:65" s="12" customFormat="1" x14ac:dyDescent="0.2">
      <c r="B247" s="149"/>
      <c r="D247" s="150" t="s">
        <v>140</v>
      </c>
      <c r="E247" s="151" t="s">
        <v>1</v>
      </c>
      <c r="F247" s="152" t="s">
        <v>411</v>
      </c>
      <c r="H247" s="151" t="s">
        <v>1</v>
      </c>
      <c r="I247" s="153"/>
      <c r="L247" s="149"/>
      <c r="M247" s="154"/>
      <c r="T247" s="155"/>
      <c r="AT247" s="151" t="s">
        <v>140</v>
      </c>
      <c r="AU247" s="151" t="s">
        <v>86</v>
      </c>
      <c r="AV247" s="12" t="s">
        <v>84</v>
      </c>
      <c r="AW247" s="12" t="s">
        <v>35</v>
      </c>
      <c r="AX247" s="12" t="s">
        <v>78</v>
      </c>
      <c r="AY247" s="151" t="s">
        <v>131</v>
      </c>
    </row>
    <row r="248" spans="2:65" s="13" customFormat="1" x14ac:dyDescent="0.2">
      <c r="B248" s="156"/>
      <c r="D248" s="150" t="s">
        <v>140</v>
      </c>
      <c r="E248" s="157" t="s">
        <v>1</v>
      </c>
      <c r="F248" s="158" t="s">
        <v>745</v>
      </c>
      <c r="H248" s="159">
        <v>4.4000000000000004</v>
      </c>
      <c r="I248" s="160"/>
      <c r="L248" s="156"/>
      <c r="M248" s="161"/>
      <c r="T248" s="162"/>
      <c r="AT248" s="157" t="s">
        <v>140</v>
      </c>
      <c r="AU248" s="157" t="s">
        <v>86</v>
      </c>
      <c r="AV248" s="13" t="s">
        <v>86</v>
      </c>
      <c r="AW248" s="13" t="s">
        <v>35</v>
      </c>
      <c r="AX248" s="13" t="s">
        <v>78</v>
      </c>
      <c r="AY248" s="157" t="s">
        <v>131</v>
      </c>
    </row>
    <row r="249" spans="2:65" s="14" customFormat="1" x14ac:dyDescent="0.2">
      <c r="B249" s="163"/>
      <c r="D249" s="150" t="s">
        <v>140</v>
      </c>
      <c r="E249" s="164" t="s">
        <v>1</v>
      </c>
      <c r="F249" s="165" t="s">
        <v>146</v>
      </c>
      <c r="H249" s="166">
        <v>4.4000000000000004</v>
      </c>
      <c r="I249" s="167"/>
      <c r="L249" s="163"/>
      <c r="M249" s="168"/>
      <c r="T249" s="169"/>
      <c r="AT249" s="164" t="s">
        <v>140</v>
      </c>
      <c r="AU249" s="164" t="s">
        <v>86</v>
      </c>
      <c r="AV249" s="14" t="s">
        <v>138</v>
      </c>
      <c r="AW249" s="14" t="s">
        <v>35</v>
      </c>
      <c r="AX249" s="14" t="s">
        <v>84</v>
      </c>
      <c r="AY249" s="164" t="s">
        <v>131</v>
      </c>
    </row>
    <row r="250" spans="2:65" s="11" customFormat="1" ht="23.1" customHeight="1" x14ac:dyDescent="0.2">
      <c r="B250" s="124"/>
      <c r="D250" s="125" t="s">
        <v>77</v>
      </c>
      <c r="E250" s="134" t="s">
        <v>155</v>
      </c>
      <c r="F250" s="134" t="s">
        <v>156</v>
      </c>
      <c r="I250" s="127"/>
      <c r="J250" s="135">
        <f>BK250</f>
        <v>0</v>
      </c>
      <c r="L250" s="124"/>
      <c r="M250" s="129"/>
      <c r="P250" s="130">
        <f>SUM(P251:P338)</f>
        <v>0</v>
      </c>
      <c r="R250" s="130">
        <f>SUM(R251:R338)</f>
        <v>4333.8651330099992</v>
      </c>
      <c r="T250" s="131">
        <f>SUM(T251:T338)</f>
        <v>4.5537599999999987</v>
      </c>
      <c r="AR250" s="125" t="s">
        <v>84</v>
      </c>
      <c r="AT250" s="132" t="s">
        <v>77</v>
      </c>
      <c r="AU250" s="132" t="s">
        <v>84</v>
      </c>
      <c r="AY250" s="125" t="s">
        <v>131</v>
      </c>
      <c r="BK250" s="133">
        <f>SUM(BK251:BK338)</f>
        <v>0</v>
      </c>
    </row>
    <row r="251" spans="2:65" s="1" customFormat="1" ht="24.2" customHeight="1" x14ac:dyDescent="0.2">
      <c r="B251" s="32"/>
      <c r="C251" s="136" t="s">
        <v>415</v>
      </c>
      <c r="D251" s="136" t="s">
        <v>133</v>
      </c>
      <c r="E251" s="137" t="s">
        <v>434</v>
      </c>
      <c r="F251" s="138" t="s">
        <v>435</v>
      </c>
      <c r="G251" s="139" t="s">
        <v>159</v>
      </c>
      <c r="H251" s="140">
        <v>897</v>
      </c>
      <c r="I251" s="141"/>
      <c r="J251" s="142">
        <f>ROUND(I251*H251,2)</f>
        <v>0</v>
      </c>
      <c r="K251" s="138" t="s">
        <v>1</v>
      </c>
      <c r="L251" s="32"/>
      <c r="M251" s="143" t="s">
        <v>1</v>
      </c>
      <c r="N251" s="144" t="s">
        <v>43</v>
      </c>
      <c r="P251" s="145">
        <f>O251*H251</f>
        <v>0</v>
      </c>
      <c r="Q251" s="145">
        <v>1.964</v>
      </c>
      <c r="R251" s="145">
        <f>Q251*H251</f>
        <v>1761.7080000000001</v>
      </c>
      <c r="S251" s="145">
        <v>0</v>
      </c>
      <c r="T251" s="146">
        <f>S251*H251</f>
        <v>0</v>
      </c>
      <c r="AR251" s="147" t="s">
        <v>138</v>
      </c>
      <c r="AT251" s="147" t="s">
        <v>133</v>
      </c>
      <c r="AU251" s="147" t="s">
        <v>86</v>
      </c>
      <c r="AY251" s="17" t="s">
        <v>131</v>
      </c>
      <c r="BE251" s="148">
        <f>IF(N251="základní",J251,0)</f>
        <v>0</v>
      </c>
      <c r="BF251" s="148">
        <f>IF(N251="snížená",J251,0)</f>
        <v>0</v>
      </c>
      <c r="BG251" s="148">
        <f>IF(N251="zákl. přenesená",J251,0)</f>
        <v>0</v>
      </c>
      <c r="BH251" s="148">
        <f>IF(N251="sníž. přenesená",J251,0)</f>
        <v>0</v>
      </c>
      <c r="BI251" s="148">
        <f>IF(N251="nulová",J251,0)</f>
        <v>0</v>
      </c>
      <c r="BJ251" s="17" t="s">
        <v>84</v>
      </c>
      <c r="BK251" s="148">
        <f>ROUND(I251*H251,2)</f>
        <v>0</v>
      </c>
      <c r="BL251" s="17" t="s">
        <v>138</v>
      </c>
      <c r="BM251" s="147" t="s">
        <v>746</v>
      </c>
    </row>
    <row r="252" spans="2:65" s="1" customFormat="1" ht="16.5" customHeight="1" x14ac:dyDescent="0.2">
      <c r="B252" s="32"/>
      <c r="C252" s="136" t="s">
        <v>421</v>
      </c>
      <c r="D252" s="136" t="s">
        <v>133</v>
      </c>
      <c r="E252" s="137" t="s">
        <v>438</v>
      </c>
      <c r="F252" s="138" t="s">
        <v>439</v>
      </c>
      <c r="G252" s="139" t="s">
        <v>159</v>
      </c>
      <c r="H252" s="140">
        <v>1164</v>
      </c>
      <c r="I252" s="141"/>
      <c r="J252" s="142">
        <f>ROUND(I252*H252,2)</f>
        <v>0</v>
      </c>
      <c r="K252" s="138" t="s">
        <v>137</v>
      </c>
      <c r="L252" s="32"/>
      <c r="M252" s="143" t="s">
        <v>1</v>
      </c>
      <c r="N252" s="144" t="s">
        <v>43</v>
      </c>
      <c r="P252" s="145">
        <f>O252*H252</f>
        <v>0</v>
      </c>
      <c r="Q252" s="145">
        <v>0</v>
      </c>
      <c r="R252" s="145">
        <f>Q252*H252</f>
        <v>0</v>
      </c>
      <c r="S252" s="145">
        <v>0</v>
      </c>
      <c r="T252" s="146">
        <f>S252*H252</f>
        <v>0</v>
      </c>
      <c r="AR252" s="147" t="s">
        <v>138</v>
      </c>
      <c r="AT252" s="147" t="s">
        <v>133</v>
      </c>
      <c r="AU252" s="147" t="s">
        <v>86</v>
      </c>
      <c r="AY252" s="17" t="s">
        <v>131</v>
      </c>
      <c r="BE252" s="148">
        <f>IF(N252="základní",J252,0)</f>
        <v>0</v>
      </c>
      <c r="BF252" s="148">
        <f>IF(N252="snížená",J252,0)</f>
        <v>0</v>
      </c>
      <c r="BG252" s="148">
        <f>IF(N252="zákl. přenesená",J252,0)</f>
        <v>0</v>
      </c>
      <c r="BH252" s="148">
        <f>IF(N252="sníž. přenesená",J252,0)</f>
        <v>0</v>
      </c>
      <c r="BI252" s="148">
        <f>IF(N252="nulová",J252,0)</f>
        <v>0</v>
      </c>
      <c r="BJ252" s="17" t="s">
        <v>84</v>
      </c>
      <c r="BK252" s="148">
        <f>ROUND(I252*H252,2)</f>
        <v>0</v>
      </c>
      <c r="BL252" s="17" t="s">
        <v>138</v>
      </c>
      <c r="BM252" s="147" t="s">
        <v>747</v>
      </c>
    </row>
    <row r="253" spans="2:65" s="1" customFormat="1" ht="21.75" customHeight="1" x14ac:dyDescent="0.2">
      <c r="B253" s="32"/>
      <c r="C253" s="176" t="s">
        <v>427</v>
      </c>
      <c r="D253" s="176" t="s">
        <v>294</v>
      </c>
      <c r="E253" s="177" t="s">
        <v>442</v>
      </c>
      <c r="F253" s="178" t="s">
        <v>443</v>
      </c>
      <c r="G253" s="179" t="s">
        <v>179</v>
      </c>
      <c r="H253" s="180">
        <v>2095.1999999999998</v>
      </c>
      <c r="I253" s="181"/>
      <c r="J253" s="182">
        <f>ROUND(I253*H253,2)</f>
        <v>0</v>
      </c>
      <c r="K253" s="178" t="s">
        <v>137</v>
      </c>
      <c r="L253" s="183"/>
      <c r="M253" s="184" t="s">
        <v>1</v>
      </c>
      <c r="N253" s="185" t="s">
        <v>43</v>
      </c>
      <c r="P253" s="145">
        <f>O253*H253</f>
        <v>0</v>
      </c>
      <c r="Q253" s="145">
        <v>1</v>
      </c>
      <c r="R253" s="145">
        <f>Q253*H253</f>
        <v>2095.1999999999998</v>
      </c>
      <c r="S253" s="145">
        <v>0</v>
      </c>
      <c r="T253" s="146">
        <f>S253*H253</f>
        <v>0</v>
      </c>
      <c r="AR253" s="147" t="s">
        <v>176</v>
      </c>
      <c r="AT253" s="147" t="s">
        <v>294</v>
      </c>
      <c r="AU253" s="147" t="s">
        <v>86</v>
      </c>
      <c r="AY253" s="17" t="s">
        <v>131</v>
      </c>
      <c r="BE253" s="148">
        <f>IF(N253="základní",J253,0)</f>
        <v>0</v>
      </c>
      <c r="BF253" s="148">
        <f>IF(N253="snížená",J253,0)</f>
        <v>0</v>
      </c>
      <c r="BG253" s="148">
        <f>IF(N253="zákl. přenesená",J253,0)</f>
        <v>0</v>
      </c>
      <c r="BH253" s="148">
        <f>IF(N253="sníž. přenesená",J253,0)</f>
        <v>0</v>
      </c>
      <c r="BI253" s="148">
        <f>IF(N253="nulová",J253,0)</f>
        <v>0</v>
      </c>
      <c r="BJ253" s="17" t="s">
        <v>84</v>
      </c>
      <c r="BK253" s="148">
        <f>ROUND(I253*H253,2)</f>
        <v>0</v>
      </c>
      <c r="BL253" s="17" t="s">
        <v>138</v>
      </c>
      <c r="BM253" s="147" t="s">
        <v>748</v>
      </c>
    </row>
    <row r="254" spans="2:65" s="13" customFormat="1" x14ac:dyDescent="0.2">
      <c r="B254" s="156"/>
      <c r="D254" s="150" t="s">
        <v>140</v>
      </c>
      <c r="F254" s="158" t="s">
        <v>749</v>
      </c>
      <c r="H254" s="159">
        <v>2095.1999999999998</v>
      </c>
      <c r="I254" s="160"/>
      <c r="L254" s="156"/>
      <c r="M254" s="161"/>
      <c r="T254" s="162"/>
      <c r="AT254" s="157" t="s">
        <v>140</v>
      </c>
      <c r="AU254" s="157" t="s">
        <v>86</v>
      </c>
      <c r="AV254" s="13" t="s">
        <v>86</v>
      </c>
      <c r="AW254" s="13" t="s">
        <v>4</v>
      </c>
      <c r="AX254" s="13" t="s">
        <v>84</v>
      </c>
      <c r="AY254" s="157" t="s">
        <v>131</v>
      </c>
    </row>
    <row r="255" spans="2:65" s="1" customFormat="1" ht="24.2" customHeight="1" x14ac:dyDescent="0.2">
      <c r="B255" s="32"/>
      <c r="C255" s="136" t="s">
        <v>433</v>
      </c>
      <c r="D255" s="136" t="s">
        <v>133</v>
      </c>
      <c r="E255" s="137" t="s">
        <v>447</v>
      </c>
      <c r="F255" s="138" t="s">
        <v>448</v>
      </c>
      <c r="G255" s="139" t="s">
        <v>153</v>
      </c>
      <c r="H255" s="140">
        <v>599</v>
      </c>
      <c r="I255" s="141"/>
      <c r="J255" s="142">
        <f>ROUND(I255*H255,2)</f>
        <v>0</v>
      </c>
      <c r="K255" s="138" t="s">
        <v>137</v>
      </c>
      <c r="L255" s="32"/>
      <c r="M255" s="143" t="s">
        <v>1</v>
      </c>
      <c r="N255" s="144" t="s">
        <v>43</v>
      </c>
      <c r="P255" s="145">
        <f>O255*H255</f>
        <v>0</v>
      </c>
      <c r="Q255" s="145">
        <v>0</v>
      </c>
      <c r="R255" s="145">
        <f>Q255*H255</f>
        <v>0</v>
      </c>
      <c r="S255" s="145">
        <v>0</v>
      </c>
      <c r="T255" s="146">
        <f>S255*H255</f>
        <v>0</v>
      </c>
      <c r="AR255" s="147" t="s">
        <v>138</v>
      </c>
      <c r="AT255" s="147" t="s">
        <v>133</v>
      </c>
      <c r="AU255" s="147" t="s">
        <v>86</v>
      </c>
      <c r="AY255" s="17" t="s">
        <v>131</v>
      </c>
      <c r="BE255" s="148">
        <f>IF(N255="základní",J255,0)</f>
        <v>0</v>
      </c>
      <c r="BF255" s="148">
        <f>IF(N255="snížená",J255,0)</f>
        <v>0</v>
      </c>
      <c r="BG255" s="148">
        <f>IF(N255="zákl. přenesená",J255,0)</f>
        <v>0</v>
      </c>
      <c r="BH255" s="148">
        <f>IF(N255="sníž. přenesená",J255,0)</f>
        <v>0</v>
      </c>
      <c r="BI255" s="148">
        <f>IF(N255="nulová",J255,0)</f>
        <v>0</v>
      </c>
      <c r="BJ255" s="17" t="s">
        <v>84</v>
      </c>
      <c r="BK255" s="148">
        <f>ROUND(I255*H255,2)</f>
        <v>0</v>
      </c>
      <c r="BL255" s="17" t="s">
        <v>138</v>
      </c>
      <c r="BM255" s="147" t="s">
        <v>750</v>
      </c>
    </row>
    <row r="256" spans="2:65" s="12" customFormat="1" x14ac:dyDescent="0.2">
      <c r="B256" s="149"/>
      <c r="D256" s="150" t="s">
        <v>140</v>
      </c>
      <c r="E256" s="151" t="s">
        <v>1</v>
      </c>
      <c r="F256" s="152" t="s">
        <v>450</v>
      </c>
      <c r="H256" s="151" t="s">
        <v>1</v>
      </c>
      <c r="I256" s="153"/>
      <c r="L256" s="149"/>
      <c r="M256" s="154"/>
      <c r="T256" s="155"/>
      <c r="AT256" s="151" t="s">
        <v>140</v>
      </c>
      <c r="AU256" s="151" t="s">
        <v>86</v>
      </c>
      <c r="AV256" s="12" t="s">
        <v>84</v>
      </c>
      <c r="AW256" s="12" t="s">
        <v>35</v>
      </c>
      <c r="AX256" s="12" t="s">
        <v>78</v>
      </c>
      <c r="AY256" s="151" t="s">
        <v>131</v>
      </c>
    </row>
    <row r="257" spans="2:65" s="12" customFormat="1" x14ac:dyDescent="0.2">
      <c r="B257" s="149"/>
      <c r="D257" s="150" t="s">
        <v>140</v>
      </c>
      <c r="E257" s="151" t="s">
        <v>1</v>
      </c>
      <c r="F257" s="152" t="s">
        <v>751</v>
      </c>
      <c r="H257" s="151" t="s">
        <v>1</v>
      </c>
      <c r="I257" s="153"/>
      <c r="L257" s="149"/>
      <c r="M257" s="154"/>
      <c r="T257" s="155"/>
      <c r="AT257" s="151" t="s">
        <v>140</v>
      </c>
      <c r="AU257" s="151" t="s">
        <v>86</v>
      </c>
      <c r="AV257" s="12" t="s">
        <v>84</v>
      </c>
      <c r="AW257" s="12" t="s">
        <v>35</v>
      </c>
      <c r="AX257" s="12" t="s">
        <v>78</v>
      </c>
      <c r="AY257" s="151" t="s">
        <v>131</v>
      </c>
    </row>
    <row r="258" spans="2:65" s="13" customFormat="1" x14ac:dyDescent="0.2">
      <c r="B258" s="156"/>
      <c r="D258" s="150" t="s">
        <v>140</v>
      </c>
      <c r="E258" s="157" t="s">
        <v>1</v>
      </c>
      <c r="F258" s="158" t="s">
        <v>752</v>
      </c>
      <c r="H258" s="159">
        <v>443</v>
      </c>
      <c r="I258" s="160"/>
      <c r="L258" s="156"/>
      <c r="M258" s="161"/>
      <c r="T258" s="162"/>
      <c r="AT258" s="157" t="s">
        <v>140</v>
      </c>
      <c r="AU258" s="157" t="s">
        <v>86</v>
      </c>
      <c r="AV258" s="13" t="s">
        <v>86</v>
      </c>
      <c r="AW258" s="13" t="s">
        <v>35</v>
      </c>
      <c r="AX258" s="13" t="s">
        <v>78</v>
      </c>
      <c r="AY258" s="157" t="s">
        <v>131</v>
      </c>
    </row>
    <row r="259" spans="2:65" s="15" customFormat="1" x14ac:dyDescent="0.2">
      <c r="B259" s="186"/>
      <c r="D259" s="150" t="s">
        <v>140</v>
      </c>
      <c r="E259" s="187" t="s">
        <v>224</v>
      </c>
      <c r="F259" s="188" t="s">
        <v>372</v>
      </c>
      <c r="H259" s="189">
        <v>443</v>
      </c>
      <c r="I259" s="190"/>
      <c r="L259" s="186"/>
      <c r="M259" s="191"/>
      <c r="T259" s="192"/>
      <c r="AT259" s="187" t="s">
        <v>140</v>
      </c>
      <c r="AU259" s="187" t="s">
        <v>86</v>
      </c>
      <c r="AV259" s="15" t="s">
        <v>150</v>
      </c>
      <c r="AW259" s="15" t="s">
        <v>35</v>
      </c>
      <c r="AX259" s="15" t="s">
        <v>78</v>
      </c>
      <c r="AY259" s="187" t="s">
        <v>131</v>
      </c>
    </row>
    <row r="260" spans="2:65" s="12" customFormat="1" x14ac:dyDescent="0.2">
      <c r="B260" s="149"/>
      <c r="D260" s="150" t="s">
        <v>140</v>
      </c>
      <c r="E260" s="151" t="s">
        <v>1</v>
      </c>
      <c r="F260" s="152" t="s">
        <v>753</v>
      </c>
      <c r="H260" s="151" t="s">
        <v>1</v>
      </c>
      <c r="I260" s="153"/>
      <c r="L260" s="149"/>
      <c r="M260" s="154"/>
      <c r="T260" s="155"/>
      <c r="AT260" s="151" t="s">
        <v>140</v>
      </c>
      <c r="AU260" s="151" t="s">
        <v>86</v>
      </c>
      <c r="AV260" s="12" t="s">
        <v>84</v>
      </c>
      <c r="AW260" s="12" t="s">
        <v>35</v>
      </c>
      <c r="AX260" s="12" t="s">
        <v>78</v>
      </c>
      <c r="AY260" s="151" t="s">
        <v>131</v>
      </c>
    </row>
    <row r="261" spans="2:65" s="13" customFormat="1" x14ac:dyDescent="0.2">
      <c r="B261" s="156"/>
      <c r="D261" s="150" t="s">
        <v>140</v>
      </c>
      <c r="E261" s="157" t="s">
        <v>1</v>
      </c>
      <c r="F261" s="158" t="s">
        <v>754</v>
      </c>
      <c r="H261" s="159">
        <v>156</v>
      </c>
      <c r="I261" s="160"/>
      <c r="L261" s="156"/>
      <c r="M261" s="161"/>
      <c r="T261" s="162"/>
      <c r="AT261" s="157" t="s">
        <v>140</v>
      </c>
      <c r="AU261" s="157" t="s">
        <v>86</v>
      </c>
      <c r="AV261" s="13" t="s">
        <v>86</v>
      </c>
      <c r="AW261" s="13" t="s">
        <v>35</v>
      </c>
      <c r="AX261" s="13" t="s">
        <v>78</v>
      </c>
      <c r="AY261" s="157" t="s">
        <v>131</v>
      </c>
    </row>
    <row r="262" spans="2:65" s="15" customFormat="1" x14ac:dyDescent="0.2">
      <c r="B262" s="186"/>
      <c r="D262" s="150" t="s">
        <v>140</v>
      </c>
      <c r="E262" s="187" t="s">
        <v>695</v>
      </c>
      <c r="F262" s="188" t="s">
        <v>372</v>
      </c>
      <c r="H262" s="189">
        <v>156</v>
      </c>
      <c r="I262" s="190"/>
      <c r="L262" s="186"/>
      <c r="M262" s="191"/>
      <c r="T262" s="192"/>
      <c r="AT262" s="187" t="s">
        <v>140</v>
      </c>
      <c r="AU262" s="187" t="s">
        <v>86</v>
      </c>
      <c r="AV262" s="15" t="s">
        <v>150</v>
      </c>
      <c r="AW262" s="15" t="s">
        <v>35</v>
      </c>
      <c r="AX262" s="15" t="s">
        <v>78</v>
      </c>
      <c r="AY262" s="187" t="s">
        <v>131</v>
      </c>
    </row>
    <row r="263" spans="2:65" s="14" customFormat="1" x14ac:dyDescent="0.2">
      <c r="B263" s="163"/>
      <c r="D263" s="150" t="s">
        <v>140</v>
      </c>
      <c r="E263" s="164" t="s">
        <v>1</v>
      </c>
      <c r="F263" s="165" t="s">
        <v>146</v>
      </c>
      <c r="H263" s="166">
        <v>599</v>
      </c>
      <c r="I263" s="167"/>
      <c r="L263" s="163"/>
      <c r="M263" s="168"/>
      <c r="T263" s="169"/>
      <c r="AT263" s="164" t="s">
        <v>140</v>
      </c>
      <c r="AU263" s="164" t="s">
        <v>86</v>
      </c>
      <c r="AV263" s="14" t="s">
        <v>138</v>
      </c>
      <c r="AW263" s="14" t="s">
        <v>35</v>
      </c>
      <c r="AX263" s="14" t="s">
        <v>84</v>
      </c>
      <c r="AY263" s="164" t="s">
        <v>131</v>
      </c>
    </row>
    <row r="264" spans="2:65" s="1" customFormat="1" ht="16.5" customHeight="1" x14ac:dyDescent="0.2">
      <c r="B264" s="32"/>
      <c r="C264" s="136" t="s">
        <v>437</v>
      </c>
      <c r="D264" s="136" t="s">
        <v>133</v>
      </c>
      <c r="E264" s="137" t="s">
        <v>755</v>
      </c>
      <c r="F264" s="138" t="s">
        <v>756</v>
      </c>
      <c r="G264" s="139" t="s">
        <v>153</v>
      </c>
      <c r="H264" s="140">
        <v>312</v>
      </c>
      <c r="I264" s="141"/>
      <c r="J264" s="142">
        <f>ROUND(I264*H264,2)</f>
        <v>0</v>
      </c>
      <c r="K264" s="138" t="s">
        <v>137</v>
      </c>
      <c r="L264" s="32"/>
      <c r="M264" s="143" t="s">
        <v>1</v>
      </c>
      <c r="N264" s="144" t="s">
        <v>43</v>
      </c>
      <c r="P264" s="145">
        <f>O264*H264</f>
        <v>0</v>
      </c>
      <c r="Q264" s="145">
        <v>0</v>
      </c>
      <c r="R264" s="145">
        <f>Q264*H264</f>
        <v>0</v>
      </c>
      <c r="S264" s="145">
        <v>0</v>
      </c>
      <c r="T264" s="146">
        <f>S264*H264</f>
        <v>0</v>
      </c>
      <c r="AR264" s="147" t="s">
        <v>138</v>
      </c>
      <c r="AT264" s="147" t="s">
        <v>133</v>
      </c>
      <c r="AU264" s="147" t="s">
        <v>86</v>
      </c>
      <c r="AY264" s="17" t="s">
        <v>131</v>
      </c>
      <c r="BE264" s="148">
        <f>IF(N264="základní",J264,0)</f>
        <v>0</v>
      </c>
      <c r="BF264" s="148">
        <f>IF(N264="snížená",J264,0)</f>
        <v>0</v>
      </c>
      <c r="BG264" s="148">
        <f>IF(N264="zákl. přenesená",J264,0)</f>
        <v>0</v>
      </c>
      <c r="BH264" s="148">
        <f>IF(N264="sníž. přenesená",J264,0)</f>
        <v>0</v>
      </c>
      <c r="BI264" s="148">
        <f>IF(N264="nulová",J264,0)</f>
        <v>0</v>
      </c>
      <c r="BJ264" s="17" t="s">
        <v>84</v>
      </c>
      <c r="BK264" s="148">
        <f>ROUND(I264*H264,2)</f>
        <v>0</v>
      </c>
      <c r="BL264" s="17" t="s">
        <v>138</v>
      </c>
      <c r="BM264" s="147" t="s">
        <v>757</v>
      </c>
    </row>
    <row r="265" spans="2:65" s="12" customFormat="1" x14ac:dyDescent="0.2">
      <c r="B265" s="149"/>
      <c r="D265" s="150" t="s">
        <v>140</v>
      </c>
      <c r="E265" s="151" t="s">
        <v>1</v>
      </c>
      <c r="F265" s="152" t="s">
        <v>450</v>
      </c>
      <c r="H265" s="151" t="s">
        <v>1</v>
      </c>
      <c r="I265" s="153"/>
      <c r="L265" s="149"/>
      <c r="M265" s="154"/>
      <c r="T265" s="155"/>
      <c r="AT265" s="151" t="s">
        <v>140</v>
      </c>
      <c r="AU265" s="151" t="s">
        <v>86</v>
      </c>
      <c r="AV265" s="12" t="s">
        <v>84</v>
      </c>
      <c r="AW265" s="12" t="s">
        <v>35</v>
      </c>
      <c r="AX265" s="12" t="s">
        <v>78</v>
      </c>
      <c r="AY265" s="151" t="s">
        <v>131</v>
      </c>
    </row>
    <row r="266" spans="2:65" s="13" customFormat="1" x14ac:dyDescent="0.2">
      <c r="B266" s="156"/>
      <c r="D266" s="150" t="s">
        <v>140</v>
      </c>
      <c r="E266" s="157" t="s">
        <v>1</v>
      </c>
      <c r="F266" s="158" t="s">
        <v>758</v>
      </c>
      <c r="H266" s="159">
        <v>312</v>
      </c>
      <c r="I266" s="160"/>
      <c r="L266" s="156"/>
      <c r="M266" s="161"/>
      <c r="T266" s="162"/>
      <c r="AT266" s="157" t="s">
        <v>140</v>
      </c>
      <c r="AU266" s="157" t="s">
        <v>86</v>
      </c>
      <c r="AV266" s="13" t="s">
        <v>86</v>
      </c>
      <c r="AW266" s="13" t="s">
        <v>35</v>
      </c>
      <c r="AX266" s="13" t="s">
        <v>78</v>
      </c>
      <c r="AY266" s="157" t="s">
        <v>131</v>
      </c>
    </row>
    <row r="267" spans="2:65" s="14" customFormat="1" x14ac:dyDescent="0.2">
      <c r="B267" s="163"/>
      <c r="D267" s="150" t="s">
        <v>140</v>
      </c>
      <c r="E267" s="164" t="s">
        <v>1</v>
      </c>
      <c r="F267" s="165" t="s">
        <v>146</v>
      </c>
      <c r="H267" s="166">
        <v>312</v>
      </c>
      <c r="I267" s="167"/>
      <c r="L267" s="163"/>
      <c r="M267" s="168"/>
      <c r="T267" s="169"/>
      <c r="AT267" s="164" t="s">
        <v>140</v>
      </c>
      <c r="AU267" s="164" t="s">
        <v>86</v>
      </c>
      <c r="AV267" s="14" t="s">
        <v>138</v>
      </c>
      <c r="AW267" s="14" t="s">
        <v>35</v>
      </c>
      <c r="AX267" s="14" t="s">
        <v>84</v>
      </c>
      <c r="AY267" s="164" t="s">
        <v>131</v>
      </c>
    </row>
    <row r="268" spans="2:65" s="1" customFormat="1" ht="16.5" customHeight="1" x14ac:dyDescent="0.2">
      <c r="B268" s="32"/>
      <c r="C268" s="176" t="s">
        <v>441</v>
      </c>
      <c r="D268" s="176" t="s">
        <v>294</v>
      </c>
      <c r="E268" s="177" t="s">
        <v>453</v>
      </c>
      <c r="F268" s="178" t="s">
        <v>454</v>
      </c>
      <c r="G268" s="179" t="s">
        <v>153</v>
      </c>
      <c r="H268" s="180">
        <v>908.15</v>
      </c>
      <c r="I268" s="181"/>
      <c r="J268" s="182">
        <f>ROUND(I268*H268,2)</f>
        <v>0</v>
      </c>
      <c r="K268" s="178" t="s">
        <v>137</v>
      </c>
      <c r="L268" s="183"/>
      <c r="M268" s="184" t="s">
        <v>1</v>
      </c>
      <c r="N268" s="185" t="s">
        <v>43</v>
      </c>
      <c r="P268" s="145">
        <f>O268*H268</f>
        <v>0</v>
      </c>
      <c r="Q268" s="145">
        <v>4.9390000000000003E-2</v>
      </c>
      <c r="R268" s="145">
        <f>Q268*H268</f>
        <v>44.853528500000003</v>
      </c>
      <c r="S268" s="145">
        <v>0</v>
      </c>
      <c r="T268" s="146">
        <f>S268*H268</f>
        <v>0</v>
      </c>
      <c r="AR268" s="147" t="s">
        <v>176</v>
      </c>
      <c r="AT268" s="147" t="s">
        <v>294</v>
      </c>
      <c r="AU268" s="147" t="s">
        <v>86</v>
      </c>
      <c r="AY268" s="17" t="s">
        <v>131</v>
      </c>
      <c r="BE268" s="148">
        <f>IF(N268="základní",J268,0)</f>
        <v>0</v>
      </c>
      <c r="BF268" s="148">
        <f>IF(N268="snížená",J268,0)</f>
        <v>0</v>
      </c>
      <c r="BG268" s="148">
        <f>IF(N268="zákl. přenesená",J268,0)</f>
        <v>0</v>
      </c>
      <c r="BH268" s="148">
        <f>IF(N268="sníž. přenesená",J268,0)</f>
        <v>0</v>
      </c>
      <c r="BI268" s="148">
        <f>IF(N268="nulová",J268,0)</f>
        <v>0</v>
      </c>
      <c r="BJ268" s="17" t="s">
        <v>84</v>
      </c>
      <c r="BK268" s="148">
        <f>ROUND(I268*H268,2)</f>
        <v>0</v>
      </c>
      <c r="BL268" s="17" t="s">
        <v>138</v>
      </c>
      <c r="BM268" s="147" t="s">
        <v>759</v>
      </c>
    </row>
    <row r="269" spans="2:65" s="12" customFormat="1" x14ac:dyDescent="0.2">
      <c r="B269" s="149"/>
      <c r="D269" s="150" t="s">
        <v>140</v>
      </c>
      <c r="E269" s="151" t="s">
        <v>1</v>
      </c>
      <c r="F269" s="152" t="s">
        <v>450</v>
      </c>
      <c r="H269" s="151" t="s">
        <v>1</v>
      </c>
      <c r="I269" s="153"/>
      <c r="L269" s="149"/>
      <c r="M269" s="154"/>
      <c r="T269" s="155"/>
      <c r="AT269" s="151" t="s">
        <v>140</v>
      </c>
      <c r="AU269" s="151" t="s">
        <v>86</v>
      </c>
      <c r="AV269" s="12" t="s">
        <v>84</v>
      </c>
      <c r="AW269" s="12" t="s">
        <v>35</v>
      </c>
      <c r="AX269" s="12" t="s">
        <v>78</v>
      </c>
      <c r="AY269" s="151" t="s">
        <v>131</v>
      </c>
    </row>
    <row r="270" spans="2:65" s="13" customFormat="1" x14ac:dyDescent="0.2">
      <c r="B270" s="156"/>
      <c r="D270" s="150" t="s">
        <v>140</v>
      </c>
      <c r="E270" s="157" t="s">
        <v>1</v>
      </c>
      <c r="F270" s="158" t="s">
        <v>760</v>
      </c>
      <c r="H270" s="159">
        <v>443</v>
      </c>
      <c r="I270" s="160"/>
      <c r="L270" s="156"/>
      <c r="M270" s="161"/>
      <c r="T270" s="162"/>
      <c r="AT270" s="157" t="s">
        <v>140</v>
      </c>
      <c r="AU270" s="157" t="s">
        <v>86</v>
      </c>
      <c r="AV270" s="13" t="s">
        <v>86</v>
      </c>
      <c r="AW270" s="13" t="s">
        <v>35</v>
      </c>
      <c r="AX270" s="13" t="s">
        <v>78</v>
      </c>
      <c r="AY270" s="157" t="s">
        <v>131</v>
      </c>
    </row>
    <row r="271" spans="2:65" s="14" customFormat="1" x14ac:dyDescent="0.2">
      <c r="B271" s="163"/>
      <c r="D271" s="150" t="s">
        <v>140</v>
      </c>
      <c r="E271" s="164" t="s">
        <v>1</v>
      </c>
      <c r="F271" s="165" t="s">
        <v>146</v>
      </c>
      <c r="H271" s="166">
        <v>443</v>
      </c>
      <c r="I271" s="167"/>
      <c r="L271" s="163"/>
      <c r="M271" s="168"/>
      <c r="T271" s="169"/>
      <c r="AT271" s="164" t="s">
        <v>140</v>
      </c>
      <c r="AU271" s="164" t="s">
        <v>86</v>
      </c>
      <c r="AV271" s="14" t="s">
        <v>138</v>
      </c>
      <c r="AW271" s="14" t="s">
        <v>35</v>
      </c>
      <c r="AX271" s="14" t="s">
        <v>84</v>
      </c>
      <c r="AY271" s="164" t="s">
        <v>131</v>
      </c>
    </row>
    <row r="272" spans="2:65" s="13" customFormat="1" x14ac:dyDescent="0.2">
      <c r="B272" s="156"/>
      <c r="D272" s="150" t="s">
        <v>140</v>
      </c>
      <c r="F272" s="158" t="s">
        <v>761</v>
      </c>
      <c r="H272" s="159">
        <v>908.15</v>
      </c>
      <c r="I272" s="160"/>
      <c r="L272" s="156"/>
      <c r="M272" s="161"/>
      <c r="T272" s="162"/>
      <c r="AT272" s="157" t="s">
        <v>140</v>
      </c>
      <c r="AU272" s="157" t="s">
        <v>86</v>
      </c>
      <c r="AV272" s="13" t="s">
        <v>86</v>
      </c>
      <c r="AW272" s="13" t="s">
        <v>4</v>
      </c>
      <c r="AX272" s="13" t="s">
        <v>84</v>
      </c>
      <c r="AY272" s="157" t="s">
        <v>131</v>
      </c>
    </row>
    <row r="273" spans="2:65" s="1" customFormat="1" ht="24.2" customHeight="1" x14ac:dyDescent="0.2">
      <c r="B273" s="32"/>
      <c r="C273" s="176" t="s">
        <v>446</v>
      </c>
      <c r="D273" s="176" t="s">
        <v>294</v>
      </c>
      <c r="E273" s="177" t="s">
        <v>762</v>
      </c>
      <c r="F273" s="178" t="s">
        <v>763</v>
      </c>
      <c r="G273" s="179" t="s">
        <v>179</v>
      </c>
      <c r="H273" s="180">
        <v>21.317</v>
      </c>
      <c r="I273" s="181"/>
      <c r="J273" s="182">
        <f>ROUND(I273*H273,2)</f>
        <v>0</v>
      </c>
      <c r="K273" s="178" t="s">
        <v>137</v>
      </c>
      <c r="L273" s="183"/>
      <c r="M273" s="184" t="s">
        <v>1</v>
      </c>
      <c r="N273" s="185" t="s">
        <v>43</v>
      </c>
      <c r="P273" s="145">
        <f>O273*H273</f>
        <v>0</v>
      </c>
      <c r="Q273" s="145">
        <v>1</v>
      </c>
      <c r="R273" s="145">
        <f>Q273*H273</f>
        <v>21.317</v>
      </c>
      <c r="S273" s="145">
        <v>0</v>
      </c>
      <c r="T273" s="146">
        <f>S273*H273</f>
        <v>0</v>
      </c>
      <c r="AR273" s="147" t="s">
        <v>176</v>
      </c>
      <c r="AT273" s="147" t="s">
        <v>294</v>
      </c>
      <c r="AU273" s="147" t="s">
        <v>86</v>
      </c>
      <c r="AY273" s="17" t="s">
        <v>131</v>
      </c>
      <c r="BE273" s="148">
        <f>IF(N273="základní",J273,0)</f>
        <v>0</v>
      </c>
      <c r="BF273" s="148">
        <f>IF(N273="snížená",J273,0)</f>
        <v>0</v>
      </c>
      <c r="BG273" s="148">
        <f>IF(N273="zákl. přenesená",J273,0)</f>
        <v>0</v>
      </c>
      <c r="BH273" s="148">
        <f>IF(N273="sníž. přenesená",J273,0)</f>
        <v>0</v>
      </c>
      <c r="BI273" s="148">
        <f>IF(N273="nulová",J273,0)</f>
        <v>0</v>
      </c>
      <c r="BJ273" s="17" t="s">
        <v>84</v>
      </c>
      <c r="BK273" s="148">
        <f>ROUND(I273*H273,2)</f>
        <v>0</v>
      </c>
      <c r="BL273" s="17" t="s">
        <v>138</v>
      </c>
      <c r="BM273" s="147" t="s">
        <v>764</v>
      </c>
    </row>
    <row r="274" spans="2:65" s="12" customFormat="1" x14ac:dyDescent="0.2">
      <c r="B274" s="149"/>
      <c r="D274" s="150" t="s">
        <v>140</v>
      </c>
      <c r="E274" s="151" t="s">
        <v>1</v>
      </c>
      <c r="F274" s="152" t="s">
        <v>450</v>
      </c>
      <c r="H274" s="151" t="s">
        <v>1</v>
      </c>
      <c r="I274" s="153"/>
      <c r="L274" s="149"/>
      <c r="M274" s="154"/>
      <c r="T274" s="155"/>
      <c r="AT274" s="151" t="s">
        <v>140</v>
      </c>
      <c r="AU274" s="151" t="s">
        <v>86</v>
      </c>
      <c r="AV274" s="12" t="s">
        <v>84</v>
      </c>
      <c r="AW274" s="12" t="s">
        <v>35</v>
      </c>
      <c r="AX274" s="12" t="s">
        <v>78</v>
      </c>
      <c r="AY274" s="151" t="s">
        <v>131</v>
      </c>
    </row>
    <row r="275" spans="2:65" s="13" customFormat="1" x14ac:dyDescent="0.2">
      <c r="B275" s="156"/>
      <c r="D275" s="150" t="s">
        <v>140</v>
      </c>
      <c r="E275" s="157" t="s">
        <v>1</v>
      </c>
      <c r="F275" s="158" t="s">
        <v>765</v>
      </c>
      <c r="H275" s="159">
        <v>156</v>
      </c>
      <c r="I275" s="160"/>
      <c r="L275" s="156"/>
      <c r="M275" s="161"/>
      <c r="T275" s="162"/>
      <c r="AT275" s="157" t="s">
        <v>140</v>
      </c>
      <c r="AU275" s="157" t="s">
        <v>86</v>
      </c>
      <c r="AV275" s="13" t="s">
        <v>86</v>
      </c>
      <c r="AW275" s="13" t="s">
        <v>35</v>
      </c>
      <c r="AX275" s="13" t="s">
        <v>78</v>
      </c>
      <c r="AY275" s="157" t="s">
        <v>131</v>
      </c>
    </row>
    <row r="276" spans="2:65" s="14" customFormat="1" x14ac:dyDescent="0.2">
      <c r="B276" s="163"/>
      <c r="D276" s="150" t="s">
        <v>140</v>
      </c>
      <c r="E276" s="164" t="s">
        <v>1</v>
      </c>
      <c r="F276" s="165" t="s">
        <v>146</v>
      </c>
      <c r="H276" s="166">
        <v>156</v>
      </c>
      <c r="I276" s="167"/>
      <c r="L276" s="163"/>
      <c r="M276" s="168"/>
      <c r="T276" s="169"/>
      <c r="AT276" s="164" t="s">
        <v>140</v>
      </c>
      <c r="AU276" s="164" t="s">
        <v>86</v>
      </c>
      <c r="AV276" s="14" t="s">
        <v>138</v>
      </c>
      <c r="AW276" s="14" t="s">
        <v>35</v>
      </c>
      <c r="AX276" s="14" t="s">
        <v>84</v>
      </c>
      <c r="AY276" s="164" t="s">
        <v>131</v>
      </c>
    </row>
    <row r="277" spans="2:65" s="13" customFormat="1" x14ac:dyDescent="0.2">
      <c r="B277" s="156"/>
      <c r="D277" s="150" t="s">
        <v>140</v>
      </c>
      <c r="F277" s="158" t="s">
        <v>766</v>
      </c>
      <c r="H277" s="159">
        <v>21.317</v>
      </c>
      <c r="I277" s="160"/>
      <c r="L277" s="156"/>
      <c r="M277" s="161"/>
      <c r="T277" s="162"/>
      <c r="AT277" s="157" t="s">
        <v>140</v>
      </c>
      <c r="AU277" s="157" t="s">
        <v>86</v>
      </c>
      <c r="AV277" s="13" t="s">
        <v>86</v>
      </c>
      <c r="AW277" s="13" t="s">
        <v>4</v>
      </c>
      <c r="AX277" s="13" t="s">
        <v>84</v>
      </c>
      <c r="AY277" s="157" t="s">
        <v>131</v>
      </c>
    </row>
    <row r="278" spans="2:65" s="1" customFormat="1" ht="38.1" customHeight="1" x14ac:dyDescent="0.2">
      <c r="B278" s="32"/>
      <c r="C278" s="176" t="s">
        <v>452</v>
      </c>
      <c r="D278" s="176" t="s">
        <v>294</v>
      </c>
      <c r="E278" s="177" t="s">
        <v>458</v>
      </c>
      <c r="F278" s="178" t="s">
        <v>459</v>
      </c>
      <c r="G278" s="179" t="s">
        <v>460</v>
      </c>
      <c r="H278" s="180">
        <v>980.36</v>
      </c>
      <c r="I278" s="181"/>
      <c r="J278" s="182">
        <f>ROUND(I278*H278,2)</f>
        <v>0</v>
      </c>
      <c r="K278" s="178" t="s">
        <v>137</v>
      </c>
      <c r="L278" s="183"/>
      <c r="M278" s="184" t="s">
        <v>1</v>
      </c>
      <c r="N278" s="185" t="s">
        <v>43</v>
      </c>
      <c r="P278" s="145">
        <f>O278*H278</f>
        <v>0</v>
      </c>
      <c r="Q278" s="145">
        <v>0.252</v>
      </c>
      <c r="R278" s="145">
        <f>Q278*H278</f>
        <v>247.05072000000001</v>
      </c>
      <c r="S278" s="145">
        <v>0</v>
      </c>
      <c r="T278" s="146">
        <f>S278*H278</f>
        <v>0</v>
      </c>
      <c r="AR278" s="147" t="s">
        <v>176</v>
      </c>
      <c r="AT278" s="147" t="s">
        <v>294</v>
      </c>
      <c r="AU278" s="147" t="s">
        <v>86</v>
      </c>
      <c r="AY278" s="17" t="s">
        <v>131</v>
      </c>
      <c r="BE278" s="148">
        <f>IF(N278="základní",J278,0)</f>
        <v>0</v>
      </c>
      <c r="BF278" s="148">
        <f>IF(N278="snížená",J278,0)</f>
        <v>0</v>
      </c>
      <c r="BG278" s="148">
        <f>IF(N278="zákl. přenesená",J278,0)</f>
        <v>0</v>
      </c>
      <c r="BH278" s="148">
        <f>IF(N278="sníž. přenesená",J278,0)</f>
        <v>0</v>
      </c>
      <c r="BI278" s="148">
        <f>IF(N278="nulová",J278,0)</f>
        <v>0</v>
      </c>
      <c r="BJ278" s="17" t="s">
        <v>84</v>
      </c>
      <c r="BK278" s="148">
        <f>ROUND(I278*H278,2)</f>
        <v>0</v>
      </c>
      <c r="BL278" s="17" t="s">
        <v>138</v>
      </c>
      <c r="BM278" s="147" t="s">
        <v>767</v>
      </c>
    </row>
    <row r="279" spans="2:65" s="12" customFormat="1" x14ac:dyDescent="0.2">
      <c r="B279" s="149"/>
      <c r="D279" s="150" t="s">
        <v>140</v>
      </c>
      <c r="E279" s="151" t="s">
        <v>1</v>
      </c>
      <c r="F279" s="152" t="s">
        <v>462</v>
      </c>
      <c r="H279" s="151" t="s">
        <v>1</v>
      </c>
      <c r="I279" s="153"/>
      <c r="L279" s="149"/>
      <c r="M279" s="154"/>
      <c r="T279" s="155"/>
      <c r="AT279" s="151" t="s">
        <v>140</v>
      </c>
      <c r="AU279" s="151" t="s">
        <v>86</v>
      </c>
      <c r="AV279" s="12" t="s">
        <v>84</v>
      </c>
      <c r="AW279" s="12" t="s">
        <v>35</v>
      </c>
      <c r="AX279" s="12" t="s">
        <v>78</v>
      </c>
      <c r="AY279" s="151" t="s">
        <v>131</v>
      </c>
    </row>
    <row r="280" spans="2:65" s="13" customFormat="1" x14ac:dyDescent="0.2">
      <c r="B280" s="156"/>
      <c r="D280" s="150" t="s">
        <v>140</v>
      </c>
      <c r="E280" s="157" t="s">
        <v>1</v>
      </c>
      <c r="F280" s="158" t="s">
        <v>463</v>
      </c>
      <c r="H280" s="159">
        <v>725.04100000000005</v>
      </c>
      <c r="I280" s="160"/>
      <c r="L280" s="156"/>
      <c r="M280" s="161"/>
      <c r="T280" s="162"/>
      <c r="AT280" s="157" t="s">
        <v>140</v>
      </c>
      <c r="AU280" s="157" t="s">
        <v>86</v>
      </c>
      <c r="AV280" s="13" t="s">
        <v>86</v>
      </c>
      <c r="AW280" s="13" t="s">
        <v>35</v>
      </c>
      <c r="AX280" s="13" t="s">
        <v>78</v>
      </c>
      <c r="AY280" s="157" t="s">
        <v>131</v>
      </c>
    </row>
    <row r="281" spans="2:65" s="13" customFormat="1" x14ac:dyDescent="0.2">
      <c r="B281" s="156"/>
      <c r="D281" s="150" t="s">
        <v>140</v>
      </c>
      <c r="E281" s="157" t="s">
        <v>1</v>
      </c>
      <c r="F281" s="158" t="s">
        <v>768</v>
      </c>
      <c r="H281" s="159">
        <v>255.31899999999999</v>
      </c>
      <c r="I281" s="160"/>
      <c r="L281" s="156"/>
      <c r="M281" s="161"/>
      <c r="T281" s="162"/>
      <c r="AT281" s="157" t="s">
        <v>140</v>
      </c>
      <c r="AU281" s="157" t="s">
        <v>86</v>
      </c>
      <c r="AV281" s="13" t="s">
        <v>86</v>
      </c>
      <c r="AW281" s="13" t="s">
        <v>35</v>
      </c>
      <c r="AX281" s="13" t="s">
        <v>78</v>
      </c>
      <c r="AY281" s="157" t="s">
        <v>131</v>
      </c>
    </row>
    <row r="282" spans="2:65" s="14" customFormat="1" x14ac:dyDescent="0.2">
      <c r="B282" s="163"/>
      <c r="D282" s="150" t="s">
        <v>140</v>
      </c>
      <c r="E282" s="164" t="s">
        <v>1</v>
      </c>
      <c r="F282" s="165" t="s">
        <v>146</v>
      </c>
      <c r="H282" s="166">
        <v>980.36</v>
      </c>
      <c r="I282" s="167"/>
      <c r="L282" s="163"/>
      <c r="M282" s="168"/>
      <c r="T282" s="169"/>
      <c r="AT282" s="164" t="s">
        <v>140</v>
      </c>
      <c r="AU282" s="164" t="s">
        <v>86</v>
      </c>
      <c r="AV282" s="14" t="s">
        <v>138</v>
      </c>
      <c r="AW282" s="14" t="s">
        <v>35</v>
      </c>
      <c r="AX282" s="14" t="s">
        <v>84</v>
      </c>
      <c r="AY282" s="164" t="s">
        <v>131</v>
      </c>
    </row>
    <row r="283" spans="2:65" s="1" customFormat="1" ht="24.2" customHeight="1" x14ac:dyDescent="0.2">
      <c r="B283" s="32"/>
      <c r="C283" s="136" t="s">
        <v>457</v>
      </c>
      <c r="D283" s="136" t="s">
        <v>133</v>
      </c>
      <c r="E283" s="137" t="s">
        <v>465</v>
      </c>
      <c r="F283" s="138" t="s">
        <v>466</v>
      </c>
      <c r="G283" s="139" t="s">
        <v>153</v>
      </c>
      <c r="H283" s="140">
        <v>53</v>
      </c>
      <c r="I283" s="141"/>
      <c r="J283" s="142">
        <f>ROUND(I283*H283,2)</f>
        <v>0</v>
      </c>
      <c r="K283" s="138" t="s">
        <v>137</v>
      </c>
      <c r="L283" s="32"/>
      <c r="M283" s="143" t="s">
        <v>1</v>
      </c>
      <c r="N283" s="144" t="s">
        <v>43</v>
      </c>
      <c r="P283" s="145">
        <f>O283*H283</f>
        <v>0</v>
      </c>
      <c r="Q283" s="145">
        <v>0</v>
      </c>
      <c r="R283" s="145">
        <f>Q283*H283</f>
        <v>0</v>
      </c>
      <c r="S283" s="145">
        <v>0</v>
      </c>
      <c r="T283" s="146">
        <f>S283*H283</f>
        <v>0</v>
      </c>
      <c r="AR283" s="147" t="s">
        <v>138</v>
      </c>
      <c r="AT283" s="147" t="s">
        <v>133</v>
      </c>
      <c r="AU283" s="147" t="s">
        <v>86</v>
      </c>
      <c r="AY283" s="17" t="s">
        <v>131</v>
      </c>
      <c r="BE283" s="148">
        <f>IF(N283="základní",J283,0)</f>
        <v>0</v>
      </c>
      <c r="BF283" s="148">
        <f>IF(N283="snížená",J283,0)</f>
        <v>0</v>
      </c>
      <c r="BG283" s="148">
        <f>IF(N283="zákl. přenesená",J283,0)</f>
        <v>0</v>
      </c>
      <c r="BH283" s="148">
        <f>IF(N283="sníž. přenesená",J283,0)</f>
        <v>0</v>
      </c>
      <c r="BI283" s="148">
        <f>IF(N283="nulová",J283,0)</f>
        <v>0</v>
      </c>
      <c r="BJ283" s="17" t="s">
        <v>84</v>
      </c>
      <c r="BK283" s="148">
        <f>ROUND(I283*H283,2)</f>
        <v>0</v>
      </c>
      <c r="BL283" s="17" t="s">
        <v>138</v>
      </c>
      <c r="BM283" s="147" t="s">
        <v>769</v>
      </c>
    </row>
    <row r="284" spans="2:65" s="12" customFormat="1" x14ac:dyDescent="0.2">
      <c r="B284" s="149"/>
      <c r="D284" s="150" t="s">
        <v>140</v>
      </c>
      <c r="E284" s="151" t="s">
        <v>1</v>
      </c>
      <c r="F284" s="152" t="s">
        <v>450</v>
      </c>
      <c r="H284" s="151" t="s">
        <v>1</v>
      </c>
      <c r="I284" s="153"/>
      <c r="L284" s="149"/>
      <c r="M284" s="154"/>
      <c r="T284" s="155"/>
      <c r="AT284" s="151" t="s">
        <v>140</v>
      </c>
      <c r="AU284" s="151" t="s">
        <v>86</v>
      </c>
      <c r="AV284" s="12" t="s">
        <v>84</v>
      </c>
      <c r="AW284" s="12" t="s">
        <v>35</v>
      </c>
      <c r="AX284" s="12" t="s">
        <v>78</v>
      </c>
      <c r="AY284" s="151" t="s">
        <v>131</v>
      </c>
    </row>
    <row r="285" spans="2:65" s="12" customFormat="1" x14ac:dyDescent="0.2">
      <c r="B285" s="149"/>
      <c r="D285" s="150" t="s">
        <v>140</v>
      </c>
      <c r="E285" s="151" t="s">
        <v>1</v>
      </c>
      <c r="F285" s="152" t="s">
        <v>751</v>
      </c>
      <c r="H285" s="151" t="s">
        <v>1</v>
      </c>
      <c r="I285" s="153"/>
      <c r="L285" s="149"/>
      <c r="M285" s="154"/>
      <c r="T285" s="155"/>
      <c r="AT285" s="151" t="s">
        <v>140</v>
      </c>
      <c r="AU285" s="151" t="s">
        <v>86</v>
      </c>
      <c r="AV285" s="12" t="s">
        <v>84</v>
      </c>
      <c r="AW285" s="12" t="s">
        <v>35</v>
      </c>
      <c r="AX285" s="12" t="s">
        <v>78</v>
      </c>
      <c r="AY285" s="151" t="s">
        <v>131</v>
      </c>
    </row>
    <row r="286" spans="2:65" s="13" customFormat="1" x14ac:dyDescent="0.2">
      <c r="B286" s="156"/>
      <c r="D286" s="150" t="s">
        <v>140</v>
      </c>
      <c r="E286" s="157" t="s">
        <v>1</v>
      </c>
      <c r="F286" s="158" t="s">
        <v>712</v>
      </c>
      <c r="H286" s="159">
        <v>53</v>
      </c>
      <c r="I286" s="160"/>
      <c r="L286" s="156"/>
      <c r="M286" s="161"/>
      <c r="T286" s="162"/>
      <c r="AT286" s="157" t="s">
        <v>140</v>
      </c>
      <c r="AU286" s="157" t="s">
        <v>86</v>
      </c>
      <c r="AV286" s="13" t="s">
        <v>86</v>
      </c>
      <c r="AW286" s="13" t="s">
        <v>35</v>
      </c>
      <c r="AX286" s="13" t="s">
        <v>78</v>
      </c>
      <c r="AY286" s="157" t="s">
        <v>131</v>
      </c>
    </row>
    <row r="287" spans="2:65" s="14" customFormat="1" x14ac:dyDescent="0.2">
      <c r="B287" s="163"/>
      <c r="D287" s="150" t="s">
        <v>140</v>
      </c>
      <c r="E287" s="164" t="s">
        <v>226</v>
      </c>
      <c r="F287" s="165" t="s">
        <v>146</v>
      </c>
      <c r="H287" s="166">
        <v>53</v>
      </c>
      <c r="I287" s="167"/>
      <c r="L287" s="163"/>
      <c r="M287" s="168"/>
      <c r="T287" s="169"/>
      <c r="AT287" s="164" t="s">
        <v>140</v>
      </c>
      <c r="AU287" s="164" t="s">
        <v>86</v>
      </c>
      <c r="AV287" s="14" t="s">
        <v>138</v>
      </c>
      <c r="AW287" s="14" t="s">
        <v>35</v>
      </c>
      <c r="AX287" s="14" t="s">
        <v>84</v>
      </c>
      <c r="AY287" s="164" t="s">
        <v>131</v>
      </c>
    </row>
    <row r="288" spans="2:65" s="1" customFormat="1" ht="16.5" customHeight="1" x14ac:dyDescent="0.2">
      <c r="B288" s="32"/>
      <c r="C288" s="176" t="s">
        <v>464</v>
      </c>
      <c r="D288" s="176" t="s">
        <v>294</v>
      </c>
      <c r="E288" s="177" t="s">
        <v>453</v>
      </c>
      <c r="F288" s="178" t="s">
        <v>454</v>
      </c>
      <c r="G288" s="179" t="s">
        <v>153</v>
      </c>
      <c r="H288" s="180">
        <v>108.65</v>
      </c>
      <c r="I288" s="181"/>
      <c r="J288" s="182">
        <f>ROUND(I288*H288,2)</f>
        <v>0</v>
      </c>
      <c r="K288" s="178" t="s">
        <v>137</v>
      </c>
      <c r="L288" s="183"/>
      <c r="M288" s="184" t="s">
        <v>1</v>
      </c>
      <c r="N288" s="185" t="s">
        <v>43</v>
      </c>
      <c r="P288" s="145">
        <f>O288*H288</f>
        <v>0</v>
      </c>
      <c r="Q288" s="145">
        <v>4.9390000000000003E-2</v>
      </c>
      <c r="R288" s="145">
        <f>Q288*H288</f>
        <v>5.3662235000000003</v>
      </c>
      <c r="S288" s="145">
        <v>0</v>
      </c>
      <c r="T288" s="146">
        <f>S288*H288</f>
        <v>0</v>
      </c>
      <c r="AR288" s="147" t="s">
        <v>176</v>
      </c>
      <c r="AT288" s="147" t="s">
        <v>294</v>
      </c>
      <c r="AU288" s="147" t="s">
        <v>86</v>
      </c>
      <c r="AY288" s="17" t="s">
        <v>131</v>
      </c>
      <c r="BE288" s="148">
        <f>IF(N288="základní",J288,0)</f>
        <v>0</v>
      </c>
      <c r="BF288" s="148">
        <f>IF(N288="snížená",J288,0)</f>
        <v>0</v>
      </c>
      <c r="BG288" s="148">
        <f>IF(N288="zákl. přenesená",J288,0)</f>
        <v>0</v>
      </c>
      <c r="BH288" s="148">
        <f>IF(N288="sníž. přenesená",J288,0)</f>
        <v>0</v>
      </c>
      <c r="BI288" s="148">
        <f>IF(N288="nulová",J288,0)</f>
        <v>0</v>
      </c>
      <c r="BJ288" s="17" t="s">
        <v>84</v>
      </c>
      <c r="BK288" s="148">
        <f>ROUND(I288*H288,2)</f>
        <v>0</v>
      </c>
      <c r="BL288" s="17" t="s">
        <v>138</v>
      </c>
      <c r="BM288" s="147" t="s">
        <v>770</v>
      </c>
    </row>
    <row r="289" spans="2:65" s="12" customFormat="1" x14ac:dyDescent="0.2">
      <c r="B289" s="149"/>
      <c r="D289" s="150" t="s">
        <v>140</v>
      </c>
      <c r="E289" s="151" t="s">
        <v>1</v>
      </c>
      <c r="F289" s="152" t="s">
        <v>450</v>
      </c>
      <c r="H289" s="151" t="s">
        <v>1</v>
      </c>
      <c r="I289" s="153"/>
      <c r="L289" s="149"/>
      <c r="M289" s="154"/>
      <c r="T289" s="155"/>
      <c r="AT289" s="151" t="s">
        <v>140</v>
      </c>
      <c r="AU289" s="151" t="s">
        <v>86</v>
      </c>
      <c r="AV289" s="12" t="s">
        <v>84</v>
      </c>
      <c r="AW289" s="12" t="s">
        <v>35</v>
      </c>
      <c r="AX289" s="12" t="s">
        <v>78</v>
      </c>
      <c r="AY289" s="151" t="s">
        <v>131</v>
      </c>
    </row>
    <row r="290" spans="2:65" s="13" customFormat="1" x14ac:dyDescent="0.2">
      <c r="B290" s="156"/>
      <c r="D290" s="150" t="s">
        <v>140</v>
      </c>
      <c r="E290" s="157" t="s">
        <v>1</v>
      </c>
      <c r="F290" s="158" t="s">
        <v>771</v>
      </c>
      <c r="H290" s="159">
        <v>53</v>
      </c>
      <c r="I290" s="160"/>
      <c r="L290" s="156"/>
      <c r="M290" s="161"/>
      <c r="T290" s="162"/>
      <c r="AT290" s="157" t="s">
        <v>140</v>
      </c>
      <c r="AU290" s="157" t="s">
        <v>86</v>
      </c>
      <c r="AV290" s="13" t="s">
        <v>86</v>
      </c>
      <c r="AW290" s="13" t="s">
        <v>35</v>
      </c>
      <c r="AX290" s="13" t="s">
        <v>78</v>
      </c>
      <c r="AY290" s="157" t="s">
        <v>131</v>
      </c>
    </row>
    <row r="291" spans="2:65" s="14" customFormat="1" x14ac:dyDescent="0.2">
      <c r="B291" s="163"/>
      <c r="D291" s="150" t="s">
        <v>140</v>
      </c>
      <c r="E291" s="164" t="s">
        <v>1</v>
      </c>
      <c r="F291" s="165" t="s">
        <v>146</v>
      </c>
      <c r="H291" s="166">
        <v>53</v>
      </c>
      <c r="I291" s="167"/>
      <c r="L291" s="163"/>
      <c r="M291" s="168"/>
      <c r="T291" s="169"/>
      <c r="AT291" s="164" t="s">
        <v>140</v>
      </c>
      <c r="AU291" s="164" t="s">
        <v>86</v>
      </c>
      <c r="AV291" s="14" t="s">
        <v>138</v>
      </c>
      <c r="AW291" s="14" t="s">
        <v>35</v>
      </c>
      <c r="AX291" s="14" t="s">
        <v>84</v>
      </c>
      <c r="AY291" s="164" t="s">
        <v>131</v>
      </c>
    </row>
    <row r="292" spans="2:65" s="13" customFormat="1" x14ac:dyDescent="0.2">
      <c r="B292" s="156"/>
      <c r="D292" s="150" t="s">
        <v>140</v>
      </c>
      <c r="F292" s="158" t="s">
        <v>772</v>
      </c>
      <c r="H292" s="159">
        <v>108.65</v>
      </c>
      <c r="I292" s="160"/>
      <c r="L292" s="156"/>
      <c r="M292" s="161"/>
      <c r="T292" s="162"/>
      <c r="AT292" s="157" t="s">
        <v>140</v>
      </c>
      <c r="AU292" s="157" t="s">
        <v>86</v>
      </c>
      <c r="AV292" s="13" t="s">
        <v>86</v>
      </c>
      <c r="AW292" s="13" t="s">
        <v>4</v>
      </c>
      <c r="AX292" s="13" t="s">
        <v>84</v>
      </c>
      <c r="AY292" s="157" t="s">
        <v>131</v>
      </c>
    </row>
    <row r="293" spans="2:65" s="1" customFormat="1" ht="24.2" customHeight="1" x14ac:dyDescent="0.2">
      <c r="B293" s="32"/>
      <c r="C293" s="176" t="s">
        <v>469</v>
      </c>
      <c r="D293" s="176" t="s">
        <v>294</v>
      </c>
      <c r="E293" s="177" t="s">
        <v>473</v>
      </c>
      <c r="F293" s="178" t="s">
        <v>474</v>
      </c>
      <c r="G293" s="179" t="s">
        <v>460</v>
      </c>
      <c r="H293" s="180">
        <v>86.742999999999995</v>
      </c>
      <c r="I293" s="181"/>
      <c r="J293" s="182">
        <f>ROUND(I293*H293,2)</f>
        <v>0</v>
      </c>
      <c r="K293" s="178" t="s">
        <v>137</v>
      </c>
      <c r="L293" s="183"/>
      <c r="M293" s="184" t="s">
        <v>1</v>
      </c>
      <c r="N293" s="185" t="s">
        <v>43</v>
      </c>
      <c r="P293" s="145">
        <f>O293*H293</f>
        <v>0</v>
      </c>
      <c r="Q293" s="145">
        <v>0.28306999999999999</v>
      </c>
      <c r="R293" s="145">
        <f>Q293*H293</f>
        <v>24.554341009999998</v>
      </c>
      <c r="S293" s="145">
        <v>0</v>
      </c>
      <c r="T293" s="146">
        <f>S293*H293</f>
        <v>0</v>
      </c>
      <c r="AR293" s="147" t="s">
        <v>176</v>
      </c>
      <c r="AT293" s="147" t="s">
        <v>294</v>
      </c>
      <c r="AU293" s="147" t="s">
        <v>86</v>
      </c>
      <c r="AY293" s="17" t="s">
        <v>131</v>
      </c>
      <c r="BE293" s="148">
        <f>IF(N293="základní",J293,0)</f>
        <v>0</v>
      </c>
      <c r="BF293" s="148">
        <f>IF(N293="snížená",J293,0)</f>
        <v>0</v>
      </c>
      <c r="BG293" s="148">
        <f>IF(N293="zákl. přenesená",J293,0)</f>
        <v>0</v>
      </c>
      <c r="BH293" s="148">
        <f>IF(N293="sníž. přenesená",J293,0)</f>
        <v>0</v>
      </c>
      <c r="BI293" s="148">
        <f>IF(N293="nulová",J293,0)</f>
        <v>0</v>
      </c>
      <c r="BJ293" s="17" t="s">
        <v>84</v>
      </c>
      <c r="BK293" s="148">
        <f>ROUND(I293*H293,2)</f>
        <v>0</v>
      </c>
      <c r="BL293" s="17" t="s">
        <v>138</v>
      </c>
      <c r="BM293" s="147" t="s">
        <v>773</v>
      </c>
    </row>
    <row r="294" spans="2:65" s="12" customFormat="1" x14ac:dyDescent="0.2">
      <c r="B294" s="149"/>
      <c r="D294" s="150" t="s">
        <v>140</v>
      </c>
      <c r="E294" s="151" t="s">
        <v>1</v>
      </c>
      <c r="F294" s="152" t="s">
        <v>462</v>
      </c>
      <c r="H294" s="151" t="s">
        <v>1</v>
      </c>
      <c r="I294" s="153"/>
      <c r="L294" s="149"/>
      <c r="M294" s="154"/>
      <c r="T294" s="155"/>
      <c r="AT294" s="151" t="s">
        <v>140</v>
      </c>
      <c r="AU294" s="151" t="s">
        <v>86</v>
      </c>
      <c r="AV294" s="12" t="s">
        <v>84</v>
      </c>
      <c r="AW294" s="12" t="s">
        <v>35</v>
      </c>
      <c r="AX294" s="12" t="s">
        <v>78</v>
      </c>
      <c r="AY294" s="151" t="s">
        <v>131</v>
      </c>
    </row>
    <row r="295" spans="2:65" s="13" customFormat="1" x14ac:dyDescent="0.2">
      <c r="B295" s="156"/>
      <c r="D295" s="150" t="s">
        <v>140</v>
      </c>
      <c r="E295" s="157" t="s">
        <v>1</v>
      </c>
      <c r="F295" s="158" t="s">
        <v>476</v>
      </c>
      <c r="H295" s="159">
        <v>86.742999999999995</v>
      </c>
      <c r="I295" s="160"/>
      <c r="L295" s="156"/>
      <c r="M295" s="161"/>
      <c r="T295" s="162"/>
      <c r="AT295" s="157" t="s">
        <v>140</v>
      </c>
      <c r="AU295" s="157" t="s">
        <v>86</v>
      </c>
      <c r="AV295" s="13" t="s">
        <v>86</v>
      </c>
      <c r="AW295" s="13" t="s">
        <v>35</v>
      </c>
      <c r="AX295" s="13" t="s">
        <v>78</v>
      </c>
      <c r="AY295" s="157" t="s">
        <v>131</v>
      </c>
    </row>
    <row r="296" spans="2:65" s="14" customFormat="1" x14ac:dyDescent="0.2">
      <c r="B296" s="163"/>
      <c r="D296" s="150" t="s">
        <v>140</v>
      </c>
      <c r="E296" s="164" t="s">
        <v>1</v>
      </c>
      <c r="F296" s="165" t="s">
        <v>146</v>
      </c>
      <c r="H296" s="166">
        <v>86.742999999999995</v>
      </c>
      <c r="I296" s="167"/>
      <c r="L296" s="163"/>
      <c r="M296" s="168"/>
      <c r="T296" s="169"/>
      <c r="AT296" s="164" t="s">
        <v>140</v>
      </c>
      <c r="AU296" s="164" t="s">
        <v>86</v>
      </c>
      <c r="AV296" s="14" t="s">
        <v>138</v>
      </c>
      <c r="AW296" s="14" t="s">
        <v>35</v>
      </c>
      <c r="AX296" s="14" t="s">
        <v>84</v>
      </c>
      <c r="AY296" s="164" t="s">
        <v>131</v>
      </c>
    </row>
    <row r="297" spans="2:65" s="1" customFormat="1" ht="16.5" customHeight="1" x14ac:dyDescent="0.2">
      <c r="B297" s="32"/>
      <c r="C297" s="136" t="s">
        <v>639</v>
      </c>
      <c r="D297" s="136" t="s">
        <v>133</v>
      </c>
      <c r="E297" s="137" t="s">
        <v>774</v>
      </c>
      <c r="F297" s="138" t="s">
        <v>775</v>
      </c>
      <c r="G297" s="139" t="s">
        <v>460</v>
      </c>
      <c r="H297" s="140">
        <v>198</v>
      </c>
      <c r="I297" s="141"/>
      <c r="J297" s="142">
        <f t="shared" ref="J297:J306" si="0">ROUND(I297*H297,2)</f>
        <v>0</v>
      </c>
      <c r="K297" s="138" t="s">
        <v>137</v>
      </c>
      <c r="L297" s="32"/>
      <c r="M297" s="143" t="s">
        <v>1</v>
      </c>
      <c r="N297" s="144" t="s">
        <v>43</v>
      </c>
      <c r="P297" s="145">
        <f t="shared" ref="P297:P306" si="1">O297*H297</f>
        <v>0</v>
      </c>
      <c r="Q297" s="145">
        <v>0</v>
      </c>
      <c r="R297" s="145">
        <f t="shared" ref="R297:R306" si="2">Q297*H297</f>
        <v>0</v>
      </c>
      <c r="S297" s="145">
        <v>1.099E-2</v>
      </c>
      <c r="T297" s="146">
        <f t="shared" ref="T297:T306" si="3">S297*H297</f>
        <v>2.1760199999999998</v>
      </c>
      <c r="AR297" s="147" t="s">
        <v>138</v>
      </c>
      <c r="AT297" s="147" t="s">
        <v>133</v>
      </c>
      <c r="AU297" s="147" t="s">
        <v>86</v>
      </c>
      <c r="AY297" s="17" t="s">
        <v>131</v>
      </c>
      <c r="BE297" s="148">
        <f t="shared" ref="BE297:BE306" si="4">IF(N297="základní",J297,0)</f>
        <v>0</v>
      </c>
      <c r="BF297" s="148">
        <f t="shared" ref="BF297:BF306" si="5">IF(N297="snížená",J297,0)</f>
        <v>0</v>
      </c>
      <c r="BG297" s="148">
        <f t="shared" ref="BG297:BG306" si="6">IF(N297="zákl. přenesená",J297,0)</f>
        <v>0</v>
      </c>
      <c r="BH297" s="148">
        <f t="shared" ref="BH297:BH306" si="7">IF(N297="sníž. přenesená",J297,0)</f>
        <v>0</v>
      </c>
      <c r="BI297" s="148">
        <f t="shared" ref="BI297:BI306" si="8">IF(N297="nulová",J297,0)</f>
        <v>0</v>
      </c>
      <c r="BJ297" s="17" t="s">
        <v>84</v>
      </c>
      <c r="BK297" s="148">
        <f t="shared" ref="BK297:BK306" si="9">ROUND(I297*H297,2)</f>
        <v>0</v>
      </c>
      <c r="BL297" s="17" t="s">
        <v>138</v>
      </c>
      <c r="BM297" s="147" t="s">
        <v>776</v>
      </c>
    </row>
    <row r="298" spans="2:65" s="1" customFormat="1" ht="16.5" customHeight="1" x14ac:dyDescent="0.2">
      <c r="B298" s="32"/>
      <c r="C298" s="176" t="s">
        <v>643</v>
      </c>
      <c r="D298" s="176" t="s">
        <v>294</v>
      </c>
      <c r="E298" s="177" t="s">
        <v>777</v>
      </c>
      <c r="F298" s="178" t="s">
        <v>778</v>
      </c>
      <c r="G298" s="179" t="s">
        <v>460</v>
      </c>
      <c r="H298" s="180">
        <v>198</v>
      </c>
      <c r="I298" s="181"/>
      <c r="J298" s="182">
        <f t="shared" si="0"/>
        <v>0</v>
      </c>
      <c r="K298" s="178" t="s">
        <v>137</v>
      </c>
      <c r="L298" s="183"/>
      <c r="M298" s="184" t="s">
        <v>1</v>
      </c>
      <c r="N298" s="185" t="s">
        <v>43</v>
      </c>
      <c r="P298" s="145">
        <f t="shared" si="1"/>
        <v>0</v>
      </c>
      <c r="Q298" s="145">
        <v>1.0070000000000001E-2</v>
      </c>
      <c r="R298" s="145">
        <f t="shared" si="2"/>
        <v>1.9938600000000002</v>
      </c>
      <c r="S298" s="145">
        <v>0</v>
      </c>
      <c r="T298" s="146">
        <f t="shared" si="3"/>
        <v>0</v>
      </c>
      <c r="AR298" s="147" t="s">
        <v>176</v>
      </c>
      <c r="AT298" s="147" t="s">
        <v>294</v>
      </c>
      <c r="AU298" s="147" t="s">
        <v>86</v>
      </c>
      <c r="AY298" s="17" t="s">
        <v>131</v>
      </c>
      <c r="BE298" s="148">
        <f t="shared" si="4"/>
        <v>0</v>
      </c>
      <c r="BF298" s="148">
        <f t="shared" si="5"/>
        <v>0</v>
      </c>
      <c r="BG298" s="148">
        <f t="shared" si="6"/>
        <v>0</v>
      </c>
      <c r="BH298" s="148">
        <f t="shared" si="7"/>
        <v>0</v>
      </c>
      <c r="BI298" s="148">
        <f t="shared" si="8"/>
        <v>0</v>
      </c>
      <c r="BJ298" s="17" t="s">
        <v>84</v>
      </c>
      <c r="BK298" s="148">
        <f t="shared" si="9"/>
        <v>0</v>
      </c>
      <c r="BL298" s="17" t="s">
        <v>138</v>
      </c>
      <c r="BM298" s="147" t="s">
        <v>779</v>
      </c>
    </row>
    <row r="299" spans="2:65" s="1" customFormat="1" ht="24.2" customHeight="1" x14ac:dyDescent="0.2">
      <c r="B299" s="32"/>
      <c r="C299" s="136" t="s">
        <v>472</v>
      </c>
      <c r="D299" s="136" t="s">
        <v>133</v>
      </c>
      <c r="E299" s="137" t="s">
        <v>478</v>
      </c>
      <c r="F299" s="138" t="s">
        <v>479</v>
      </c>
      <c r="G299" s="139" t="s">
        <v>460</v>
      </c>
      <c r="H299" s="140">
        <v>44</v>
      </c>
      <c r="I299" s="141"/>
      <c r="J299" s="142">
        <f t="shared" si="0"/>
        <v>0</v>
      </c>
      <c r="K299" s="138" t="s">
        <v>137</v>
      </c>
      <c r="L299" s="32"/>
      <c r="M299" s="143" t="s">
        <v>1</v>
      </c>
      <c r="N299" s="144" t="s">
        <v>43</v>
      </c>
      <c r="P299" s="145">
        <f t="shared" si="1"/>
        <v>0</v>
      </c>
      <c r="Q299" s="145">
        <v>0</v>
      </c>
      <c r="R299" s="145">
        <f t="shared" si="2"/>
        <v>0</v>
      </c>
      <c r="S299" s="145">
        <v>4.2900000000000004E-3</v>
      </c>
      <c r="T299" s="146">
        <f t="shared" si="3"/>
        <v>0.18876000000000001</v>
      </c>
      <c r="AR299" s="147" t="s">
        <v>138</v>
      </c>
      <c r="AT299" s="147" t="s">
        <v>133</v>
      </c>
      <c r="AU299" s="147" t="s">
        <v>86</v>
      </c>
      <c r="AY299" s="17" t="s">
        <v>131</v>
      </c>
      <c r="BE299" s="148">
        <f t="shared" si="4"/>
        <v>0</v>
      </c>
      <c r="BF299" s="148">
        <f t="shared" si="5"/>
        <v>0</v>
      </c>
      <c r="BG299" s="148">
        <f t="shared" si="6"/>
        <v>0</v>
      </c>
      <c r="BH299" s="148">
        <f t="shared" si="7"/>
        <v>0</v>
      </c>
      <c r="BI299" s="148">
        <f t="shared" si="8"/>
        <v>0</v>
      </c>
      <c r="BJ299" s="17" t="s">
        <v>84</v>
      </c>
      <c r="BK299" s="148">
        <f t="shared" si="9"/>
        <v>0</v>
      </c>
      <c r="BL299" s="17" t="s">
        <v>138</v>
      </c>
      <c r="BM299" s="147" t="s">
        <v>780</v>
      </c>
    </row>
    <row r="300" spans="2:65" s="1" customFormat="1" ht="24.2" customHeight="1" x14ac:dyDescent="0.2">
      <c r="B300" s="32"/>
      <c r="C300" s="176" t="s">
        <v>477</v>
      </c>
      <c r="D300" s="176" t="s">
        <v>294</v>
      </c>
      <c r="E300" s="177" t="s">
        <v>482</v>
      </c>
      <c r="F300" s="178" t="s">
        <v>483</v>
      </c>
      <c r="G300" s="179" t="s">
        <v>460</v>
      </c>
      <c r="H300" s="180">
        <v>44</v>
      </c>
      <c r="I300" s="181"/>
      <c r="J300" s="182">
        <f t="shared" si="0"/>
        <v>0</v>
      </c>
      <c r="K300" s="178" t="s">
        <v>137</v>
      </c>
      <c r="L300" s="183"/>
      <c r="M300" s="184" t="s">
        <v>1</v>
      </c>
      <c r="N300" s="185" t="s">
        <v>43</v>
      </c>
      <c r="P300" s="145">
        <f t="shared" si="1"/>
        <v>0</v>
      </c>
      <c r="Q300" s="145">
        <v>3.7699999999999999E-3</v>
      </c>
      <c r="R300" s="145">
        <f t="shared" si="2"/>
        <v>0.16588</v>
      </c>
      <c r="S300" s="145">
        <v>0</v>
      </c>
      <c r="T300" s="146">
        <f t="shared" si="3"/>
        <v>0</v>
      </c>
      <c r="AR300" s="147" t="s">
        <v>176</v>
      </c>
      <c r="AT300" s="147" t="s">
        <v>294</v>
      </c>
      <c r="AU300" s="147" t="s">
        <v>86</v>
      </c>
      <c r="AY300" s="17" t="s">
        <v>131</v>
      </c>
      <c r="BE300" s="148">
        <f t="shared" si="4"/>
        <v>0</v>
      </c>
      <c r="BF300" s="148">
        <f t="shared" si="5"/>
        <v>0</v>
      </c>
      <c r="BG300" s="148">
        <f t="shared" si="6"/>
        <v>0</v>
      </c>
      <c r="BH300" s="148">
        <f t="shared" si="7"/>
        <v>0</v>
      </c>
      <c r="BI300" s="148">
        <f t="shared" si="8"/>
        <v>0</v>
      </c>
      <c r="BJ300" s="17" t="s">
        <v>84</v>
      </c>
      <c r="BK300" s="148">
        <f t="shared" si="9"/>
        <v>0</v>
      </c>
      <c r="BL300" s="17" t="s">
        <v>138</v>
      </c>
      <c r="BM300" s="147" t="s">
        <v>781</v>
      </c>
    </row>
    <row r="301" spans="2:65" s="1" customFormat="1" ht="24.2" customHeight="1" x14ac:dyDescent="0.2">
      <c r="B301" s="32"/>
      <c r="C301" s="136" t="s">
        <v>481</v>
      </c>
      <c r="D301" s="136" t="s">
        <v>133</v>
      </c>
      <c r="E301" s="137" t="s">
        <v>782</v>
      </c>
      <c r="F301" s="138" t="s">
        <v>783</v>
      </c>
      <c r="G301" s="139" t="s">
        <v>460</v>
      </c>
      <c r="H301" s="140">
        <v>16</v>
      </c>
      <c r="I301" s="141"/>
      <c r="J301" s="142">
        <f t="shared" si="0"/>
        <v>0</v>
      </c>
      <c r="K301" s="138" t="s">
        <v>137</v>
      </c>
      <c r="L301" s="32"/>
      <c r="M301" s="143" t="s">
        <v>1</v>
      </c>
      <c r="N301" s="144" t="s">
        <v>43</v>
      </c>
      <c r="P301" s="145">
        <f t="shared" si="1"/>
        <v>0</v>
      </c>
      <c r="Q301" s="145">
        <v>0</v>
      </c>
      <c r="R301" s="145">
        <f t="shared" si="2"/>
        <v>0</v>
      </c>
      <c r="S301" s="145">
        <v>4.2900000000000004E-3</v>
      </c>
      <c r="T301" s="146">
        <f t="shared" si="3"/>
        <v>6.8640000000000007E-2</v>
      </c>
      <c r="AR301" s="147" t="s">
        <v>138</v>
      </c>
      <c r="AT301" s="147" t="s">
        <v>133</v>
      </c>
      <c r="AU301" s="147" t="s">
        <v>86</v>
      </c>
      <c r="AY301" s="17" t="s">
        <v>131</v>
      </c>
      <c r="BE301" s="148">
        <f t="shared" si="4"/>
        <v>0</v>
      </c>
      <c r="BF301" s="148">
        <f t="shared" si="5"/>
        <v>0</v>
      </c>
      <c r="BG301" s="148">
        <f t="shared" si="6"/>
        <v>0</v>
      </c>
      <c r="BH301" s="148">
        <f t="shared" si="7"/>
        <v>0</v>
      </c>
      <c r="BI301" s="148">
        <f t="shared" si="8"/>
        <v>0</v>
      </c>
      <c r="BJ301" s="17" t="s">
        <v>84</v>
      </c>
      <c r="BK301" s="148">
        <f t="shared" si="9"/>
        <v>0</v>
      </c>
      <c r="BL301" s="17" t="s">
        <v>138</v>
      </c>
      <c r="BM301" s="147" t="s">
        <v>784</v>
      </c>
    </row>
    <row r="302" spans="2:65" s="1" customFormat="1" ht="24.2" customHeight="1" x14ac:dyDescent="0.2">
      <c r="B302" s="32"/>
      <c r="C302" s="176" t="s">
        <v>485</v>
      </c>
      <c r="D302" s="176" t="s">
        <v>294</v>
      </c>
      <c r="E302" s="177" t="s">
        <v>785</v>
      </c>
      <c r="F302" s="178" t="s">
        <v>786</v>
      </c>
      <c r="G302" s="179" t="s">
        <v>460</v>
      </c>
      <c r="H302" s="180">
        <v>16</v>
      </c>
      <c r="I302" s="181"/>
      <c r="J302" s="182">
        <f t="shared" si="0"/>
        <v>0</v>
      </c>
      <c r="K302" s="178" t="s">
        <v>137</v>
      </c>
      <c r="L302" s="183"/>
      <c r="M302" s="184" t="s">
        <v>1</v>
      </c>
      <c r="N302" s="185" t="s">
        <v>43</v>
      </c>
      <c r="P302" s="145">
        <f t="shared" si="1"/>
        <v>0</v>
      </c>
      <c r="Q302" s="145">
        <v>4.2900000000000004E-3</v>
      </c>
      <c r="R302" s="145">
        <f t="shared" si="2"/>
        <v>6.8640000000000007E-2</v>
      </c>
      <c r="S302" s="145">
        <v>0</v>
      </c>
      <c r="T302" s="146">
        <f t="shared" si="3"/>
        <v>0</v>
      </c>
      <c r="AR302" s="147" t="s">
        <v>176</v>
      </c>
      <c r="AT302" s="147" t="s">
        <v>294</v>
      </c>
      <c r="AU302" s="147" t="s">
        <v>86</v>
      </c>
      <c r="AY302" s="17" t="s">
        <v>131</v>
      </c>
      <c r="BE302" s="148">
        <f t="shared" si="4"/>
        <v>0</v>
      </c>
      <c r="BF302" s="148">
        <f t="shared" si="5"/>
        <v>0</v>
      </c>
      <c r="BG302" s="148">
        <f t="shared" si="6"/>
        <v>0</v>
      </c>
      <c r="BH302" s="148">
        <f t="shared" si="7"/>
        <v>0</v>
      </c>
      <c r="BI302" s="148">
        <f t="shared" si="8"/>
        <v>0</v>
      </c>
      <c r="BJ302" s="17" t="s">
        <v>84</v>
      </c>
      <c r="BK302" s="148">
        <f t="shared" si="9"/>
        <v>0</v>
      </c>
      <c r="BL302" s="17" t="s">
        <v>138</v>
      </c>
      <c r="BM302" s="147" t="s">
        <v>787</v>
      </c>
    </row>
    <row r="303" spans="2:65" s="1" customFormat="1" ht="24.2" customHeight="1" x14ac:dyDescent="0.2">
      <c r="B303" s="32"/>
      <c r="C303" s="136" t="s">
        <v>489</v>
      </c>
      <c r="D303" s="136" t="s">
        <v>133</v>
      </c>
      <c r="E303" s="137" t="s">
        <v>486</v>
      </c>
      <c r="F303" s="138" t="s">
        <v>487</v>
      </c>
      <c r="G303" s="139" t="s">
        <v>153</v>
      </c>
      <c r="H303" s="140">
        <v>860</v>
      </c>
      <c r="I303" s="141"/>
      <c r="J303" s="142">
        <f t="shared" si="0"/>
        <v>0</v>
      </c>
      <c r="K303" s="138" t="s">
        <v>137</v>
      </c>
      <c r="L303" s="32"/>
      <c r="M303" s="143" t="s">
        <v>1</v>
      </c>
      <c r="N303" s="144" t="s">
        <v>43</v>
      </c>
      <c r="P303" s="145">
        <f t="shared" si="1"/>
        <v>0</v>
      </c>
      <c r="Q303" s="145">
        <v>0</v>
      </c>
      <c r="R303" s="145">
        <f t="shared" si="2"/>
        <v>0</v>
      </c>
      <c r="S303" s="145">
        <v>0</v>
      </c>
      <c r="T303" s="146">
        <f t="shared" si="3"/>
        <v>0</v>
      </c>
      <c r="AR303" s="147" t="s">
        <v>138</v>
      </c>
      <c r="AT303" s="147" t="s">
        <v>133</v>
      </c>
      <c r="AU303" s="147" t="s">
        <v>86</v>
      </c>
      <c r="AY303" s="17" t="s">
        <v>131</v>
      </c>
      <c r="BE303" s="148">
        <f t="shared" si="4"/>
        <v>0</v>
      </c>
      <c r="BF303" s="148">
        <f t="shared" si="5"/>
        <v>0</v>
      </c>
      <c r="BG303" s="148">
        <f t="shared" si="6"/>
        <v>0</v>
      </c>
      <c r="BH303" s="148">
        <f t="shared" si="7"/>
        <v>0</v>
      </c>
      <c r="BI303" s="148">
        <f t="shared" si="8"/>
        <v>0</v>
      </c>
      <c r="BJ303" s="17" t="s">
        <v>84</v>
      </c>
      <c r="BK303" s="148">
        <f t="shared" si="9"/>
        <v>0</v>
      </c>
      <c r="BL303" s="17" t="s">
        <v>138</v>
      </c>
      <c r="BM303" s="147" t="s">
        <v>788</v>
      </c>
    </row>
    <row r="304" spans="2:65" s="1" customFormat="1" ht="24.2" customHeight="1" x14ac:dyDescent="0.2">
      <c r="B304" s="32"/>
      <c r="C304" s="136" t="s">
        <v>493</v>
      </c>
      <c r="D304" s="136" t="s">
        <v>133</v>
      </c>
      <c r="E304" s="137" t="s">
        <v>490</v>
      </c>
      <c r="F304" s="138" t="s">
        <v>491</v>
      </c>
      <c r="G304" s="139" t="s">
        <v>153</v>
      </c>
      <c r="H304" s="140">
        <v>860</v>
      </c>
      <c r="I304" s="141"/>
      <c r="J304" s="142">
        <f t="shared" si="0"/>
        <v>0</v>
      </c>
      <c r="K304" s="138" t="s">
        <v>137</v>
      </c>
      <c r="L304" s="32"/>
      <c r="M304" s="143" t="s">
        <v>1</v>
      </c>
      <c r="N304" s="144" t="s">
        <v>43</v>
      </c>
      <c r="P304" s="145">
        <f t="shared" si="1"/>
        <v>0</v>
      </c>
      <c r="Q304" s="145">
        <v>0</v>
      </c>
      <c r="R304" s="145">
        <f t="shared" si="2"/>
        <v>0</v>
      </c>
      <c r="S304" s="145">
        <v>0</v>
      </c>
      <c r="T304" s="146">
        <f t="shared" si="3"/>
        <v>0</v>
      </c>
      <c r="AR304" s="147" t="s">
        <v>138</v>
      </c>
      <c r="AT304" s="147" t="s">
        <v>133</v>
      </c>
      <c r="AU304" s="147" t="s">
        <v>86</v>
      </c>
      <c r="AY304" s="17" t="s">
        <v>131</v>
      </c>
      <c r="BE304" s="148">
        <f t="shared" si="4"/>
        <v>0</v>
      </c>
      <c r="BF304" s="148">
        <f t="shared" si="5"/>
        <v>0</v>
      </c>
      <c r="BG304" s="148">
        <f t="shared" si="6"/>
        <v>0</v>
      </c>
      <c r="BH304" s="148">
        <f t="shared" si="7"/>
        <v>0</v>
      </c>
      <c r="BI304" s="148">
        <f t="shared" si="8"/>
        <v>0</v>
      </c>
      <c r="BJ304" s="17" t="s">
        <v>84</v>
      </c>
      <c r="BK304" s="148">
        <f t="shared" si="9"/>
        <v>0</v>
      </c>
      <c r="BL304" s="17" t="s">
        <v>138</v>
      </c>
      <c r="BM304" s="147" t="s">
        <v>789</v>
      </c>
    </row>
    <row r="305" spans="2:65" s="1" customFormat="1" ht="24.2" customHeight="1" x14ac:dyDescent="0.2">
      <c r="B305" s="32"/>
      <c r="C305" s="136" t="s">
        <v>602</v>
      </c>
      <c r="D305" s="136" t="s">
        <v>133</v>
      </c>
      <c r="E305" s="137" t="s">
        <v>790</v>
      </c>
      <c r="F305" s="138" t="s">
        <v>981</v>
      </c>
      <c r="G305" s="139" t="s">
        <v>153</v>
      </c>
      <c r="H305" s="140">
        <v>6</v>
      </c>
      <c r="I305" s="141"/>
      <c r="J305" s="142">
        <f t="shared" si="0"/>
        <v>0</v>
      </c>
      <c r="K305" s="138" t="s">
        <v>137</v>
      </c>
      <c r="L305" s="32"/>
      <c r="M305" s="143" t="s">
        <v>1</v>
      </c>
      <c r="N305" s="144" t="s">
        <v>43</v>
      </c>
      <c r="P305" s="145">
        <f t="shared" si="1"/>
        <v>0</v>
      </c>
      <c r="Q305" s="145">
        <v>0</v>
      </c>
      <c r="R305" s="145">
        <f t="shared" si="2"/>
        <v>0</v>
      </c>
      <c r="S305" s="145">
        <v>0.35338999999999998</v>
      </c>
      <c r="T305" s="146">
        <f t="shared" si="3"/>
        <v>2.1203399999999997</v>
      </c>
      <c r="AR305" s="147" t="s">
        <v>138</v>
      </c>
      <c r="AT305" s="147" t="s">
        <v>133</v>
      </c>
      <c r="AU305" s="147" t="s">
        <v>86</v>
      </c>
      <c r="AY305" s="17" t="s">
        <v>131</v>
      </c>
      <c r="BE305" s="148">
        <f t="shared" si="4"/>
        <v>0</v>
      </c>
      <c r="BF305" s="148">
        <f t="shared" si="5"/>
        <v>0</v>
      </c>
      <c r="BG305" s="148">
        <f t="shared" si="6"/>
        <v>0</v>
      </c>
      <c r="BH305" s="148">
        <f t="shared" si="7"/>
        <v>0</v>
      </c>
      <c r="BI305" s="148">
        <f t="shared" si="8"/>
        <v>0</v>
      </c>
      <c r="BJ305" s="17" t="s">
        <v>84</v>
      </c>
      <c r="BK305" s="148">
        <f t="shared" si="9"/>
        <v>0</v>
      </c>
      <c r="BL305" s="17" t="s">
        <v>138</v>
      </c>
      <c r="BM305" s="147" t="s">
        <v>791</v>
      </c>
    </row>
    <row r="306" spans="2:65" s="1" customFormat="1" ht="21.75" customHeight="1" x14ac:dyDescent="0.2">
      <c r="B306" s="32"/>
      <c r="C306" s="176" t="s">
        <v>607</v>
      </c>
      <c r="D306" s="176" t="s">
        <v>294</v>
      </c>
      <c r="E306" s="177" t="s">
        <v>792</v>
      </c>
      <c r="F306" s="178" t="s">
        <v>982</v>
      </c>
      <c r="G306" s="179" t="s">
        <v>153</v>
      </c>
      <c r="H306" s="180">
        <v>12</v>
      </c>
      <c r="I306" s="181"/>
      <c r="J306" s="182">
        <f t="shared" si="0"/>
        <v>0</v>
      </c>
      <c r="K306" s="178" t="s">
        <v>137</v>
      </c>
      <c r="L306" s="183"/>
      <c r="M306" s="184" t="s">
        <v>1</v>
      </c>
      <c r="N306" s="185" t="s">
        <v>43</v>
      </c>
      <c r="P306" s="145">
        <f t="shared" si="1"/>
        <v>0</v>
      </c>
      <c r="Q306" s="145">
        <v>5.4850000000000003E-2</v>
      </c>
      <c r="R306" s="145">
        <f t="shared" si="2"/>
        <v>0.65820000000000001</v>
      </c>
      <c r="S306" s="145">
        <v>0</v>
      </c>
      <c r="T306" s="146">
        <f t="shared" si="3"/>
        <v>0</v>
      </c>
      <c r="AR306" s="147" t="s">
        <v>176</v>
      </c>
      <c r="AT306" s="147" t="s">
        <v>294</v>
      </c>
      <c r="AU306" s="147" t="s">
        <v>86</v>
      </c>
      <c r="AY306" s="17" t="s">
        <v>131</v>
      </c>
      <c r="BE306" s="148">
        <f t="shared" si="4"/>
        <v>0</v>
      </c>
      <c r="BF306" s="148">
        <f t="shared" si="5"/>
        <v>0</v>
      </c>
      <c r="BG306" s="148">
        <f t="shared" si="6"/>
        <v>0</v>
      </c>
      <c r="BH306" s="148">
        <f t="shared" si="7"/>
        <v>0</v>
      </c>
      <c r="BI306" s="148">
        <f t="shared" si="8"/>
        <v>0</v>
      </c>
      <c r="BJ306" s="17" t="s">
        <v>84</v>
      </c>
      <c r="BK306" s="148">
        <f t="shared" si="9"/>
        <v>0</v>
      </c>
      <c r="BL306" s="17" t="s">
        <v>138</v>
      </c>
      <c r="BM306" s="147" t="s">
        <v>793</v>
      </c>
    </row>
    <row r="307" spans="2:65" s="13" customFormat="1" x14ac:dyDescent="0.2">
      <c r="B307" s="156"/>
      <c r="D307" s="150" t="s">
        <v>140</v>
      </c>
      <c r="F307" s="158" t="s">
        <v>794</v>
      </c>
      <c r="H307" s="159">
        <v>12</v>
      </c>
      <c r="I307" s="160"/>
      <c r="L307" s="156"/>
      <c r="M307" s="161"/>
      <c r="T307" s="162"/>
      <c r="AT307" s="157" t="s">
        <v>140</v>
      </c>
      <c r="AU307" s="157" t="s">
        <v>86</v>
      </c>
      <c r="AV307" s="13" t="s">
        <v>86</v>
      </c>
      <c r="AW307" s="13" t="s">
        <v>4</v>
      </c>
      <c r="AX307" s="13" t="s">
        <v>84</v>
      </c>
      <c r="AY307" s="157" t="s">
        <v>131</v>
      </c>
    </row>
    <row r="308" spans="2:65" s="1" customFormat="1" ht="24.2" customHeight="1" x14ac:dyDescent="0.2">
      <c r="B308" s="32"/>
      <c r="C308" s="136" t="s">
        <v>500</v>
      </c>
      <c r="D308" s="136" t="s">
        <v>133</v>
      </c>
      <c r="E308" s="137" t="s">
        <v>795</v>
      </c>
      <c r="F308" s="138" t="s">
        <v>796</v>
      </c>
      <c r="G308" s="139" t="s">
        <v>136</v>
      </c>
      <c r="H308" s="140">
        <v>428</v>
      </c>
      <c r="I308" s="141"/>
      <c r="J308" s="142">
        <f>ROUND(I308*H308,2)</f>
        <v>0</v>
      </c>
      <c r="K308" s="138" t="s">
        <v>137</v>
      </c>
      <c r="L308" s="32"/>
      <c r="M308" s="143" t="s">
        <v>1</v>
      </c>
      <c r="N308" s="144" t="s">
        <v>43</v>
      </c>
      <c r="P308" s="145">
        <f>O308*H308</f>
        <v>0</v>
      </c>
      <c r="Q308" s="145">
        <v>0</v>
      </c>
      <c r="R308" s="145">
        <f>Q308*H308</f>
        <v>0</v>
      </c>
      <c r="S308" s="145">
        <v>0</v>
      </c>
      <c r="T308" s="146">
        <f>S308*H308</f>
        <v>0</v>
      </c>
      <c r="AR308" s="147" t="s">
        <v>138</v>
      </c>
      <c r="AT308" s="147" t="s">
        <v>133</v>
      </c>
      <c r="AU308" s="147" t="s">
        <v>86</v>
      </c>
      <c r="AY308" s="17" t="s">
        <v>131</v>
      </c>
      <c r="BE308" s="148">
        <f>IF(N308="základní",J308,0)</f>
        <v>0</v>
      </c>
      <c r="BF308" s="148">
        <f>IF(N308="snížená",J308,0)</f>
        <v>0</v>
      </c>
      <c r="BG308" s="148">
        <f>IF(N308="zákl. přenesená",J308,0)</f>
        <v>0</v>
      </c>
      <c r="BH308" s="148">
        <f>IF(N308="sníž. přenesená",J308,0)</f>
        <v>0</v>
      </c>
      <c r="BI308" s="148">
        <f>IF(N308="nulová",J308,0)</f>
        <v>0</v>
      </c>
      <c r="BJ308" s="17" t="s">
        <v>84</v>
      </c>
      <c r="BK308" s="148">
        <f>ROUND(I308*H308,2)</f>
        <v>0</v>
      </c>
      <c r="BL308" s="17" t="s">
        <v>138</v>
      </c>
      <c r="BM308" s="147" t="s">
        <v>797</v>
      </c>
    </row>
    <row r="309" spans="2:65" s="12" customFormat="1" x14ac:dyDescent="0.2">
      <c r="B309" s="149"/>
      <c r="D309" s="150" t="s">
        <v>140</v>
      </c>
      <c r="E309" s="151" t="s">
        <v>1</v>
      </c>
      <c r="F309" s="152" t="s">
        <v>798</v>
      </c>
      <c r="H309" s="151" t="s">
        <v>1</v>
      </c>
      <c r="I309" s="153"/>
      <c r="L309" s="149"/>
      <c r="M309" s="154"/>
      <c r="T309" s="155"/>
      <c r="AT309" s="151" t="s">
        <v>140</v>
      </c>
      <c r="AU309" s="151" t="s">
        <v>86</v>
      </c>
      <c r="AV309" s="12" t="s">
        <v>84</v>
      </c>
      <c r="AW309" s="12" t="s">
        <v>35</v>
      </c>
      <c r="AX309" s="12" t="s">
        <v>78</v>
      </c>
      <c r="AY309" s="151" t="s">
        <v>131</v>
      </c>
    </row>
    <row r="310" spans="2:65" s="13" customFormat="1" x14ac:dyDescent="0.2">
      <c r="B310" s="156"/>
      <c r="D310" s="150" t="s">
        <v>140</v>
      </c>
      <c r="E310" s="157" t="s">
        <v>1</v>
      </c>
      <c r="F310" s="158" t="s">
        <v>799</v>
      </c>
      <c r="H310" s="159">
        <v>428</v>
      </c>
      <c r="I310" s="160"/>
      <c r="L310" s="156"/>
      <c r="M310" s="161"/>
      <c r="T310" s="162"/>
      <c r="AT310" s="157" t="s">
        <v>140</v>
      </c>
      <c r="AU310" s="157" t="s">
        <v>86</v>
      </c>
      <c r="AV310" s="13" t="s">
        <v>86</v>
      </c>
      <c r="AW310" s="13" t="s">
        <v>35</v>
      </c>
      <c r="AX310" s="13" t="s">
        <v>78</v>
      </c>
      <c r="AY310" s="157" t="s">
        <v>131</v>
      </c>
    </row>
    <row r="311" spans="2:65" s="14" customFormat="1" x14ac:dyDescent="0.2">
      <c r="B311" s="163"/>
      <c r="D311" s="150" t="s">
        <v>140</v>
      </c>
      <c r="E311" s="164" t="s">
        <v>1</v>
      </c>
      <c r="F311" s="165" t="s">
        <v>146</v>
      </c>
      <c r="H311" s="166">
        <v>428</v>
      </c>
      <c r="I311" s="167"/>
      <c r="L311" s="163"/>
      <c r="M311" s="168"/>
      <c r="T311" s="169"/>
      <c r="AT311" s="164" t="s">
        <v>140</v>
      </c>
      <c r="AU311" s="164" t="s">
        <v>86</v>
      </c>
      <c r="AV311" s="14" t="s">
        <v>138</v>
      </c>
      <c r="AW311" s="14" t="s">
        <v>35</v>
      </c>
      <c r="AX311" s="14" t="s">
        <v>84</v>
      </c>
      <c r="AY311" s="164" t="s">
        <v>131</v>
      </c>
    </row>
    <row r="312" spans="2:65" s="1" customFormat="1" ht="24.2" customHeight="1" x14ac:dyDescent="0.2">
      <c r="B312" s="32"/>
      <c r="C312" s="136" t="s">
        <v>507</v>
      </c>
      <c r="D312" s="136" t="s">
        <v>133</v>
      </c>
      <c r="E312" s="137" t="s">
        <v>518</v>
      </c>
      <c r="F312" s="138" t="s">
        <v>519</v>
      </c>
      <c r="G312" s="139" t="s">
        <v>136</v>
      </c>
      <c r="H312" s="140">
        <v>428</v>
      </c>
      <c r="I312" s="141"/>
      <c r="J312" s="142">
        <f>ROUND(I312*H312,2)</f>
        <v>0</v>
      </c>
      <c r="K312" s="138" t="s">
        <v>137</v>
      </c>
      <c r="L312" s="32"/>
      <c r="M312" s="143" t="s">
        <v>1</v>
      </c>
      <c r="N312" s="144" t="s">
        <v>43</v>
      </c>
      <c r="P312" s="145">
        <f>O312*H312</f>
        <v>0</v>
      </c>
      <c r="Q312" s="145">
        <v>0</v>
      </c>
      <c r="R312" s="145">
        <f>Q312*H312</f>
        <v>0</v>
      </c>
      <c r="S312" s="145">
        <v>0</v>
      </c>
      <c r="T312" s="146">
        <f>S312*H312</f>
        <v>0</v>
      </c>
      <c r="AR312" s="147" t="s">
        <v>138</v>
      </c>
      <c r="AT312" s="147" t="s">
        <v>133</v>
      </c>
      <c r="AU312" s="147" t="s">
        <v>86</v>
      </c>
      <c r="AY312" s="17" t="s">
        <v>131</v>
      </c>
      <c r="BE312" s="148">
        <f>IF(N312="základní",J312,0)</f>
        <v>0</v>
      </c>
      <c r="BF312" s="148">
        <f>IF(N312="snížená",J312,0)</f>
        <v>0</v>
      </c>
      <c r="BG312" s="148">
        <f>IF(N312="zákl. přenesená",J312,0)</f>
        <v>0</v>
      </c>
      <c r="BH312" s="148">
        <f>IF(N312="sníž. přenesená",J312,0)</f>
        <v>0</v>
      </c>
      <c r="BI312" s="148">
        <f>IF(N312="nulová",J312,0)</f>
        <v>0</v>
      </c>
      <c r="BJ312" s="17" t="s">
        <v>84</v>
      </c>
      <c r="BK312" s="148">
        <f>ROUND(I312*H312,2)</f>
        <v>0</v>
      </c>
      <c r="BL312" s="17" t="s">
        <v>138</v>
      </c>
      <c r="BM312" s="147" t="s">
        <v>800</v>
      </c>
    </row>
    <row r="313" spans="2:65" s="12" customFormat="1" x14ac:dyDescent="0.2">
      <c r="B313" s="149"/>
      <c r="D313" s="150" t="s">
        <v>140</v>
      </c>
      <c r="E313" s="151" t="s">
        <v>1</v>
      </c>
      <c r="F313" s="152" t="s">
        <v>798</v>
      </c>
      <c r="H313" s="151" t="s">
        <v>1</v>
      </c>
      <c r="I313" s="153"/>
      <c r="L313" s="149"/>
      <c r="M313" s="154"/>
      <c r="T313" s="155"/>
      <c r="AT313" s="151" t="s">
        <v>140</v>
      </c>
      <c r="AU313" s="151" t="s">
        <v>86</v>
      </c>
      <c r="AV313" s="12" t="s">
        <v>84</v>
      </c>
      <c r="AW313" s="12" t="s">
        <v>35</v>
      </c>
      <c r="AX313" s="12" t="s">
        <v>78</v>
      </c>
      <c r="AY313" s="151" t="s">
        <v>131</v>
      </c>
    </row>
    <row r="314" spans="2:65" s="13" customFormat="1" x14ac:dyDescent="0.2">
      <c r="B314" s="156"/>
      <c r="D314" s="150" t="s">
        <v>140</v>
      </c>
      <c r="E314" s="157" t="s">
        <v>1</v>
      </c>
      <c r="F314" s="158" t="s">
        <v>799</v>
      </c>
      <c r="H314" s="159">
        <v>428</v>
      </c>
      <c r="I314" s="160"/>
      <c r="L314" s="156"/>
      <c r="M314" s="161"/>
      <c r="T314" s="162"/>
      <c r="AT314" s="157" t="s">
        <v>140</v>
      </c>
      <c r="AU314" s="157" t="s">
        <v>86</v>
      </c>
      <c r="AV314" s="13" t="s">
        <v>86</v>
      </c>
      <c r="AW314" s="13" t="s">
        <v>35</v>
      </c>
      <c r="AX314" s="13" t="s">
        <v>78</v>
      </c>
      <c r="AY314" s="157" t="s">
        <v>131</v>
      </c>
    </row>
    <row r="315" spans="2:65" s="14" customFormat="1" x14ac:dyDescent="0.2">
      <c r="B315" s="163"/>
      <c r="D315" s="150" t="s">
        <v>140</v>
      </c>
      <c r="E315" s="164" t="s">
        <v>1</v>
      </c>
      <c r="F315" s="165" t="s">
        <v>146</v>
      </c>
      <c r="H315" s="166">
        <v>428</v>
      </c>
      <c r="I315" s="167"/>
      <c r="L315" s="163"/>
      <c r="M315" s="168"/>
      <c r="T315" s="169"/>
      <c r="AT315" s="164" t="s">
        <v>140</v>
      </c>
      <c r="AU315" s="164" t="s">
        <v>86</v>
      </c>
      <c r="AV315" s="14" t="s">
        <v>138</v>
      </c>
      <c r="AW315" s="14" t="s">
        <v>35</v>
      </c>
      <c r="AX315" s="14" t="s">
        <v>84</v>
      </c>
      <c r="AY315" s="164" t="s">
        <v>131</v>
      </c>
    </row>
    <row r="316" spans="2:65" s="1" customFormat="1" ht="33" customHeight="1" x14ac:dyDescent="0.2">
      <c r="B316" s="32"/>
      <c r="C316" s="136" t="s">
        <v>512</v>
      </c>
      <c r="D316" s="136" t="s">
        <v>133</v>
      </c>
      <c r="E316" s="137" t="s">
        <v>801</v>
      </c>
      <c r="F316" s="138" t="s">
        <v>802</v>
      </c>
      <c r="G316" s="139" t="s">
        <v>136</v>
      </c>
      <c r="H316" s="140">
        <v>564</v>
      </c>
      <c r="I316" s="141"/>
      <c r="J316" s="142">
        <f>ROUND(I316*H316,2)</f>
        <v>0</v>
      </c>
      <c r="K316" s="138" t="s">
        <v>137</v>
      </c>
      <c r="L316" s="32"/>
      <c r="M316" s="143" t="s">
        <v>1</v>
      </c>
      <c r="N316" s="144" t="s">
        <v>43</v>
      </c>
      <c r="P316" s="145">
        <f>O316*H316</f>
        <v>0</v>
      </c>
      <c r="Q316" s="145">
        <v>0.11162</v>
      </c>
      <c r="R316" s="145">
        <f>Q316*H316</f>
        <v>62.953679999999999</v>
      </c>
      <c r="S316" s="145">
        <v>0</v>
      </c>
      <c r="T316" s="146">
        <f>S316*H316</f>
        <v>0</v>
      </c>
      <c r="AR316" s="147" t="s">
        <v>138</v>
      </c>
      <c r="AT316" s="147" t="s">
        <v>133</v>
      </c>
      <c r="AU316" s="147" t="s">
        <v>86</v>
      </c>
      <c r="AY316" s="17" t="s">
        <v>131</v>
      </c>
      <c r="BE316" s="148">
        <f>IF(N316="základní",J316,0)</f>
        <v>0</v>
      </c>
      <c r="BF316" s="148">
        <f>IF(N316="snížená",J316,0)</f>
        <v>0</v>
      </c>
      <c r="BG316" s="148">
        <f>IF(N316="zákl. přenesená",J316,0)</f>
        <v>0</v>
      </c>
      <c r="BH316" s="148">
        <f>IF(N316="sníž. přenesená",J316,0)</f>
        <v>0</v>
      </c>
      <c r="BI316" s="148">
        <f>IF(N316="nulová",J316,0)</f>
        <v>0</v>
      </c>
      <c r="BJ316" s="17" t="s">
        <v>84</v>
      </c>
      <c r="BK316" s="148">
        <f>ROUND(I316*H316,2)</f>
        <v>0</v>
      </c>
      <c r="BL316" s="17" t="s">
        <v>138</v>
      </c>
      <c r="BM316" s="147" t="s">
        <v>803</v>
      </c>
    </row>
    <row r="317" spans="2:65" s="12" customFormat="1" x14ac:dyDescent="0.2">
      <c r="B317" s="149"/>
      <c r="D317" s="150" t="s">
        <v>140</v>
      </c>
      <c r="E317" s="151" t="s">
        <v>1</v>
      </c>
      <c r="F317" s="152" t="s">
        <v>497</v>
      </c>
      <c r="H317" s="151" t="s">
        <v>1</v>
      </c>
      <c r="I317" s="153"/>
      <c r="L317" s="149"/>
      <c r="M317" s="154"/>
      <c r="T317" s="155"/>
      <c r="AT317" s="151" t="s">
        <v>140</v>
      </c>
      <c r="AU317" s="151" t="s">
        <v>86</v>
      </c>
      <c r="AV317" s="12" t="s">
        <v>84</v>
      </c>
      <c r="AW317" s="12" t="s">
        <v>35</v>
      </c>
      <c r="AX317" s="12" t="s">
        <v>78</v>
      </c>
      <c r="AY317" s="151" t="s">
        <v>131</v>
      </c>
    </row>
    <row r="318" spans="2:65" s="12" customFormat="1" x14ac:dyDescent="0.2">
      <c r="B318" s="149"/>
      <c r="D318" s="150" t="s">
        <v>140</v>
      </c>
      <c r="E318" s="151" t="s">
        <v>1</v>
      </c>
      <c r="F318" s="152" t="s">
        <v>804</v>
      </c>
      <c r="H318" s="151" t="s">
        <v>1</v>
      </c>
      <c r="I318" s="153"/>
      <c r="L318" s="149"/>
      <c r="M318" s="154"/>
      <c r="T318" s="155"/>
      <c r="AT318" s="151" t="s">
        <v>140</v>
      </c>
      <c r="AU318" s="151" t="s">
        <v>86</v>
      </c>
      <c r="AV318" s="12" t="s">
        <v>84</v>
      </c>
      <c r="AW318" s="12" t="s">
        <v>35</v>
      </c>
      <c r="AX318" s="12" t="s">
        <v>78</v>
      </c>
      <c r="AY318" s="151" t="s">
        <v>131</v>
      </c>
    </row>
    <row r="319" spans="2:65" s="13" customFormat="1" x14ac:dyDescent="0.2">
      <c r="B319" s="156"/>
      <c r="D319" s="150" t="s">
        <v>140</v>
      </c>
      <c r="E319" s="157" t="s">
        <v>689</v>
      </c>
      <c r="F319" s="158" t="s">
        <v>805</v>
      </c>
      <c r="H319" s="159">
        <v>428</v>
      </c>
      <c r="I319" s="160"/>
      <c r="L319" s="156"/>
      <c r="M319" s="161"/>
      <c r="T319" s="162"/>
      <c r="AT319" s="157" t="s">
        <v>140</v>
      </c>
      <c r="AU319" s="157" t="s">
        <v>86</v>
      </c>
      <c r="AV319" s="13" t="s">
        <v>86</v>
      </c>
      <c r="AW319" s="13" t="s">
        <v>35</v>
      </c>
      <c r="AX319" s="13" t="s">
        <v>78</v>
      </c>
      <c r="AY319" s="157" t="s">
        <v>131</v>
      </c>
    </row>
    <row r="320" spans="2:65" s="12" customFormat="1" x14ac:dyDescent="0.2">
      <c r="B320" s="149"/>
      <c r="D320" s="150" t="s">
        <v>140</v>
      </c>
      <c r="E320" s="151" t="s">
        <v>1</v>
      </c>
      <c r="F320" s="152" t="s">
        <v>498</v>
      </c>
      <c r="H320" s="151" t="s">
        <v>1</v>
      </c>
      <c r="I320" s="153"/>
      <c r="L320" s="149"/>
      <c r="M320" s="154"/>
      <c r="T320" s="155"/>
      <c r="AT320" s="151" t="s">
        <v>140</v>
      </c>
      <c r="AU320" s="151" t="s">
        <v>86</v>
      </c>
      <c r="AV320" s="12" t="s">
        <v>84</v>
      </c>
      <c r="AW320" s="12" t="s">
        <v>35</v>
      </c>
      <c r="AX320" s="12" t="s">
        <v>78</v>
      </c>
      <c r="AY320" s="151" t="s">
        <v>131</v>
      </c>
    </row>
    <row r="321" spans="2:65" s="13" customFormat="1" x14ac:dyDescent="0.2">
      <c r="B321" s="156"/>
      <c r="D321" s="150" t="s">
        <v>140</v>
      </c>
      <c r="E321" s="157" t="s">
        <v>218</v>
      </c>
      <c r="F321" s="158" t="s">
        <v>662</v>
      </c>
      <c r="H321" s="159">
        <v>136</v>
      </c>
      <c r="I321" s="160"/>
      <c r="L321" s="156"/>
      <c r="M321" s="161"/>
      <c r="T321" s="162"/>
      <c r="AT321" s="157" t="s">
        <v>140</v>
      </c>
      <c r="AU321" s="157" t="s">
        <v>86</v>
      </c>
      <c r="AV321" s="13" t="s">
        <v>86</v>
      </c>
      <c r="AW321" s="13" t="s">
        <v>35</v>
      </c>
      <c r="AX321" s="13" t="s">
        <v>78</v>
      </c>
      <c r="AY321" s="157" t="s">
        <v>131</v>
      </c>
    </row>
    <row r="322" spans="2:65" s="14" customFormat="1" x14ac:dyDescent="0.2">
      <c r="B322" s="163"/>
      <c r="D322" s="150" t="s">
        <v>140</v>
      </c>
      <c r="E322" s="164" t="s">
        <v>1</v>
      </c>
      <c r="F322" s="165" t="s">
        <v>146</v>
      </c>
      <c r="H322" s="166">
        <v>564</v>
      </c>
      <c r="I322" s="167"/>
      <c r="L322" s="163"/>
      <c r="M322" s="168"/>
      <c r="T322" s="169"/>
      <c r="AT322" s="164" t="s">
        <v>140</v>
      </c>
      <c r="AU322" s="164" t="s">
        <v>86</v>
      </c>
      <c r="AV322" s="14" t="s">
        <v>138</v>
      </c>
      <c r="AW322" s="14" t="s">
        <v>35</v>
      </c>
      <c r="AX322" s="14" t="s">
        <v>84</v>
      </c>
      <c r="AY322" s="164" t="s">
        <v>131</v>
      </c>
    </row>
    <row r="323" spans="2:65" s="1" customFormat="1" ht="21.75" customHeight="1" x14ac:dyDescent="0.2">
      <c r="B323" s="32"/>
      <c r="C323" s="176" t="s">
        <v>517</v>
      </c>
      <c r="D323" s="176" t="s">
        <v>294</v>
      </c>
      <c r="E323" s="177" t="s">
        <v>501</v>
      </c>
      <c r="F323" s="178" t="s">
        <v>502</v>
      </c>
      <c r="G323" s="179" t="s">
        <v>136</v>
      </c>
      <c r="H323" s="180">
        <v>485.76</v>
      </c>
      <c r="I323" s="181"/>
      <c r="J323" s="182">
        <f>ROUND(I323*H323,2)</f>
        <v>0</v>
      </c>
      <c r="K323" s="178" t="s">
        <v>137</v>
      </c>
      <c r="L323" s="183"/>
      <c r="M323" s="184" t="s">
        <v>1</v>
      </c>
      <c r="N323" s="185" t="s">
        <v>43</v>
      </c>
      <c r="P323" s="145">
        <f>O323*H323</f>
        <v>0</v>
      </c>
      <c r="Q323" s="145">
        <v>0.13100000000000001</v>
      </c>
      <c r="R323" s="145">
        <f>Q323*H323</f>
        <v>63.63456</v>
      </c>
      <c r="S323" s="145">
        <v>0</v>
      </c>
      <c r="T323" s="146">
        <f>S323*H323</f>
        <v>0</v>
      </c>
      <c r="AR323" s="147" t="s">
        <v>176</v>
      </c>
      <c r="AT323" s="147" t="s">
        <v>294</v>
      </c>
      <c r="AU323" s="147" t="s">
        <v>86</v>
      </c>
      <c r="AY323" s="17" t="s">
        <v>131</v>
      </c>
      <c r="BE323" s="148">
        <f>IF(N323="základní",J323,0)</f>
        <v>0</v>
      </c>
      <c r="BF323" s="148">
        <f>IF(N323="snížená",J323,0)</f>
        <v>0</v>
      </c>
      <c r="BG323" s="148">
        <f>IF(N323="zákl. přenesená",J323,0)</f>
        <v>0</v>
      </c>
      <c r="BH323" s="148">
        <f>IF(N323="sníž. přenesená",J323,0)</f>
        <v>0</v>
      </c>
      <c r="BI323" s="148">
        <f>IF(N323="nulová",J323,0)</f>
        <v>0</v>
      </c>
      <c r="BJ323" s="17" t="s">
        <v>84</v>
      </c>
      <c r="BK323" s="148">
        <f>ROUND(I323*H323,2)</f>
        <v>0</v>
      </c>
      <c r="BL323" s="17" t="s">
        <v>138</v>
      </c>
      <c r="BM323" s="147" t="s">
        <v>806</v>
      </c>
    </row>
    <row r="324" spans="2:65" s="12" customFormat="1" x14ac:dyDescent="0.2">
      <c r="B324" s="149"/>
      <c r="D324" s="150" t="s">
        <v>140</v>
      </c>
      <c r="E324" s="151" t="s">
        <v>1</v>
      </c>
      <c r="F324" s="152" t="s">
        <v>497</v>
      </c>
      <c r="H324" s="151" t="s">
        <v>1</v>
      </c>
      <c r="I324" s="153"/>
      <c r="L324" s="149"/>
      <c r="M324" s="154"/>
      <c r="T324" s="155"/>
      <c r="AT324" s="151" t="s">
        <v>140</v>
      </c>
      <c r="AU324" s="151" t="s">
        <v>86</v>
      </c>
      <c r="AV324" s="12" t="s">
        <v>84</v>
      </c>
      <c r="AW324" s="12" t="s">
        <v>35</v>
      </c>
      <c r="AX324" s="12" t="s">
        <v>78</v>
      </c>
      <c r="AY324" s="151" t="s">
        <v>131</v>
      </c>
    </row>
    <row r="325" spans="2:65" s="13" customFormat="1" x14ac:dyDescent="0.2">
      <c r="B325" s="156"/>
      <c r="D325" s="150" t="s">
        <v>140</v>
      </c>
      <c r="E325" s="157" t="s">
        <v>1</v>
      </c>
      <c r="F325" s="158" t="s">
        <v>799</v>
      </c>
      <c r="H325" s="159">
        <v>428</v>
      </c>
      <c r="I325" s="160"/>
      <c r="L325" s="156"/>
      <c r="M325" s="161"/>
      <c r="T325" s="162"/>
      <c r="AT325" s="157" t="s">
        <v>140</v>
      </c>
      <c r="AU325" s="157" t="s">
        <v>86</v>
      </c>
      <c r="AV325" s="13" t="s">
        <v>86</v>
      </c>
      <c r="AW325" s="13" t="s">
        <v>35</v>
      </c>
      <c r="AX325" s="13" t="s">
        <v>78</v>
      </c>
      <c r="AY325" s="157" t="s">
        <v>131</v>
      </c>
    </row>
    <row r="326" spans="2:65" s="13" customFormat="1" x14ac:dyDescent="0.2">
      <c r="B326" s="156"/>
      <c r="D326" s="150" t="s">
        <v>140</v>
      </c>
      <c r="E326" s="157" t="s">
        <v>1</v>
      </c>
      <c r="F326" s="158" t="s">
        <v>505</v>
      </c>
      <c r="H326" s="159">
        <v>13.6</v>
      </c>
      <c r="I326" s="160"/>
      <c r="L326" s="156"/>
      <c r="M326" s="161"/>
      <c r="T326" s="162"/>
      <c r="AT326" s="157" t="s">
        <v>140</v>
      </c>
      <c r="AU326" s="157" t="s">
        <v>86</v>
      </c>
      <c r="AV326" s="13" t="s">
        <v>86</v>
      </c>
      <c r="AW326" s="13" t="s">
        <v>35</v>
      </c>
      <c r="AX326" s="13" t="s">
        <v>78</v>
      </c>
      <c r="AY326" s="157" t="s">
        <v>131</v>
      </c>
    </row>
    <row r="327" spans="2:65" s="14" customFormat="1" x14ac:dyDescent="0.2">
      <c r="B327" s="163"/>
      <c r="D327" s="150" t="s">
        <v>140</v>
      </c>
      <c r="E327" s="164" t="s">
        <v>1</v>
      </c>
      <c r="F327" s="165" t="s">
        <v>146</v>
      </c>
      <c r="H327" s="166">
        <v>441.6</v>
      </c>
      <c r="I327" s="167"/>
      <c r="L327" s="163"/>
      <c r="M327" s="168"/>
      <c r="T327" s="169"/>
      <c r="AT327" s="164" t="s">
        <v>140</v>
      </c>
      <c r="AU327" s="164" t="s">
        <v>86</v>
      </c>
      <c r="AV327" s="14" t="s">
        <v>138</v>
      </c>
      <c r="AW327" s="14" t="s">
        <v>35</v>
      </c>
      <c r="AX327" s="14" t="s">
        <v>84</v>
      </c>
      <c r="AY327" s="164" t="s">
        <v>131</v>
      </c>
    </row>
    <row r="328" spans="2:65" s="13" customFormat="1" x14ac:dyDescent="0.2">
      <c r="B328" s="156"/>
      <c r="D328" s="150" t="s">
        <v>140</v>
      </c>
      <c r="F328" s="158" t="s">
        <v>807</v>
      </c>
      <c r="H328" s="159">
        <v>485.76</v>
      </c>
      <c r="I328" s="160"/>
      <c r="L328" s="156"/>
      <c r="M328" s="161"/>
      <c r="T328" s="162"/>
      <c r="AT328" s="157" t="s">
        <v>140</v>
      </c>
      <c r="AU328" s="157" t="s">
        <v>86</v>
      </c>
      <c r="AV328" s="13" t="s">
        <v>86</v>
      </c>
      <c r="AW328" s="13" t="s">
        <v>4</v>
      </c>
      <c r="AX328" s="13" t="s">
        <v>84</v>
      </c>
      <c r="AY328" s="157" t="s">
        <v>131</v>
      </c>
    </row>
    <row r="329" spans="2:65" s="1" customFormat="1" ht="21.75" customHeight="1" x14ac:dyDescent="0.2">
      <c r="B329" s="32"/>
      <c r="C329" s="176" t="s">
        <v>523</v>
      </c>
      <c r="D329" s="176" t="s">
        <v>294</v>
      </c>
      <c r="E329" s="177" t="s">
        <v>508</v>
      </c>
      <c r="F329" s="178" t="s">
        <v>509</v>
      </c>
      <c r="G329" s="179" t="s">
        <v>136</v>
      </c>
      <c r="H329" s="180">
        <v>29</v>
      </c>
      <c r="I329" s="181"/>
      <c r="J329" s="182">
        <f>ROUND(I329*H329,2)</f>
        <v>0</v>
      </c>
      <c r="K329" s="178" t="s">
        <v>137</v>
      </c>
      <c r="L329" s="183"/>
      <c r="M329" s="184" t="s">
        <v>1</v>
      </c>
      <c r="N329" s="185" t="s">
        <v>43</v>
      </c>
      <c r="P329" s="145">
        <f>O329*H329</f>
        <v>0</v>
      </c>
      <c r="Q329" s="145">
        <v>0.13100000000000001</v>
      </c>
      <c r="R329" s="145">
        <f>Q329*H329</f>
        <v>3.7990000000000004</v>
      </c>
      <c r="S329" s="145">
        <v>0</v>
      </c>
      <c r="T329" s="146">
        <f>S329*H329</f>
        <v>0</v>
      </c>
      <c r="AR329" s="147" t="s">
        <v>176</v>
      </c>
      <c r="AT329" s="147" t="s">
        <v>294</v>
      </c>
      <c r="AU329" s="147" t="s">
        <v>86</v>
      </c>
      <c r="AY329" s="17" t="s">
        <v>131</v>
      </c>
      <c r="BE329" s="148">
        <f>IF(N329="základní",J329,0)</f>
        <v>0</v>
      </c>
      <c r="BF329" s="148">
        <f>IF(N329="snížená",J329,0)</f>
        <v>0</v>
      </c>
      <c r="BG329" s="148">
        <f>IF(N329="zákl. přenesená",J329,0)</f>
        <v>0</v>
      </c>
      <c r="BH329" s="148">
        <f>IF(N329="sníž. přenesená",J329,0)</f>
        <v>0</v>
      </c>
      <c r="BI329" s="148">
        <f>IF(N329="nulová",J329,0)</f>
        <v>0</v>
      </c>
      <c r="BJ329" s="17" t="s">
        <v>84</v>
      </c>
      <c r="BK329" s="148">
        <f>ROUND(I329*H329,2)</f>
        <v>0</v>
      </c>
      <c r="BL329" s="17" t="s">
        <v>138</v>
      </c>
      <c r="BM329" s="147" t="s">
        <v>808</v>
      </c>
    </row>
    <row r="330" spans="2:65" s="13" customFormat="1" x14ac:dyDescent="0.2">
      <c r="B330" s="156"/>
      <c r="D330" s="150" t="s">
        <v>140</v>
      </c>
      <c r="F330" s="158" t="s">
        <v>809</v>
      </c>
      <c r="H330" s="159">
        <v>29</v>
      </c>
      <c r="I330" s="160"/>
      <c r="L330" s="156"/>
      <c r="M330" s="161"/>
      <c r="T330" s="162"/>
      <c r="AT330" s="157" t="s">
        <v>140</v>
      </c>
      <c r="AU330" s="157" t="s">
        <v>86</v>
      </c>
      <c r="AV330" s="13" t="s">
        <v>86</v>
      </c>
      <c r="AW330" s="13" t="s">
        <v>4</v>
      </c>
      <c r="AX330" s="13" t="s">
        <v>84</v>
      </c>
      <c r="AY330" s="157" t="s">
        <v>131</v>
      </c>
    </row>
    <row r="331" spans="2:65" s="1" customFormat="1" ht="24.2" customHeight="1" x14ac:dyDescent="0.2">
      <c r="B331" s="32"/>
      <c r="C331" s="176" t="s">
        <v>528</v>
      </c>
      <c r="D331" s="176" t="s">
        <v>294</v>
      </c>
      <c r="E331" s="177" t="s">
        <v>513</v>
      </c>
      <c r="F331" s="178" t="s">
        <v>514</v>
      </c>
      <c r="G331" s="179" t="s">
        <v>136</v>
      </c>
      <c r="H331" s="180">
        <v>4</v>
      </c>
      <c r="I331" s="181"/>
      <c r="J331" s="182">
        <f>ROUND(I331*H331,2)</f>
        <v>0</v>
      </c>
      <c r="K331" s="178" t="s">
        <v>137</v>
      </c>
      <c r="L331" s="183"/>
      <c r="M331" s="184" t="s">
        <v>1</v>
      </c>
      <c r="N331" s="185" t="s">
        <v>43</v>
      </c>
      <c r="P331" s="145">
        <f>O331*H331</f>
        <v>0</v>
      </c>
      <c r="Q331" s="145">
        <v>0.13100000000000001</v>
      </c>
      <c r="R331" s="145">
        <f>Q331*H331</f>
        <v>0.52400000000000002</v>
      </c>
      <c r="S331" s="145">
        <v>0</v>
      </c>
      <c r="T331" s="146">
        <f>S331*H331</f>
        <v>0</v>
      </c>
      <c r="AR331" s="147" t="s">
        <v>176</v>
      </c>
      <c r="AT331" s="147" t="s">
        <v>294</v>
      </c>
      <c r="AU331" s="147" t="s">
        <v>86</v>
      </c>
      <c r="AY331" s="17" t="s">
        <v>131</v>
      </c>
      <c r="BE331" s="148">
        <f>IF(N331="základní",J331,0)</f>
        <v>0</v>
      </c>
      <c r="BF331" s="148">
        <f>IF(N331="snížená",J331,0)</f>
        <v>0</v>
      </c>
      <c r="BG331" s="148">
        <f>IF(N331="zákl. přenesená",J331,0)</f>
        <v>0</v>
      </c>
      <c r="BH331" s="148">
        <f>IF(N331="sníž. přenesená",J331,0)</f>
        <v>0</v>
      </c>
      <c r="BI331" s="148">
        <f>IF(N331="nulová",J331,0)</f>
        <v>0</v>
      </c>
      <c r="BJ331" s="17" t="s">
        <v>84</v>
      </c>
      <c r="BK331" s="148">
        <f>ROUND(I331*H331,2)</f>
        <v>0</v>
      </c>
      <c r="BL331" s="17" t="s">
        <v>138</v>
      </c>
      <c r="BM331" s="147" t="s">
        <v>810</v>
      </c>
    </row>
    <row r="332" spans="2:65" s="13" customFormat="1" x14ac:dyDescent="0.2">
      <c r="B332" s="156"/>
      <c r="D332" s="150" t="s">
        <v>140</v>
      </c>
      <c r="F332" s="158" t="s">
        <v>811</v>
      </c>
      <c r="H332" s="159">
        <v>4</v>
      </c>
      <c r="I332" s="160"/>
      <c r="L332" s="156"/>
      <c r="M332" s="161"/>
      <c r="T332" s="162"/>
      <c r="AT332" s="157" t="s">
        <v>140</v>
      </c>
      <c r="AU332" s="157" t="s">
        <v>86</v>
      </c>
      <c r="AV332" s="13" t="s">
        <v>86</v>
      </c>
      <c r="AW332" s="13" t="s">
        <v>4</v>
      </c>
      <c r="AX332" s="13" t="s">
        <v>84</v>
      </c>
      <c r="AY332" s="157" t="s">
        <v>131</v>
      </c>
    </row>
    <row r="333" spans="2:65" s="1" customFormat="1" ht="21.75" customHeight="1" x14ac:dyDescent="0.2">
      <c r="B333" s="32"/>
      <c r="C333" s="136" t="s">
        <v>611</v>
      </c>
      <c r="D333" s="136" t="s">
        <v>133</v>
      </c>
      <c r="E333" s="137" t="s">
        <v>812</v>
      </c>
      <c r="F333" s="138" t="s">
        <v>813</v>
      </c>
      <c r="G333" s="139" t="s">
        <v>460</v>
      </c>
      <c r="H333" s="140">
        <v>1</v>
      </c>
      <c r="I333" s="141"/>
      <c r="J333" s="142">
        <f t="shared" ref="J333:J338" si="10">ROUND(I333*H333,2)</f>
        <v>0</v>
      </c>
      <c r="K333" s="138" t="s">
        <v>137</v>
      </c>
      <c r="L333" s="32"/>
      <c r="M333" s="143" t="s">
        <v>1</v>
      </c>
      <c r="N333" s="144" t="s">
        <v>43</v>
      </c>
      <c r="P333" s="145">
        <f t="shared" ref="P333:P338" si="11">O333*H333</f>
        <v>0</v>
      </c>
      <c r="Q333" s="145">
        <v>0</v>
      </c>
      <c r="R333" s="145">
        <f t="shared" ref="R333:R338" si="12">Q333*H333</f>
        <v>0</v>
      </c>
      <c r="S333" s="145">
        <v>0</v>
      </c>
      <c r="T333" s="146">
        <f t="shared" ref="T333:T338" si="13">S333*H333</f>
        <v>0</v>
      </c>
      <c r="AR333" s="147" t="s">
        <v>138</v>
      </c>
      <c r="AT333" s="147" t="s">
        <v>133</v>
      </c>
      <c r="AU333" s="147" t="s">
        <v>86</v>
      </c>
      <c r="AY333" s="17" t="s">
        <v>131</v>
      </c>
      <c r="BE333" s="148">
        <f t="shared" ref="BE333:BE338" si="14">IF(N333="základní",J333,0)</f>
        <v>0</v>
      </c>
      <c r="BF333" s="148">
        <f t="shared" ref="BF333:BF338" si="15">IF(N333="snížená",J333,0)</f>
        <v>0</v>
      </c>
      <c r="BG333" s="148">
        <f t="shared" ref="BG333:BG338" si="16">IF(N333="zákl. přenesená",J333,0)</f>
        <v>0</v>
      </c>
      <c r="BH333" s="148">
        <f t="shared" ref="BH333:BH338" si="17">IF(N333="sníž. přenesená",J333,0)</f>
        <v>0</v>
      </c>
      <c r="BI333" s="148">
        <f t="shared" ref="BI333:BI338" si="18">IF(N333="nulová",J333,0)</f>
        <v>0</v>
      </c>
      <c r="BJ333" s="17" t="s">
        <v>84</v>
      </c>
      <c r="BK333" s="148">
        <f t="shared" ref="BK333:BK338" si="19">ROUND(I333*H333,2)</f>
        <v>0</v>
      </c>
      <c r="BL333" s="17" t="s">
        <v>138</v>
      </c>
      <c r="BM333" s="147" t="s">
        <v>814</v>
      </c>
    </row>
    <row r="334" spans="2:65" s="1" customFormat="1" ht="24.2" customHeight="1" x14ac:dyDescent="0.2">
      <c r="B334" s="32"/>
      <c r="C334" s="176" t="s">
        <v>616</v>
      </c>
      <c r="D334" s="176" t="s">
        <v>294</v>
      </c>
      <c r="E334" s="177" t="s">
        <v>815</v>
      </c>
      <c r="F334" s="178" t="s">
        <v>816</v>
      </c>
      <c r="G334" s="179" t="s">
        <v>460</v>
      </c>
      <c r="H334" s="180">
        <v>1</v>
      </c>
      <c r="I334" s="181"/>
      <c r="J334" s="182">
        <f t="shared" si="10"/>
        <v>0</v>
      </c>
      <c r="K334" s="178" t="s">
        <v>137</v>
      </c>
      <c r="L334" s="183"/>
      <c r="M334" s="184" t="s">
        <v>1</v>
      </c>
      <c r="N334" s="185" t="s">
        <v>43</v>
      </c>
      <c r="P334" s="145">
        <f t="shared" si="11"/>
        <v>0</v>
      </c>
      <c r="Q334" s="145">
        <v>4.4999999999999997E-3</v>
      </c>
      <c r="R334" s="145">
        <f t="shared" si="12"/>
        <v>4.4999999999999997E-3</v>
      </c>
      <c r="S334" s="145">
        <v>0</v>
      </c>
      <c r="T334" s="146">
        <f t="shared" si="13"/>
        <v>0</v>
      </c>
      <c r="AR334" s="147" t="s">
        <v>176</v>
      </c>
      <c r="AT334" s="147" t="s">
        <v>294</v>
      </c>
      <c r="AU334" s="147" t="s">
        <v>86</v>
      </c>
      <c r="AY334" s="17" t="s">
        <v>131</v>
      </c>
      <c r="BE334" s="148">
        <f t="shared" si="14"/>
        <v>0</v>
      </c>
      <c r="BF334" s="148">
        <f t="shared" si="15"/>
        <v>0</v>
      </c>
      <c r="BG334" s="148">
        <f t="shared" si="16"/>
        <v>0</v>
      </c>
      <c r="BH334" s="148">
        <f t="shared" si="17"/>
        <v>0</v>
      </c>
      <c r="BI334" s="148">
        <f t="shared" si="18"/>
        <v>0</v>
      </c>
      <c r="BJ334" s="17" t="s">
        <v>84</v>
      </c>
      <c r="BK334" s="148">
        <f t="shared" si="19"/>
        <v>0</v>
      </c>
      <c r="BL334" s="17" t="s">
        <v>138</v>
      </c>
      <c r="BM334" s="147" t="s">
        <v>817</v>
      </c>
    </row>
    <row r="335" spans="2:65" s="1" customFormat="1" ht="16.5" customHeight="1" x14ac:dyDescent="0.2">
      <c r="B335" s="32"/>
      <c r="C335" s="136" t="s">
        <v>620</v>
      </c>
      <c r="D335" s="136" t="s">
        <v>133</v>
      </c>
      <c r="E335" s="137" t="s">
        <v>818</v>
      </c>
      <c r="F335" s="138" t="s">
        <v>819</v>
      </c>
      <c r="G335" s="139" t="s">
        <v>460</v>
      </c>
      <c r="H335" s="140">
        <v>1</v>
      </c>
      <c r="I335" s="141"/>
      <c r="J335" s="142">
        <f t="shared" si="10"/>
        <v>0</v>
      </c>
      <c r="K335" s="138" t="s">
        <v>137</v>
      </c>
      <c r="L335" s="32"/>
      <c r="M335" s="143" t="s">
        <v>1</v>
      </c>
      <c r="N335" s="144" t="s">
        <v>43</v>
      </c>
      <c r="P335" s="145">
        <f t="shared" si="11"/>
        <v>0</v>
      </c>
      <c r="Q335" s="145">
        <v>0</v>
      </c>
      <c r="R335" s="145">
        <f t="shared" si="12"/>
        <v>0</v>
      </c>
      <c r="S335" s="145">
        <v>0</v>
      </c>
      <c r="T335" s="146">
        <f t="shared" si="13"/>
        <v>0</v>
      </c>
      <c r="AR335" s="147" t="s">
        <v>138</v>
      </c>
      <c r="AT335" s="147" t="s">
        <v>133</v>
      </c>
      <c r="AU335" s="147" t="s">
        <v>86</v>
      </c>
      <c r="AY335" s="17" t="s">
        <v>131</v>
      </c>
      <c r="BE335" s="148">
        <f t="shared" si="14"/>
        <v>0</v>
      </c>
      <c r="BF335" s="148">
        <f t="shared" si="15"/>
        <v>0</v>
      </c>
      <c r="BG335" s="148">
        <f t="shared" si="16"/>
        <v>0</v>
      </c>
      <c r="BH335" s="148">
        <f t="shared" si="17"/>
        <v>0</v>
      </c>
      <c r="BI335" s="148">
        <f t="shared" si="18"/>
        <v>0</v>
      </c>
      <c r="BJ335" s="17" t="s">
        <v>84</v>
      </c>
      <c r="BK335" s="148">
        <f t="shared" si="19"/>
        <v>0</v>
      </c>
      <c r="BL335" s="17" t="s">
        <v>138</v>
      </c>
      <c r="BM335" s="147" t="s">
        <v>820</v>
      </c>
    </row>
    <row r="336" spans="2:65" s="1" customFormat="1" ht="16.5" customHeight="1" x14ac:dyDescent="0.2">
      <c r="B336" s="32"/>
      <c r="C336" s="176" t="s">
        <v>625</v>
      </c>
      <c r="D336" s="176" t="s">
        <v>294</v>
      </c>
      <c r="E336" s="177" t="s">
        <v>821</v>
      </c>
      <c r="F336" s="178" t="s">
        <v>822</v>
      </c>
      <c r="G336" s="179" t="s">
        <v>460</v>
      </c>
      <c r="H336" s="180">
        <v>1</v>
      </c>
      <c r="I336" s="181"/>
      <c r="J336" s="182">
        <f t="shared" si="10"/>
        <v>0</v>
      </c>
      <c r="K336" s="178" t="s">
        <v>137</v>
      </c>
      <c r="L336" s="183"/>
      <c r="M336" s="184" t="s">
        <v>1</v>
      </c>
      <c r="N336" s="185" t="s">
        <v>43</v>
      </c>
      <c r="P336" s="145">
        <f t="shared" si="11"/>
        <v>0</v>
      </c>
      <c r="Q336" s="145">
        <v>6.0000000000000001E-3</v>
      </c>
      <c r="R336" s="145">
        <f t="shared" si="12"/>
        <v>6.0000000000000001E-3</v>
      </c>
      <c r="S336" s="145">
        <v>0</v>
      </c>
      <c r="T336" s="146">
        <f t="shared" si="13"/>
        <v>0</v>
      </c>
      <c r="AR336" s="147" t="s">
        <v>176</v>
      </c>
      <c r="AT336" s="147" t="s">
        <v>294</v>
      </c>
      <c r="AU336" s="147" t="s">
        <v>86</v>
      </c>
      <c r="AY336" s="17" t="s">
        <v>131</v>
      </c>
      <c r="BE336" s="148">
        <f t="shared" si="14"/>
        <v>0</v>
      </c>
      <c r="BF336" s="148">
        <f t="shared" si="15"/>
        <v>0</v>
      </c>
      <c r="BG336" s="148">
        <f t="shared" si="16"/>
        <v>0</v>
      </c>
      <c r="BH336" s="148">
        <f t="shared" si="17"/>
        <v>0</v>
      </c>
      <c r="BI336" s="148">
        <f t="shared" si="18"/>
        <v>0</v>
      </c>
      <c r="BJ336" s="17" t="s">
        <v>84</v>
      </c>
      <c r="BK336" s="148">
        <f t="shared" si="19"/>
        <v>0</v>
      </c>
      <c r="BL336" s="17" t="s">
        <v>138</v>
      </c>
      <c r="BM336" s="147" t="s">
        <v>823</v>
      </c>
    </row>
    <row r="337" spans="2:65" s="1" customFormat="1" ht="24.2" customHeight="1" x14ac:dyDescent="0.2">
      <c r="B337" s="32"/>
      <c r="C337" s="136" t="s">
        <v>629</v>
      </c>
      <c r="D337" s="136" t="s">
        <v>133</v>
      </c>
      <c r="E337" s="137" t="s">
        <v>824</v>
      </c>
      <c r="F337" s="138" t="s">
        <v>825</v>
      </c>
      <c r="G337" s="139" t="s">
        <v>460</v>
      </c>
      <c r="H337" s="140">
        <v>1</v>
      </c>
      <c r="I337" s="141"/>
      <c r="J337" s="142">
        <f t="shared" si="10"/>
        <v>0</v>
      </c>
      <c r="K337" s="138" t="s">
        <v>137</v>
      </c>
      <c r="L337" s="32"/>
      <c r="M337" s="143" t="s">
        <v>1</v>
      </c>
      <c r="N337" s="144" t="s">
        <v>43</v>
      </c>
      <c r="P337" s="145">
        <f t="shared" si="11"/>
        <v>0</v>
      </c>
      <c r="Q337" s="145">
        <v>0</v>
      </c>
      <c r="R337" s="145">
        <f t="shared" si="12"/>
        <v>0</v>
      </c>
      <c r="S337" s="145">
        <v>0</v>
      </c>
      <c r="T337" s="146">
        <f t="shared" si="13"/>
        <v>0</v>
      </c>
      <c r="AR337" s="147" t="s">
        <v>138</v>
      </c>
      <c r="AT337" s="147" t="s">
        <v>133</v>
      </c>
      <c r="AU337" s="147" t="s">
        <v>86</v>
      </c>
      <c r="AY337" s="17" t="s">
        <v>131</v>
      </c>
      <c r="BE337" s="148">
        <f t="shared" si="14"/>
        <v>0</v>
      </c>
      <c r="BF337" s="148">
        <f t="shared" si="15"/>
        <v>0</v>
      </c>
      <c r="BG337" s="148">
        <f t="shared" si="16"/>
        <v>0</v>
      </c>
      <c r="BH337" s="148">
        <f t="shared" si="17"/>
        <v>0</v>
      </c>
      <c r="BI337" s="148">
        <f t="shared" si="18"/>
        <v>0</v>
      </c>
      <c r="BJ337" s="17" t="s">
        <v>84</v>
      </c>
      <c r="BK337" s="148">
        <f t="shared" si="19"/>
        <v>0</v>
      </c>
      <c r="BL337" s="17" t="s">
        <v>138</v>
      </c>
      <c r="BM337" s="147" t="s">
        <v>826</v>
      </c>
    </row>
    <row r="338" spans="2:65" s="1" customFormat="1" ht="24.2" customHeight="1" x14ac:dyDescent="0.2">
      <c r="B338" s="32"/>
      <c r="C338" s="176" t="s">
        <v>633</v>
      </c>
      <c r="D338" s="176" t="s">
        <v>294</v>
      </c>
      <c r="E338" s="177" t="s">
        <v>827</v>
      </c>
      <c r="F338" s="178" t="s">
        <v>828</v>
      </c>
      <c r="G338" s="179" t="s">
        <v>460</v>
      </c>
      <c r="H338" s="180">
        <v>1</v>
      </c>
      <c r="I338" s="181"/>
      <c r="J338" s="182">
        <f t="shared" si="10"/>
        <v>0</v>
      </c>
      <c r="K338" s="178" t="s">
        <v>137</v>
      </c>
      <c r="L338" s="183"/>
      <c r="M338" s="184" t="s">
        <v>1</v>
      </c>
      <c r="N338" s="185" t="s">
        <v>43</v>
      </c>
      <c r="P338" s="145">
        <f t="shared" si="11"/>
        <v>0</v>
      </c>
      <c r="Q338" s="145">
        <v>7.0000000000000001E-3</v>
      </c>
      <c r="R338" s="145">
        <f t="shared" si="12"/>
        <v>7.0000000000000001E-3</v>
      </c>
      <c r="S338" s="145">
        <v>0</v>
      </c>
      <c r="T338" s="146">
        <f t="shared" si="13"/>
        <v>0</v>
      </c>
      <c r="AR338" s="147" t="s">
        <v>176</v>
      </c>
      <c r="AT338" s="147" t="s">
        <v>294</v>
      </c>
      <c r="AU338" s="147" t="s">
        <v>86</v>
      </c>
      <c r="AY338" s="17" t="s">
        <v>131</v>
      </c>
      <c r="BE338" s="148">
        <f t="shared" si="14"/>
        <v>0</v>
      </c>
      <c r="BF338" s="148">
        <f t="shared" si="15"/>
        <v>0</v>
      </c>
      <c r="BG338" s="148">
        <f t="shared" si="16"/>
        <v>0</v>
      </c>
      <c r="BH338" s="148">
        <f t="shared" si="17"/>
        <v>0</v>
      </c>
      <c r="BI338" s="148">
        <f t="shared" si="18"/>
        <v>0</v>
      </c>
      <c r="BJ338" s="17" t="s">
        <v>84</v>
      </c>
      <c r="BK338" s="148">
        <f t="shared" si="19"/>
        <v>0</v>
      </c>
      <c r="BL338" s="17" t="s">
        <v>138</v>
      </c>
      <c r="BM338" s="147" t="s">
        <v>829</v>
      </c>
    </row>
    <row r="339" spans="2:65" s="11" customFormat="1" ht="23.1" customHeight="1" x14ac:dyDescent="0.2">
      <c r="B339" s="124"/>
      <c r="D339" s="125" t="s">
        <v>77</v>
      </c>
      <c r="E339" s="134" t="s">
        <v>176</v>
      </c>
      <c r="F339" s="134" t="s">
        <v>544</v>
      </c>
      <c r="I339" s="127"/>
      <c r="J339" s="135">
        <f>BK339</f>
        <v>0</v>
      </c>
      <c r="L339" s="124"/>
      <c r="M339" s="129"/>
      <c r="P339" s="130">
        <f>SUM(P340:P350)</f>
        <v>0</v>
      </c>
      <c r="R339" s="130">
        <f>SUM(R340:R350)</f>
        <v>0.14161000000000001</v>
      </c>
      <c r="T339" s="131">
        <f>SUM(T340:T350)</f>
        <v>0</v>
      </c>
      <c r="AR339" s="125" t="s">
        <v>84</v>
      </c>
      <c r="AT339" s="132" t="s">
        <v>77</v>
      </c>
      <c r="AU339" s="132" t="s">
        <v>84</v>
      </c>
      <c r="AY339" s="125" t="s">
        <v>131</v>
      </c>
      <c r="BK339" s="133">
        <f>SUM(BK340:BK350)</f>
        <v>0</v>
      </c>
    </row>
    <row r="340" spans="2:65" s="1" customFormat="1" ht="24.2" customHeight="1" x14ac:dyDescent="0.2">
      <c r="B340" s="32"/>
      <c r="C340" s="136" t="s">
        <v>533</v>
      </c>
      <c r="D340" s="136" t="s">
        <v>133</v>
      </c>
      <c r="E340" s="137" t="s">
        <v>546</v>
      </c>
      <c r="F340" s="138" t="s">
        <v>547</v>
      </c>
      <c r="G340" s="139" t="s">
        <v>153</v>
      </c>
      <c r="H340" s="140">
        <v>35</v>
      </c>
      <c r="I340" s="141"/>
      <c r="J340" s="142">
        <f>ROUND(I340*H340,2)</f>
        <v>0</v>
      </c>
      <c r="K340" s="138" t="s">
        <v>137</v>
      </c>
      <c r="L340" s="32"/>
      <c r="M340" s="143" t="s">
        <v>1</v>
      </c>
      <c r="N340" s="144" t="s">
        <v>43</v>
      </c>
      <c r="P340" s="145">
        <f>O340*H340</f>
        <v>0</v>
      </c>
      <c r="Q340" s="145">
        <v>2.0000000000000002E-5</v>
      </c>
      <c r="R340" s="145">
        <f>Q340*H340</f>
        <v>7.000000000000001E-4</v>
      </c>
      <c r="S340" s="145">
        <v>0</v>
      </c>
      <c r="T340" s="146">
        <f>S340*H340</f>
        <v>0</v>
      </c>
      <c r="AR340" s="147" t="s">
        <v>138</v>
      </c>
      <c r="AT340" s="147" t="s">
        <v>133</v>
      </c>
      <c r="AU340" s="147" t="s">
        <v>86</v>
      </c>
      <c r="AY340" s="17" t="s">
        <v>131</v>
      </c>
      <c r="BE340" s="148">
        <f>IF(N340="základní",J340,0)</f>
        <v>0</v>
      </c>
      <c r="BF340" s="148">
        <f>IF(N340="snížená",J340,0)</f>
        <v>0</v>
      </c>
      <c r="BG340" s="148">
        <f>IF(N340="zákl. přenesená",J340,0)</f>
        <v>0</v>
      </c>
      <c r="BH340" s="148">
        <f>IF(N340="sníž. přenesená",J340,0)</f>
        <v>0</v>
      </c>
      <c r="BI340" s="148">
        <f>IF(N340="nulová",J340,0)</f>
        <v>0</v>
      </c>
      <c r="BJ340" s="17" t="s">
        <v>84</v>
      </c>
      <c r="BK340" s="148">
        <f>ROUND(I340*H340,2)</f>
        <v>0</v>
      </c>
      <c r="BL340" s="17" t="s">
        <v>138</v>
      </c>
      <c r="BM340" s="147" t="s">
        <v>830</v>
      </c>
    </row>
    <row r="341" spans="2:65" s="12" customFormat="1" x14ac:dyDescent="0.2">
      <c r="B341" s="149"/>
      <c r="D341" s="150" t="s">
        <v>140</v>
      </c>
      <c r="E341" s="151" t="s">
        <v>1</v>
      </c>
      <c r="F341" s="152" t="s">
        <v>549</v>
      </c>
      <c r="H341" s="151" t="s">
        <v>1</v>
      </c>
      <c r="I341" s="153"/>
      <c r="L341" s="149"/>
      <c r="M341" s="154"/>
      <c r="T341" s="155"/>
      <c r="AT341" s="151" t="s">
        <v>140</v>
      </c>
      <c r="AU341" s="151" t="s">
        <v>86</v>
      </c>
      <c r="AV341" s="12" t="s">
        <v>84</v>
      </c>
      <c r="AW341" s="12" t="s">
        <v>35</v>
      </c>
      <c r="AX341" s="12" t="s">
        <v>78</v>
      </c>
      <c r="AY341" s="151" t="s">
        <v>131</v>
      </c>
    </row>
    <row r="342" spans="2:65" s="13" customFormat="1" x14ac:dyDescent="0.2">
      <c r="B342" s="156"/>
      <c r="D342" s="150" t="s">
        <v>140</v>
      </c>
      <c r="E342" s="157" t="s">
        <v>1</v>
      </c>
      <c r="F342" s="158" t="s">
        <v>831</v>
      </c>
      <c r="H342" s="159">
        <v>35</v>
      </c>
      <c r="I342" s="160"/>
      <c r="L342" s="156"/>
      <c r="M342" s="161"/>
      <c r="T342" s="162"/>
      <c r="AT342" s="157" t="s">
        <v>140</v>
      </c>
      <c r="AU342" s="157" t="s">
        <v>86</v>
      </c>
      <c r="AV342" s="13" t="s">
        <v>86</v>
      </c>
      <c r="AW342" s="13" t="s">
        <v>35</v>
      </c>
      <c r="AX342" s="13" t="s">
        <v>78</v>
      </c>
      <c r="AY342" s="157" t="s">
        <v>131</v>
      </c>
    </row>
    <row r="343" spans="2:65" s="15" customFormat="1" x14ac:dyDescent="0.2">
      <c r="B343" s="186"/>
      <c r="D343" s="150" t="s">
        <v>140</v>
      </c>
      <c r="E343" s="187" t="s">
        <v>236</v>
      </c>
      <c r="F343" s="188" t="s">
        <v>372</v>
      </c>
      <c r="H343" s="189">
        <v>35</v>
      </c>
      <c r="I343" s="190"/>
      <c r="L343" s="186"/>
      <c r="M343" s="191"/>
      <c r="T343" s="192"/>
      <c r="AT343" s="187" t="s">
        <v>140</v>
      </c>
      <c r="AU343" s="187" t="s">
        <v>86</v>
      </c>
      <c r="AV343" s="15" t="s">
        <v>150</v>
      </c>
      <c r="AW343" s="15" t="s">
        <v>35</v>
      </c>
      <c r="AX343" s="15" t="s">
        <v>78</v>
      </c>
      <c r="AY343" s="187" t="s">
        <v>131</v>
      </c>
    </row>
    <row r="344" spans="2:65" s="14" customFormat="1" x14ac:dyDescent="0.2">
      <c r="B344" s="163"/>
      <c r="D344" s="150" t="s">
        <v>140</v>
      </c>
      <c r="E344" s="164" t="s">
        <v>1</v>
      </c>
      <c r="F344" s="165" t="s">
        <v>146</v>
      </c>
      <c r="H344" s="166">
        <v>35</v>
      </c>
      <c r="I344" s="167"/>
      <c r="L344" s="163"/>
      <c r="M344" s="168"/>
      <c r="T344" s="169"/>
      <c r="AT344" s="164" t="s">
        <v>140</v>
      </c>
      <c r="AU344" s="164" t="s">
        <v>86</v>
      </c>
      <c r="AV344" s="14" t="s">
        <v>138</v>
      </c>
      <c r="AW344" s="14" t="s">
        <v>35</v>
      </c>
      <c r="AX344" s="14" t="s">
        <v>84</v>
      </c>
      <c r="AY344" s="164" t="s">
        <v>131</v>
      </c>
    </row>
    <row r="345" spans="2:65" s="1" customFormat="1" ht="24.2" customHeight="1" x14ac:dyDescent="0.2">
      <c r="B345" s="32"/>
      <c r="C345" s="176" t="s">
        <v>539</v>
      </c>
      <c r="D345" s="176" t="s">
        <v>294</v>
      </c>
      <c r="E345" s="177" t="s">
        <v>832</v>
      </c>
      <c r="F345" s="178" t="s">
        <v>833</v>
      </c>
      <c r="G345" s="179" t="s">
        <v>153</v>
      </c>
      <c r="H345" s="180">
        <v>38.5</v>
      </c>
      <c r="I345" s="181"/>
      <c r="J345" s="182">
        <f>ROUND(I345*H345,2)</f>
        <v>0</v>
      </c>
      <c r="K345" s="178" t="s">
        <v>137</v>
      </c>
      <c r="L345" s="183"/>
      <c r="M345" s="184" t="s">
        <v>1</v>
      </c>
      <c r="N345" s="185" t="s">
        <v>43</v>
      </c>
      <c r="P345" s="145">
        <f>O345*H345</f>
        <v>0</v>
      </c>
      <c r="Q345" s="145">
        <v>3.6600000000000001E-3</v>
      </c>
      <c r="R345" s="145">
        <f>Q345*H345</f>
        <v>0.14091000000000001</v>
      </c>
      <c r="S345" s="145">
        <v>0</v>
      </c>
      <c r="T345" s="146">
        <f>S345*H345</f>
        <v>0</v>
      </c>
      <c r="AR345" s="147" t="s">
        <v>176</v>
      </c>
      <c r="AT345" s="147" t="s">
        <v>294</v>
      </c>
      <c r="AU345" s="147" t="s">
        <v>86</v>
      </c>
      <c r="AY345" s="17" t="s">
        <v>131</v>
      </c>
      <c r="BE345" s="148">
        <f>IF(N345="základní",J345,0)</f>
        <v>0</v>
      </c>
      <c r="BF345" s="148">
        <f>IF(N345="snížená",J345,0)</f>
        <v>0</v>
      </c>
      <c r="BG345" s="148">
        <f>IF(N345="zákl. přenesená",J345,0)</f>
        <v>0</v>
      </c>
      <c r="BH345" s="148">
        <f>IF(N345="sníž. přenesená",J345,0)</f>
        <v>0</v>
      </c>
      <c r="BI345" s="148">
        <f>IF(N345="nulová",J345,0)</f>
        <v>0</v>
      </c>
      <c r="BJ345" s="17" t="s">
        <v>84</v>
      </c>
      <c r="BK345" s="148">
        <f>ROUND(I345*H345,2)</f>
        <v>0</v>
      </c>
      <c r="BL345" s="17" t="s">
        <v>138</v>
      </c>
      <c r="BM345" s="147" t="s">
        <v>834</v>
      </c>
    </row>
    <row r="346" spans="2:65" s="13" customFormat="1" x14ac:dyDescent="0.2">
      <c r="B346" s="156"/>
      <c r="D346" s="150" t="s">
        <v>140</v>
      </c>
      <c r="F346" s="158" t="s">
        <v>835</v>
      </c>
      <c r="H346" s="159">
        <v>38.5</v>
      </c>
      <c r="I346" s="160"/>
      <c r="L346" s="156"/>
      <c r="M346" s="161"/>
      <c r="T346" s="162"/>
      <c r="AT346" s="157" t="s">
        <v>140</v>
      </c>
      <c r="AU346" s="157" t="s">
        <v>86</v>
      </c>
      <c r="AV346" s="13" t="s">
        <v>86</v>
      </c>
      <c r="AW346" s="13" t="s">
        <v>4</v>
      </c>
      <c r="AX346" s="13" t="s">
        <v>84</v>
      </c>
      <c r="AY346" s="157" t="s">
        <v>131</v>
      </c>
    </row>
    <row r="347" spans="2:65" s="1" customFormat="1" ht="24.2" customHeight="1" x14ac:dyDescent="0.2">
      <c r="B347" s="32"/>
      <c r="C347" s="136" t="s">
        <v>545</v>
      </c>
      <c r="D347" s="136" t="s">
        <v>133</v>
      </c>
      <c r="E347" s="137" t="s">
        <v>558</v>
      </c>
      <c r="F347" s="138" t="s">
        <v>559</v>
      </c>
      <c r="G347" s="139" t="s">
        <v>159</v>
      </c>
      <c r="H347" s="140">
        <v>8.75</v>
      </c>
      <c r="I347" s="141"/>
      <c r="J347" s="142">
        <f>ROUND(I347*H347,2)</f>
        <v>0</v>
      </c>
      <c r="K347" s="138" t="s">
        <v>137</v>
      </c>
      <c r="L347" s="32"/>
      <c r="M347" s="143" t="s">
        <v>1</v>
      </c>
      <c r="N347" s="144" t="s">
        <v>43</v>
      </c>
      <c r="P347" s="145">
        <f>O347*H347</f>
        <v>0</v>
      </c>
      <c r="Q347" s="145">
        <v>0</v>
      </c>
      <c r="R347" s="145">
        <f>Q347*H347</f>
        <v>0</v>
      </c>
      <c r="S347" s="145">
        <v>0</v>
      </c>
      <c r="T347" s="146">
        <f>S347*H347</f>
        <v>0</v>
      </c>
      <c r="AR347" s="147" t="s">
        <v>138</v>
      </c>
      <c r="AT347" s="147" t="s">
        <v>133</v>
      </c>
      <c r="AU347" s="147" t="s">
        <v>86</v>
      </c>
      <c r="AY347" s="17" t="s">
        <v>131</v>
      </c>
      <c r="BE347" s="148">
        <f>IF(N347="základní",J347,0)</f>
        <v>0</v>
      </c>
      <c r="BF347" s="148">
        <f>IF(N347="snížená",J347,0)</f>
        <v>0</v>
      </c>
      <c r="BG347" s="148">
        <f>IF(N347="zákl. přenesená",J347,0)</f>
        <v>0</v>
      </c>
      <c r="BH347" s="148">
        <f>IF(N347="sníž. přenesená",J347,0)</f>
        <v>0</v>
      </c>
      <c r="BI347" s="148">
        <f>IF(N347="nulová",J347,0)</f>
        <v>0</v>
      </c>
      <c r="BJ347" s="17" t="s">
        <v>84</v>
      </c>
      <c r="BK347" s="148">
        <f>ROUND(I347*H347,2)</f>
        <v>0</v>
      </c>
      <c r="BL347" s="17" t="s">
        <v>138</v>
      </c>
      <c r="BM347" s="147" t="s">
        <v>836</v>
      </c>
    </row>
    <row r="348" spans="2:65" s="12" customFormat="1" x14ac:dyDescent="0.2">
      <c r="B348" s="149"/>
      <c r="D348" s="150" t="s">
        <v>140</v>
      </c>
      <c r="E348" s="151" t="s">
        <v>1</v>
      </c>
      <c r="F348" s="152" t="s">
        <v>561</v>
      </c>
      <c r="H348" s="151" t="s">
        <v>1</v>
      </c>
      <c r="I348" s="153"/>
      <c r="L348" s="149"/>
      <c r="M348" s="154"/>
      <c r="T348" s="155"/>
      <c r="AT348" s="151" t="s">
        <v>140</v>
      </c>
      <c r="AU348" s="151" t="s">
        <v>86</v>
      </c>
      <c r="AV348" s="12" t="s">
        <v>84</v>
      </c>
      <c r="AW348" s="12" t="s">
        <v>35</v>
      </c>
      <c r="AX348" s="12" t="s">
        <v>78</v>
      </c>
      <c r="AY348" s="151" t="s">
        <v>131</v>
      </c>
    </row>
    <row r="349" spans="2:65" s="13" customFormat="1" x14ac:dyDescent="0.2">
      <c r="B349" s="156"/>
      <c r="D349" s="150" t="s">
        <v>140</v>
      </c>
      <c r="E349" s="157" t="s">
        <v>1</v>
      </c>
      <c r="F349" s="158" t="s">
        <v>562</v>
      </c>
      <c r="H349" s="159">
        <v>8.75</v>
      </c>
      <c r="I349" s="160"/>
      <c r="L349" s="156"/>
      <c r="M349" s="161"/>
      <c r="T349" s="162"/>
      <c r="AT349" s="157" t="s">
        <v>140</v>
      </c>
      <c r="AU349" s="157" t="s">
        <v>86</v>
      </c>
      <c r="AV349" s="13" t="s">
        <v>86</v>
      </c>
      <c r="AW349" s="13" t="s">
        <v>35</v>
      </c>
      <c r="AX349" s="13" t="s">
        <v>78</v>
      </c>
      <c r="AY349" s="157" t="s">
        <v>131</v>
      </c>
    </row>
    <row r="350" spans="2:65" s="14" customFormat="1" x14ac:dyDescent="0.2">
      <c r="B350" s="163"/>
      <c r="D350" s="150" t="s">
        <v>140</v>
      </c>
      <c r="E350" s="164" t="s">
        <v>1</v>
      </c>
      <c r="F350" s="165" t="s">
        <v>146</v>
      </c>
      <c r="H350" s="166">
        <v>8.75</v>
      </c>
      <c r="I350" s="167"/>
      <c r="L350" s="163"/>
      <c r="M350" s="168"/>
      <c r="T350" s="169"/>
      <c r="AT350" s="164" t="s">
        <v>140</v>
      </c>
      <c r="AU350" s="164" t="s">
        <v>86</v>
      </c>
      <c r="AV350" s="14" t="s">
        <v>138</v>
      </c>
      <c r="AW350" s="14" t="s">
        <v>35</v>
      </c>
      <c r="AX350" s="14" t="s">
        <v>84</v>
      </c>
      <c r="AY350" s="164" t="s">
        <v>131</v>
      </c>
    </row>
    <row r="351" spans="2:65" s="11" customFormat="1" ht="23.1" customHeight="1" x14ac:dyDescent="0.2">
      <c r="B351" s="124"/>
      <c r="D351" s="125" t="s">
        <v>77</v>
      </c>
      <c r="E351" s="134" t="s">
        <v>168</v>
      </c>
      <c r="F351" s="134" t="s">
        <v>169</v>
      </c>
      <c r="I351" s="127"/>
      <c r="J351" s="135">
        <f>BK351</f>
        <v>0</v>
      </c>
      <c r="L351" s="124"/>
      <c r="M351" s="129"/>
      <c r="P351" s="130">
        <f>SUM(P352:P360)</f>
        <v>0</v>
      </c>
      <c r="R351" s="130">
        <f>SUM(R352:R360)</f>
        <v>142.40555800000001</v>
      </c>
      <c r="T351" s="131">
        <f>SUM(T352:T360)</f>
        <v>1.1200000000000002E-2</v>
      </c>
      <c r="AR351" s="125" t="s">
        <v>84</v>
      </c>
      <c r="AT351" s="132" t="s">
        <v>77</v>
      </c>
      <c r="AU351" s="132" t="s">
        <v>84</v>
      </c>
      <c r="AY351" s="125" t="s">
        <v>131</v>
      </c>
      <c r="BK351" s="133">
        <f>SUM(BK352:BK360)</f>
        <v>0</v>
      </c>
    </row>
    <row r="352" spans="2:65" s="1" customFormat="1" ht="24.2" customHeight="1" x14ac:dyDescent="0.2">
      <c r="B352" s="32"/>
      <c r="C352" s="136" t="s">
        <v>551</v>
      </c>
      <c r="D352" s="136" t="s">
        <v>133</v>
      </c>
      <c r="E352" s="137" t="s">
        <v>837</v>
      </c>
      <c r="F352" s="138" t="s">
        <v>838</v>
      </c>
      <c r="G352" s="139" t="s">
        <v>153</v>
      </c>
      <c r="H352" s="140">
        <v>51</v>
      </c>
      <c r="I352" s="141"/>
      <c r="J352" s="142">
        <f>ROUND(I352*H352,2)</f>
        <v>0</v>
      </c>
      <c r="K352" s="138" t="s">
        <v>1</v>
      </c>
      <c r="L352" s="32"/>
      <c r="M352" s="143" t="s">
        <v>1</v>
      </c>
      <c r="N352" s="144" t="s">
        <v>43</v>
      </c>
      <c r="P352" s="145">
        <f>O352*H352</f>
        <v>0</v>
      </c>
      <c r="Q352" s="145">
        <v>0</v>
      </c>
      <c r="R352" s="145">
        <f>Q352*H352</f>
        <v>0</v>
      </c>
      <c r="S352" s="145">
        <v>0</v>
      </c>
      <c r="T352" s="146">
        <f>S352*H352</f>
        <v>0</v>
      </c>
      <c r="AR352" s="147" t="s">
        <v>138</v>
      </c>
      <c r="AT352" s="147" t="s">
        <v>133</v>
      </c>
      <c r="AU352" s="147" t="s">
        <v>86</v>
      </c>
      <c r="AY352" s="17" t="s">
        <v>131</v>
      </c>
      <c r="BE352" s="148">
        <f>IF(N352="základní",J352,0)</f>
        <v>0</v>
      </c>
      <c r="BF352" s="148">
        <f>IF(N352="snížená",J352,0)</f>
        <v>0</v>
      </c>
      <c r="BG352" s="148">
        <f>IF(N352="zákl. přenesená",J352,0)</f>
        <v>0</v>
      </c>
      <c r="BH352" s="148">
        <f>IF(N352="sníž. přenesená",J352,0)</f>
        <v>0</v>
      </c>
      <c r="BI352" s="148">
        <f>IF(N352="nulová",J352,0)</f>
        <v>0</v>
      </c>
      <c r="BJ352" s="17" t="s">
        <v>84</v>
      </c>
      <c r="BK352" s="148">
        <f>ROUND(I352*H352,2)</f>
        <v>0</v>
      </c>
      <c r="BL352" s="17" t="s">
        <v>138</v>
      </c>
      <c r="BM352" s="147" t="s">
        <v>839</v>
      </c>
    </row>
    <row r="353" spans="2:65" s="1" customFormat="1" ht="16.5" customHeight="1" x14ac:dyDescent="0.2">
      <c r="B353" s="32"/>
      <c r="C353" s="176" t="s">
        <v>557</v>
      </c>
      <c r="D353" s="176" t="s">
        <v>294</v>
      </c>
      <c r="E353" s="177" t="s">
        <v>840</v>
      </c>
      <c r="F353" s="178" t="s">
        <v>841</v>
      </c>
      <c r="G353" s="179" t="s">
        <v>153</v>
      </c>
      <c r="H353" s="180">
        <v>51</v>
      </c>
      <c r="I353" s="181"/>
      <c r="J353" s="182">
        <f>ROUND(I353*H353,2)</f>
        <v>0</v>
      </c>
      <c r="K353" s="178" t="s">
        <v>1</v>
      </c>
      <c r="L353" s="183"/>
      <c r="M353" s="184" t="s">
        <v>1</v>
      </c>
      <c r="N353" s="185" t="s">
        <v>43</v>
      </c>
      <c r="P353" s="145">
        <f>O353*H353</f>
        <v>0</v>
      </c>
      <c r="Q353" s="145">
        <v>0</v>
      </c>
      <c r="R353" s="145">
        <f>Q353*H353</f>
        <v>0</v>
      </c>
      <c r="S353" s="145">
        <v>0</v>
      </c>
      <c r="T353" s="146">
        <f>S353*H353</f>
        <v>0</v>
      </c>
      <c r="AR353" s="147" t="s">
        <v>176</v>
      </c>
      <c r="AT353" s="147" t="s">
        <v>294</v>
      </c>
      <c r="AU353" s="147" t="s">
        <v>86</v>
      </c>
      <c r="AY353" s="17" t="s">
        <v>131</v>
      </c>
      <c r="BE353" s="148">
        <f>IF(N353="základní",J353,0)</f>
        <v>0</v>
      </c>
      <c r="BF353" s="148">
        <f>IF(N353="snížená",J353,0)</f>
        <v>0</v>
      </c>
      <c r="BG353" s="148">
        <f>IF(N353="zákl. přenesená",J353,0)</f>
        <v>0</v>
      </c>
      <c r="BH353" s="148">
        <f>IF(N353="sníž. přenesená",J353,0)</f>
        <v>0</v>
      </c>
      <c r="BI353" s="148">
        <f>IF(N353="nulová",J353,0)</f>
        <v>0</v>
      </c>
      <c r="BJ353" s="17" t="s">
        <v>84</v>
      </c>
      <c r="BK353" s="148">
        <f>ROUND(I353*H353,2)</f>
        <v>0</v>
      </c>
      <c r="BL353" s="17" t="s">
        <v>138</v>
      </c>
      <c r="BM353" s="147" t="s">
        <v>842</v>
      </c>
    </row>
    <row r="354" spans="2:65" s="1" customFormat="1" ht="33" customHeight="1" x14ac:dyDescent="0.2">
      <c r="B354" s="32"/>
      <c r="C354" s="136" t="s">
        <v>563</v>
      </c>
      <c r="D354" s="136" t="s">
        <v>133</v>
      </c>
      <c r="E354" s="137" t="s">
        <v>617</v>
      </c>
      <c r="F354" s="138" t="s">
        <v>618</v>
      </c>
      <c r="G354" s="139" t="s">
        <v>153</v>
      </c>
      <c r="H354" s="140">
        <v>410</v>
      </c>
      <c r="I354" s="141"/>
      <c r="J354" s="142">
        <f>ROUND(I354*H354,2)</f>
        <v>0</v>
      </c>
      <c r="K354" s="138" t="s">
        <v>137</v>
      </c>
      <c r="L354" s="32"/>
      <c r="M354" s="143" t="s">
        <v>1</v>
      </c>
      <c r="N354" s="144" t="s">
        <v>43</v>
      </c>
      <c r="P354" s="145">
        <f>O354*H354</f>
        <v>0</v>
      </c>
      <c r="Q354" s="145">
        <v>0.15540000000000001</v>
      </c>
      <c r="R354" s="145">
        <f>Q354*H354</f>
        <v>63.714000000000006</v>
      </c>
      <c r="S354" s="145">
        <v>0</v>
      </c>
      <c r="T354" s="146">
        <f>S354*H354</f>
        <v>0</v>
      </c>
      <c r="AR354" s="147" t="s">
        <v>138</v>
      </c>
      <c r="AT354" s="147" t="s">
        <v>133</v>
      </c>
      <c r="AU354" s="147" t="s">
        <v>86</v>
      </c>
      <c r="AY354" s="17" t="s">
        <v>131</v>
      </c>
      <c r="BE354" s="148">
        <f>IF(N354="základní",J354,0)</f>
        <v>0</v>
      </c>
      <c r="BF354" s="148">
        <f>IF(N354="snížená",J354,0)</f>
        <v>0</v>
      </c>
      <c r="BG354" s="148">
        <f>IF(N354="zákl. přenesená",J354,0)</f>
        <v>0</v>
      </c>
      <c r="BH354" s="148">
        <f>IF(N354="sníž. přenesená",J354,0)</f>
        <v>0</v>
      </c>
      <c r="BI354" s="148">
        <f>IF(N354="nulová",J354,0)</f>
        <v>0</v>
      </c>
      <c r="BJ354" s="17" t="s">
        <v>84</v>
      </c>
      <c r="BK354" s="148">
        <f>ROUND(I354*H354,2)</f>
        <v>0</v>
      </c>
      <c r="BL354" s="17" t="s">
        <v>138</v>
      </c>
      <c r="BM354" s="147" t="s">
        <v>843</v>
      </c>
    </row>
    <row r="355" spans="2:65" s="1" customFormat="1" ht="16.5" customHeight="1" x14ac:dyDescent="0.2">
      <c r="B355" s="32"/>
      <c r="C355" s="176" t="s">
        <v>237</v>
      </c>
      <c r="D355" s="176" t="s">
        <v>294</v>
      </c>
      <c r="E355" s="177" t="s">
        <v>621</v>
      </c>
      <c r="F355" s="178" t="s">
        <v>622</v>
      </c>
      <c r="G355" s="179" t="s">
        <v>153</v>
      </c>
      <c r="H355" s="180">
        <v>451</v>
      </c>
      <c r="I355" s="181"/>
      <c r="J355" s="182">
        <f>ROUND(I355*H355,2)</f>
        <v>0</v>
      </c>
      <c r="K355" s="178" t="s">
        <v>137</v>
      </c>
      <c r="L355" s="183"/>
      <c r="M355" s="184" t="s">
        <v>1</v>
      </c>
      <c r="N355" s="185" t="s">
        <v>43</v>
      </c>
      <c r="P355" s="145">
        <f>O355*H355</f>
        <v>0</v>
      </c>
      <c r="Q355" s="145">
        <v>5.6120000000000003E-2</v>
      </c>
      <c r="R355" s="145">
        <f>Q355*H355</f>
        <v>25.310120000000001</v>
      </c>
      <c r="S355" s="145">
        <v>0</v>
      </c>
      <c r="T355" s="146">
        <f>S355*H355</f>
        <v>0</v>
      </c>
      <c r="AR355" s="147" t="s">
        <v>176</v>
      </c>
      <c r="AT355" s="147" t="s">
        <v>294</v>
      </c>
      <c r="AU355" s="147" t="s">
        <v>86</v>
      </c>
      <c r="AY355" s="17" t="s">
        <v>131</v>
      </c>
      <c r="BE355" s="148">
        <f>IF(N355="základní",J355,0)</f>
        <v>0</v>
      </c>
      <c r="BF355" s="148">
        <f>IF(N355="snížená",J355,0)</f>
        <v>0</v>
      </c>
      <c r="BG355" s="148">
        <f>IF(N355="zákl. přenesená",J355,0)</f>
        <v>0</v>
      </c>
      <c r="BH355" s="148">
        <f>IF(N355="sníž. přenesená",J355,0)</f>
        <v>0</v>
      </c>
      <c r="BI355" s="148">
        <f>IF(N355="nulová",J355,0)</f>
        <v>0</v>
      </c>
      <c r="BJ355" s="17" t="s">
        <v>84</v>
      </c>
      <c r="BK355" s="148">
        <f>ROUND(I355*H355,2)</f>
        <v>0</v>
      </c>
      <c r="BL355" s="17" t="s">
        <v>138</v>
      </c>
      <c r="BM355" s="147" t="s">
        <v>844</v>
      </c>
    </row>
    <row r="356" spans="2:65" s="13" customFormat="1" x14ac:dyDescent="0.2">
      <c r="B356" s="156"/>
      <c r="D356" s="150" t="s">
        <v>140</v>
      </c>
      <c r="F356" s="158" t="s">
        <v>845</v>
      </c>
      <c r="H356" s="159">
        <v>451</v>
      </c>
      <c r="I356" s="160"/>
      <c r="L356" s="156"/>
      <c r="M356" s="161"/>
      <c r="T356" s="162"/>
      <c r="AT356" s="157" t="s">
        <v>140</v>
      </c>
      <c r="AU356" s="157" t="s">
        <v>86</v>
      </c>
      <c r="AV356" s="13" t="s">
        <v>86</v>
      </c>
      <c r="AW356" s="13" t="s">
        <v>4</v>
      </c>
      <c r="AX356" s="13" t="s">
        <v>84</v>
      </c>
      <c r="AY356" s="157" t="s">
        <v>131</v>
      </c>
    </row>
    <row r="357" spans="2:65" s="1" customFormat="1" ht="24.2" customHeight="1" x14ac:dyDescent="0.2">
      <c r="B357" s="32"/>
      <c r="C357" s="136" t="s">
        <v>570</v>
      </c>
      <c r="D357" s="136" t="s">
        <v>133</v>
      </c>
      <c r="E357" s="137" t="s">
        <v>846</v>
      </c>
      <c r="F357" s="138" t="s">
        <v>847</v>
      </c>
      <c r="G357" s="139" t="s">
        <v>153</v>
      </c>
      <c r="H357" s="140">
        <v>203</v>
      </c>
      <c r="I357" s="141"/>
      <c r="J357" s="142">
        <f>ROUND(I357*H357,2)</f>
        <v>0</v>
      </c>
      <c r="K357" s="138" t="s">
        <v>137</v>
      </c>
      <c r="L357" s="32"/>
      <c r="M357" s="143" t="s">
        <v>1</v>
      </c>
      <c r="N357" s="144" t="s">
        <v>43</v>
      </c>
      <c r="P357" s="145">
        <f>O357*H357</f>
        <v>0</v>
      </c>
      <c r="Q357" s="145">
        <v>0.13095999999999999</v>
      </c>
      <c r="R357" s="145">
        <f>Q357*H357</f>
        <v>26.584879999999998</v>
      </c>
      <c r="S357" s="145">
        <v>0</v>
      </c>
      <c r="T357" s="146">
        <f>S357*H357</f>
        <v>0</v>
      </c>
      <c r="AR357" s="147" t="s">
        <v>138</v>
      </c>
      <c r="AT357" s="147" t="s">
        <v>133</v>
      </c>
      <c r="AU357" s="147" t="s">
        <v>86</v>
      </c>
      <c r="AY357" s="17" t="s">
        <v>131</v>
      </c>
      <c r="BE357" s="148">
        <f>IF(N357="základní",J357,0)</f>
        <v>0</v>
      </c>
      <c r="BF357" s="148">
        <f>IF(N357="snížená",J357,0)</f>
        <v>0</v>
      </c>
      <c r="BG357" s="148">
        <f>IF(N357="zákl. přenesená",J357,0)</f>
        <v>0</v>
      </c>
      <c r="BH357" s="148">
        <f>IF(N357="sníž. přenesená",J357,0)</f>
        <v>0</v>
      </c>
      <c r="BI357" s="148">
        <f>IF(N357="nulová",J357,0)</f>
        <v>0</v>
      </c>
      <c r="BJ357" s="17" t="s">
        <v>84</v>
      </c>
      <c r="BK357" s="148">
        <f>ROUND(I357*H357,2)</f>
        <v>0</v>
      </c>
      <c r="BL357" s="17" t="s">
        <v>138</v>
      </c>
      <c r="BM357" s="147" t="s">
        <v>848</v>
      </c>
    </row>
    <row r="358" spans="2:65" s="1" customFormat="1" ht="16.5" customHeight="1" x14ac:dyDescent="0.2">
      <c r="B358" s="32"/>
      <c r="C358" s="176" t="s">
        <v>574</v>
      </c>
      <c r="D358" s="176" t="s">
        <v>294</v>
      </c>
      <c r="E358" s="177" t="s">
        <v>849</v>
      </c>
      <c r="F358" s="178" t="s">
        <v>850</v>
      </c>
      <c r="G358" s="179" t="s">
        <v>153</v>
      </c>
      <c r="H358" s="180">
        <v>223.3</v>
      </c>
      <c r="I358" s="181"/>
      <c r="J358" s="182">
        <f>ROUND(I358*H358,2)</f>
        <v>0</v>
      </c>
      <c r="K358" s="178" t="s">
        <v>137</v>
      </c>
      <c r="L358" s="183"/>
      <c r="M358" s="184" t="s">
        <v>1</v>
      </c>
      <c r="N358" s="185" t="s">
        <v>43</v>
      </c>
      <c r="P358" s="145">
        <f>O358*H358</f>
        <v>0</v>
      </c>
      <c r="Q358" s="145">
        <v>0.12</v>
      </c>
      <c r="R358" s="145">
        <f>Q358*H358</f>
        <v>26.795999999999999</v>
      </c>
      <c r="S358" s="145">
        <v>0</v>
      </c>
      <c r="T358" s="146">
        <f>S358*H358</f>
        <v>0</v>
      </c>
      <c r="AR358" s="147" t="s">
        <v>176</v>
      </c>
      <c r="AT358" s="147" t="s">
        <v>294</v>
      </c>
      <c r="AU358" s="147" t="s">
        <v>86</v>
      </c>
      <c r="AY358" s="17" t="s">
        <v>131</v>
      </c>
      <c r="BE358" s="148">
        <f>IF(N358="základní",J358,0)</f>
        <v>0</v>
      </c>
      <c r="BF358" s="148">
        <f>IF(N358="snížená",J358,0)</f>
        <v>0</v>
      </c>
      <c r="BG358" s="148">
        <f>IF(N358="zákl. přenesená",J358,0)</f>
        <v>0</v>
      </c>
      <c r="BH358" s="148">
        <f>IF(N358="sníž. přenesená",J358,0)</f>
        <v>0</v>
      </c>
      <c r="BI358" s="148">
        <f>IF(N358="nulová",J358,0)</f>
        <v>0</v>
      </c>
      <c r="BJ358" s="17" t="s">
        <v>84</v>
      </c>
      <c r="BK358" s="148">
        <f>ROUND(I358*H358,2)</f>
        <v>0</v>
      </c>
      <c r="BL358" s="17" t="s">
        <v>138</v>
      </c>
      <c r="BM358" s="147" t="s">
        <v>851</v>
      </c>
    </row>
    <row r="359" spans="2:65" s="13" customFormat="1" x14ac:dyDescent="0.2">
      <c r="B359" s="156"/>
      <c r="D359" s="150" t="s">
        <v>140</v>
      </c>
      <c r="F359" s="158" t="s">
        <v>852</v>
      </c>
      <c r="H359" s="159">
        <v>223.3</v>
      </c>
      <c r="I359" s="160"/>
      <c r="L359" s="156"/>
      <c r="M359" s="161"/>
      <c r="T359" s="162"/>
      <c r="AT359" s="157" t="s">
        <v>140</v>
      </c>
      <c r="AU359" s="157" t="s">
        <v>86</v>
      </c>
      <c r="AV359" s="13" t="s">
        <v>86</v>
      </c>
      <c r="AW359" s="13" t="s">
        <v>4</v>
      </c>
      <c r="AX359" s="13" t="s">
        <v>84</v>
      </c>
      <c r="AY359" s="157" t="s">
        <v>131</v>
      </c>
    </row>
    <row r="360" spans="2:65" s="1" customFormat="1" ht="24.2" customHeight="1" x14ac:dyDescent="0.2">
      <c r="B360" s="32"/>
      <c r="C360" s="136" t="s">
        <v>578</v>
      </c>
      <c r="D360" s="136" t="s">
        <v>133</v>
      </c>
      <c r="E360" s="137" t="s">
        <v>853</v>
      </c>
      <c r="F360" s="138" t="s">
        <v>854</v>
      </c>
      <c r="G360" s="139" t="s">
        <v>153</v>
      </c>
      <c r="H360" s="140">
        <v>0.2</v>
      </c>
      <c r="I360" s="141"/>
      <c r="J360" s="142">
        <f>ROUND(I360*H360,2)</f>
        <v>0</v>
      </c>
      <c r="K360" s="138" t="s">
        <v>137</v>
      </c>
      <c r="L360" s="32"/>
      <c r="M360" s="143" t="s">
        <v>1</v>
      </c>
      <c r="N360" s="144" t="s">
        <v>43</v>
      </c>
      <c r="P360" s="145">
        <f>O360*H360</f>
        <v>0</v>
      </c>
      <c r="Q360" s="145">
        <v>2.7899999999999999E-3</v>
      </c>
      <c r="R360" s="145">
        <f>Q360*H360</f>
        <v>5.5800000000000001E-4</v>
      </c>
      <c r="S360" s="145">
        <v>5.6000000000000001E-2</v>
      </c>
      <c r="T360" s="146">
        <f>S360*H360</f>
        <v>1.1200000000000002E-2</v>
      </c>
      <c r="AR360" s="147" t="s">
        <v>138</v>
      </c>
      <c r="AT360" s="147" t="s">
        <v>133</v>
      </c>
      <c r="AU360" s="147" t="s">
        <v>86</v>
      </c>
      <c r="AY360" s="17" t="s">
        <v>131</v>
      </c>
      <c r="BE360" s="148">
        <f>IF(N360="základní",J360,0)</f>
        <v>0</v>
      </c>
      <c r="BF360" s="148">
        <f>IF(N360="snížená",J360,0)</f>
        <v>0</v>
      </c>
      <c r="BG360" s="148">
        <f>IF(N360="zákl. přenesená",J360,0)</f>
        <v>0</v>
      </c>
      <c r="BH360" s="148">
        <f>IF(N360="sníž. přenesená",J360,0)</f>
        <v>0</v>
      </c>
      <c r="BI360" s="148">
        <f>IF(N360="nulová",J360,0)</f>
        <v>0</v>
      </c>
      <c r="BJ360" s="17" t="s">
        <v>84</v>
      </c>
      <c r="BK360" s="148">
        <f>ROUND(I360*H360,2)</f>
        <v>0</v>
      </c>
      <c r="BL360" s="17" t="s">
        <v>138</v>
      </c>
      <c r="BM360" s="147" t="s">
        <v>855</v>
      </c>
    </row>
    <row r="361" spans="2:65" s="11" customFormat="1" ht="23.1" customHeight="1" x14ac:dyDescent="0.2">
      <c r="B361" s="124"/>
      <c r="D361" s="125" t="s">
        <v>77</v>
      </c>
      <c r="E361" s="134" t="s">
        <v>637</v>
      </c>
      <c r="F361" s="134" t="s">
        <v>638</v>
      </c>
      <c r="I361" s="127"/>
      <c r="J361" s="135">
        <f>BK361</f>
        <v>0</v>
      </c>
      <c r="L361" s="124"/>
      <c r="M361" s="129"/>
      <c r="P361" s="130">
        <f>SUM(P362:P363)</f>
        <v>0</v>
      </c>
      <c r="R361" s="130">
        <f>SUM(R362:R363)</f>
        <v>0</v>
      </c>
      <c r="T361" s="131">
        <f>SUM(T362:T363)</f>
        <v>0</v>
      </c>
      <c r="AR361" s="125" t="s">
        <v>84</v>
      </c>
      <c r="AT361" s="132" t="s">
        <v>77</v>
      </c>
      <c r="AU361" s="132" t="s">
        <v>84</v>
      </c>
      <c r="AY361" s="125" t="s">
        <v>131</v>
      </c>
      <c r="BK361" s="133">
        <f>SUM(BK362:BK363)</f>
        <v>0</v>
      </c>
    </row>
    <row r="362" spans="2:65" s="1" customFormat="1" ht="24.2" customHeight="1" x14ac:dyDescent="0.2">
      <c r="B362" s="32"/>
      <c r="C362" s="136" t="s">
        <v>582</v>
      </c>
      <c r="D362" s="136" t="s">
        <v>133</v>
      </c>
      <c r="E362" s="137" t="s">
        <v>640</v>
      </c>
      <c r="F362" s="138" t="s">
        <v>641</v>
      </c>
      <c r="G362" s="139" t="s">
        <v>179</v>
      </c>
      <c r="H362" s="140">
        <v>4510.3</v>
      </c>
      <c r="I362" s="141"/>
      <c r="J362" s="142">
        <f>ROUND(I362*H362,2)</f>
        <v>0</v>
      </c>
      <c r="K362" s="138" t="s">
        <v>137</v>
      </c>
      <c r="L362" s="32"/>
      <c r="M362" s="143" t="s">
        <v>1</v>
      </c>
      <c r="N362" s="144" t="s">
        <v>43</v>
      </c>
      <c r="P362" s="145">
        <f>O362*H362</f>
        <v>0</v>
      </c>
      <c r="Q362" s="145">
        <v>0</v>
      </c>
      <c r="R362" s="145">
        <f>Q362*H362</f>
        <v>0</v>
      </c>
      <c r="S362" s="145">
        <v>0</v>
      </c>
      <c r="T362" s="146">
        <f>S362*H362</f>
        <v>0</v>
      </c>
      <c r="AR362" s="147" t="s">
        <v>138</v>
      </c>
      <c r="AT362" s="147" t="s">
        <v>133</v>
      </c>
      <c r="AU362" s="147" t="s">
        <v>86</v>
      </c>
      <c r="AY362" s="17" t="s">
        <v>131</v>
      </c>
      <c r="BE362" s="148">
        <f>IF(N362="základní",J362,0)</f>
        <v>0</v>
      </c>
      <c r="BF362" s="148">
        <f>IF(N362="snížená",J362,0)</f>
        <v>0</v>
      </c>
      <c r="BG362" s="148">
        <f>IF(N362="zákl. přenesená",J362,0)</f>
        <v>0</v>
      </c>
      <c r="BH362" s="148">
        <f>IF(N362="sníž. přenesená",J362,0)</f>
        <v>0</v>
      </c>
      <c r="BI362" s="148">
        <f>IF(N362="nulová",J362,0)</f>
        <v>0</v>
      </c>
      <c r="BJ362" s="17" t="s">
        <v>84</v>
      </c>
      <c r="BK362" s="148">
        <f>ROUND(I362*H362,2)</f>
        <v>0</v>
      </c>
      <c r="BL362" s="17" t="s">
        <v>138</v>
      </c>
      <c r="BM362" s="147" t="s">
        <v>856</v>
      </c>
    </row>
    <row r="363" spans="2:65" s="1" customFormat="1" ht="38.1" customHeight="1" x14ac:dyDescent="0.2">
      <c r="B363" s="32"/>
      <c r="C363" s="136" t="s">
        <v>586</v>
      </c>
      <c r="D363" s="136" t="s">
        <v>133</v>
      </c>
      <c r="E363" s="137" t="s">
        <v>644</v>
      </c>
      <c r="F363" s="138" t="s">
        <v>645</v>
      </c>
      <c r="G363" s="139" t="s">
        <v>179</v>
      </c>
      <c r="H363" s="140">
        <v>4510.3</v>
      </c>
      <c r="I363" s="141"/>
      <c r="J363" s="142">
        <f>ROUND(I363*H363,2)</f>
        <v>0</v>
      </c>
      <c r="K363" s="138" t="s">
        <v>137</v>
      </c>
      <c r="L363" s="32"/>
      <c r="M363" s="143" t="s">
        <v>1</v>
      </c>
      <c r="N363" s="144" t="s">
        <v>43</v>
      </c>
      <c r="P363" s="145">
        <f>O363*H363</f>
        <v>0</v>
      </c>
      <c r="Q363" s="145">
        <v>0</v>
      </c>
      <c r="R363" s="145">
        <f>Q363*H363</f>
        <v>0</v>
      </c>
      <c r="S363" s="145">
        <v>0</v>
      </c>
      <c r="T363" s="146">
        <f>S363*H363</f>
        <v>0</v>
      </c>
      <c r="AR363" s="147" t="s">
        <v>138</v>
      </c>
      <c r="AT363" s="147" t="s">
        <v>133</v>
      </c>
      <c r="AU363" s="147" t="s">
        <v>86</v>
      </c>
      <c r="AY363" s="17" t="s">
        <v>131</v>
      </c>
      <c r="BE363" s="148">
        <f>IF(N363="základní",J363,0)</f>
        <v>0</v>
      </c>
      <c r="BF363" s="148">
        <f>IF(N363="snížená",J363,0)</f>
        <v>0</v>
      </c>
      <c r="BG363" s="148">
        <f>IF(N363="zákl. přenesená",J363,0)</f>
        <v>0</v>
      </c>
      <c r="BH363" s="148">
        <f>IF(N363="sníž. přenesená",J363,0)</f>
        <v>0</v>
      </c>
      <c r="BI363" s="148">
        <f>IF(N363="nulová",J363,0)</f>
        <v>0</v>
      </c>
      <c r="BJ363" s="17" t="s">
        <v>84</v>
      </c>
      <c r="BK363" s="148">
        <f>ROUND(I363*H363,2)</f>
        <v>0</v>
      </c>
      <c r="BL363" s="17" t="s">
        <v>138</v>
      </c>
      <c r="BM363" s="147" t="s">
        <v>857</v>
      </c>
    </row>
    <row r="364" spans="2:65" s="11" customFormat="1" ht="26.1" customHeight="1" x14ac:dyDescent="0.2">
      <c r="B364" s="124"/>
      <c r="D364" s="125" t="s">
        <v>77</v>
      </c>
      <c r="E364" s="126" t="s">
        <v>294</v>
      </c>
      <c r="F364" s="126" t="s">
        <v>647</v>
      </c>
      <c r="I364" s="127"/>
      <c r="J364" s="128">
        <f>BK364</f>
        <v>0</v>
      </c>
      <c r="L364" s="124"/>
      <c r="M364" s="129"/>
      <c r="P364" s="130">
        <f>P365</f>
        <v>0</v>
      </c>
      <c r="R364" s="130">
        <f>R365</f>
        <v>2.7999999999999995E-3</v>
      </c>
      <c r="T364" s="131">
        <f>T365</f>
        <v>0</v>
      </c>
      <c r="AR364" s="125" t="s">
        <v>150</v>
      </c>
      <c r="AT364" s="132" t="s">
        <v>77</v>
      </c>
      <c r="AU364" s="132" t="s">
        <v>78</v>
      </c>
      <c r="AY364" s="125" t="s">
        <v>131</v>
      </c>
      <c r="BK364" s="133">
        <f>BK365</f>
        <v>0</v>
      </c>
    </row>
    <row r="365" spans="2:65" s="11" customFormat="1" ht="23.1" customHeight="1" x14ac:dyDescent="0.2">
      <c r="B365" s="124"/>
      <c r="D365" s="125" t="s">
        <v>77</v>
      </c>
      <c r="E365" s="134" t="s">
        <v>648</v>
      </c>
      <c r="F365" s="134" t="s">
        <v>649</v>
      </c>
      <c r="I365" s="127"/>
      <c r="J365" s="135">
        <f>BK365</f>
        <v>0</v>
      </c>
      <c r="L365" s="124"/>
      <c r="M365" s="129"/>
      <c r="P365" s="130">
        <f>SUM(P366:P367)</f>
        <v>0</v>
      </c>
      <c r="R365" s="130">
        <f>SUM(R366:R367)</f>
        <v>2.7999999999999995E-3</v>
      </c>
      <c r="T365" s="131">
        <f>SUM(T366:T367)</f>
        <v>0</v>
      </c>
      <c r="AR365" s="125" t="s">
        <v>150</v>
      </c>
      <c r="AT365" s="132" t="s">
        <v>77</v>
      </c>
      <c r="AU365" s="132" t="s">
        <v>84</v>
      </c>
      <c r="AY365" s="125" t="s">
        <v>131</v>
      </c>
      <c r="BK365" s="133">
        <f>SUM(BK366:BK367)</f>
        <v>0</v>
      </c>
    </row>
    <row r="366" spans="2:65" s="1" customFormat="1" ht="24.2" customHeight="1" x14ac:dyDescent="0.2">
      <c r="B366" s="32"/>
      <c r="C366" s="136" t="s">
        <v>590</v>
      </c>
      <c r="D366" s="136" t="s">
        <v>133</v>
      </c>
      <c r="E366" s="137" t="s">
        <v>651</v>
      </c>
      <c r="F366" s="138" t="s">
        <v>652</v>
      </c>
      <c r="G366" s="139" t="s">
        <v>460</v>
      </c>
      <c r="H366" s="140">
        <v>5</v>
      </c>
      <c r="I366" s="141"/>
      <c r="J366" s="142">
        <f>ROUND(I366*H366,2)</f>
        <v>0</v>
      </c>
      <c r="K366" s="138" t="s">
        <v>1</v>
      </c>
      <c r="L366" s="32"/>
      <c r="M366" s="143" t="s">
        <v>1</v>
      </c>
      <c r="N366" s="144" t="s">
        <v>43</v>
      </c>
      <c r="P366" s="145">
        <f>O366*H366</f>
        <v>0</v>
      </c>
      <c r="Q366" s="145">
        <v>5.5999999999999995E-4</v>
      </c>
      <c r="R366" s="145">
        <f>Q366*H366</f>
        <v>2.7999999999999995E-3</v>
      </c>
      <c r="S366" s="145">
        <v>0</v>
      </c>
      <c r="T366" s="146">
        <f>S366*H366</f>
        <v>0</v>
      </c>
      <c r="AR366" s="147" t="s">
        <v>582</v>
      </c>
      <c r="AT366" s="147" t="s">
        <v>133</v>
      </c>
      <c r="AU366" s="147" t="s">
        <v>86</v>
      </c>
      <c r="AY366" s="17" t="s">
        <v>131</v>
      </c>
      <c r="BE366" s="148">
        <f>IF(N366="základní",J366,0)</f>
        <v>0</v>
      </c>
      <c r="BF366" s="148">
        <f>IF(N366="snížená",J366,0)</f>
        <v>0</v>
      </c>
      <c r="BG366" s="148">
        <f>IF(N366="zákl. přenesená",J366,0)</f>
        <v>0</v>
      </c>
      <c r="BH366" s="148">
        <f>IF(N366="sníž. přenesená",J366,0)</f>
        <v>0</v>
      </c>
      <c r="BI366" s="148">
        <f>IF(N366="nulová",J366,0)</f>
        <v>0</v>
      </c>
      <c r="BJ366" s="17" t="s">
        <v>84</v>
      </c>
      <c r="BK366" s="148">
        <f>ROUND(I366*H366,2)</f>
        <v>0</v>
      </c>
      <c r="BL366" s="17" t="s">
        <v>582</v>
      </c>
      <c r="BM366" s="147" t="s">
        <v>858</v>
      </c>
    </row>
    <row r="367" spans="2:65" s="1" customFormat="1" ht="16.5" customHeight="1" x14ac:dyDescent="0.2">
      <c r="B367" s="32"/>
      <c r="C367" s="176" t="s">
        <v>594</v>
      </c>
      <c r="D367" s="176" t="s">
        <v>294</v>
      </c>
      <c r="E367" s="177" t="s">
        <v>655</v>
      </c>
      <c r="F367" s="178" t="s">
        <v>656</v>
      </c>
      <c r="G367" s="179" t="s">
        <v>460</v>
      </c>
      <c r="H367" s="180">
        <v>5</v>
      </c>
      <c r="I367" s="181"/>
      <c r="J367" s="182">
        <f>ROUND(I367*H367,2)</f>
        <v>0</v>
      </c>
      <c r="K367" s="178" t="s">
        <v>1</v>
      </c>
      <c r="L367" s="183"/>
      <c r="M367" s="184" t="s">
        <v>1</v>
      </c>
      <c r="N367" s="185" t="s">
        <v>43</v>
      </c>
      <c r="P367" s="145">
        <f>O367*H367</f>
        <v>0</v>
      </c>
      <c r="Q367" s="145">
        <v>0</v>
      </c>
      <c r="R367" s="145">
        <f>Q367*H367</f>
        <v>0</v>
      </c>
      <c r="S367" s="145">
        <v>0</v>
      </c>
      <c r="T367" s="146">
        <f>S367*H367</f>
        <v>0</v>
      </c>
      <c r="AR367" s="147" t="s">
        <v>657</v>
      </c>
      <c r="AT367" s="147" t="s">
        <v>294</v>
      </c>
      <c r="AU367" s="147" t="s">
        <v>86</v>
      </c>
      <c r="AY367" s="17" t="s">
        <v>131</v>
      </c>
      <c r="BE367" s="148">
        <f>IF(N367="základní",J367,0)</f>
        <v>0</v>
      </c>
      <c r="BF367" s="148">
        <f>IF(N367="snížená",J367,0)</f>
        <v>0</v>
      </c>
      <c r="BG367" s="148">
        <f>IF(N367="zákl. přenesená",J367,0)</f>
        <v>0</v>
      </c>
      <c r="BH367" s="148">
        <f>IF(N367="sníž. přenesená",J367,0)</f>
        <v>0</v>
      </c>
      <c r="BI367" s="148">
        <f>IF(N367="nulová",J367,0)</f>
        <v>0</v>
      </c>
      <c r="BJ367" s="17" t="s">
        <v>84</v>
      </c>
      <c r="BK367" s="148">
        <f>ROUND(I367*H367,2)</f>
        <v>0</v>
      </c>
      <c r="BL367" s="17" t="s">
        <v>582</v>
      </c>
      <c r="BM367" s="147" t="s">
        <v>859</v>
      </c>
    </row>
    <row r="368" spans="2:65" s="11" customFormat="1" ht="26.1" customHeight="1" x14ac:dyDescent="0.2">
      <c r="B368" s="124"/>
      <c r="D368" s="125" t="s">
        <v>77</v>
      </c>
      <c r="E368" s="126" t="s">
        <v>860</v>
      </c>
      <c r="F368" s="126" t="s">
        <v>861</v>
      </c>
      <c r="I368" s="127"/>
      <c r="J368" s="128">
        <f>BK368</f>
        <v>0</v>
      </c>
      <c r="L368" s="124"/>
      <c r="M368" s="129"/>
      <c r="P368" s="130">
        <f>P369</f>
        <v>0</v>
      </c>
      <c r="R368" s="130">
        <f>R369</f>
        <v>0</v>
      </c>
      <c r="T368" s="131">
        <f>T369</f>
        <v>0</v>
      </c>
      <c r="AR368" s="125" t="s">
        <v>138</v>
      </c>
      <c r="AT368" s="132" t="s">
        <v>77</v>
      </c>
      <c r="AU368" s="132" t="s">
        <v>78</v>
      </c>
      <c r="AY368" s="125" t="s">
        <v>131</v>
      </c>
      <c r="BK368" s="133">
        <f>BK369</f>
        <v>0</v>
      </c>
    </row>
    <row r="369" spans="2:65" s="1" customFormat="1" ht="24.2" customHeight="1" x14ac:dyDescent="0.2">
      <c r="B369" s="32"/>
      <c r="C369" s="136" t="s">
        <v>598</v>
      </c>
      <c r="D369" s="136" t="s">
        <v>133</v>
      </c>
      <c r="E369" s="137" t="s">
        <v>862</v>
      </c>
      <c r="F369" s="138" t="s">
        <v>863</v>
      </c>
      <c r="G369" s="139" t="s">
        <v>393</v>
      </c>
      <c r="H369" s="140">
        <v>1</v>
      </c>
      <c r="I369" s="141"/>
      <c r="J369" s="142">
        <f>ROUND(I369*H369,2)</f>
        <v>0</v>
      </c>
      <c r="K369" s="138" t="s">
        <v>1</v>
      </c>
      <c r="L369" s="32"/>
      <c r="M369" s="170" t="s">
        <v>1</v>
      </c>
      <c r="N369" s="171" t="s">
        <v>43</v>
      </c>
      <c r="O369" s="172"/>
      <c r="P369" s="173">
        <f>O369*H369</f>
        <v>0</v>
      </c>
      <c r="Q369" s="173">
        <v>0</v>
      </c>
      <c r="R369" s="173">
        <f>Q369*H369</f>
        <v>0</v>
      </c>
      <c r="S369" s="173">
        <v>0</v>
      </c>
      <c r="T369" s="174">
        <f>S369*H369</f>
        <v>0</v>
      </c>
      <c r="AR369" s="147" t="s">
        <v>864</v>
      </c>
      <c r="AT369" s="147" t="s">
        <v>133</v>
      </c>
      <c r="AU369" s="147" t="s">
        <v>84</v>
      </c>
      <c r="AY369" s="17" t="s">
        <v>131</v>
      </c>
      <c r="BE369" s="148">
        <f>IF(N369="základní",J369,0)</f>
        <v>0</v>
      </c>
      <c r="BF369" s="148">
        <f>IF(N369="snížená",J369,0)</f>
        <v>0</v>
      </c>
      <c r="BG369" s="148">
        <f>IF(N369="zákl. přenesená",J369,0)</f>
        <v>0</v>
      </c>
      <c r="BH369" s="148">
        <f>IF(N369="sníž. přenesená",J369,0)</f>
        <v>0</v>
      </c>
      <c r="BI369" s="148">
        <f>IF(N369="nulová",J369,0)</f>
        <v>0</v>
      </c>
      <c r="BJ369" s="17" t="s">
        <v>84</v>
      </c>
      <c r="BK369" s="148">
        <f>ROUND(I369*H369,2)</f>
        <v>0</v>
      </c>
      <c r="BL369" s="17" t="s">
        <v>864</v>
      </c>
      <c r="BM369" s="147" t="s">
        <v>865</v>
      </c>
    </row>
    <row r="370" spans="2:65" s="1" customFormat="1" ht="6.95" customHeight="1" x14ac:dyDescent="0.2">
      <c r="B370" s="43"/>
      <c r="C370" s="44"/>
      <c r="D370" s="44"/>
      <c r="E370" s="44"/>
      <c r="F370" s="44"/>
      <c r="G370" s="44"/>
      <c r="H370" s="44"/>
      <c r="I370" s="44"/>
      <c r="J370" s="44"/>
      <c r="K370" s="44"/>
      <c r="L370" s="32"/>
    </row>
  </sheetData>
  <sheetProtection formatColumns="0" formatRows="0" autoFilter="0"/>
  <autoFilter ref="C129:K369" xr:uid="{00000000-0009-0000-0000-000004000000}"/>
  <mergeCells count="12">
    <mergeCell ref="E122:H122"/>
    <mergeCell ref="L2:V2"/>
    <mergeCell ref="E85:H85"/>
    <mergeCell ref="E87:H87"/>
    <mergeCell ref="E89:H89"/>
    <mergeCell ref="E118:H118"/>
    <mergeCell ref="E120:H12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64"/>
  <sheetViews>
    <sheetView showGridLines="0" topLeftCell="A152" workbookViewId="0">
      <selection activeCell="I163" sqref="I163"/>
    </sheetView>
  </sheetViews>
  <sheetFormatPr defaultColWidth="8.6640625" defaultRowHeight="11.25" x14ac:dyDescent="0.2"/>
  <cols>
    <col min="1" max="1" width="8.1640625" customWidth="1"/>
    <col min="2" max="2" width="1.1640625" customWidth="1"/>
    <col min="3" max="4" width="4.1640625" customWidth="1"/>
    <col min="5" max="5" width="17.1640625" customWidth="1"/>
    <col min="6" max="6" width="50.6640625" customWidth="1"/>
    <col min="7" max="7" width="7.5" customWidth="1"/>
    <col min="8" max="8" width="14" customWidth="1"/>
    <col min="9" max="9" width="15.6640625" customWidth="1"/>
    <col min="10" max="11" width="22.1640625" customWidth="1"/>
    <col min="12" max="12" width="9.1640625" customWidth="1"/>
    <col min="13" max="13" width="10.6640625" hidden="1" customWidth="1"/>
    <col min="14" max="14" width="9.1640625" hidden="1"/>
    <col min="15" max="20" width="14.1640625" hidden="1" customWidth="1"/>
    <col min="21" max="21" width="16.1640625" hidden="1" customWidth="1"/>
    <col min="22" max="22" width="12.1640625" customWidth="1"/>
    <col min="23" max="23" width="16.1640625" customWidth="1"/>
    <col min="24" max="24" width="12.1640625" customWidth="1"/>
    <col min="25" max="25" width="15" customWidth="1"/>
    <col min="26" max="26" width="11" customWidth="1"/>
    <col min="27" max="27" width="15" customWidth="1"/>
    <col min="28" max="28" width="16.1640625" customWidth="1"/>
    <col min="29" max="29" width="11" customWidth="1"/>
    <col min="30" max="30" width="15" customWidth="1"/>
    <col min="31" max="31" width="16.1640625" customWidth="1"/>
    <col min="44" max="65" width="9.1640625" hidden="1" customWidth="1"/>
    <col min="66" max="66" width="0" hidden="1" customWidth="1"/>
  </cols>
  <sheetData>
    <row r="2" spans="2:46" ht="36.950000000000003" customHeight="1" x14ac:dyDescent="0.2">
      <c r="L2" s="207"/>
      <c r="M2" s="207"/>
      <c r="N2" s="207"/>
      <c r="O2" s="207"/>
      <c r="P2" s="207"/>
      <c r="Q2" s="207"/>
      <c r="R2" s="207"/>
      <c r="S2" s="207"/>
      <c r="T2" s="207"/>
      <c r="U2" s="207"/>
      <c r="V2" s="207"/>
      <c r="AT2" s="17" t="s">
        <v>99</v>
      </c>
    </row>
    <row r="3" spans="2:46" ht="6.95" customHeight="1" x14ac:dyDescent="0.2">
      <c r="B3" s="18"/>
      <c r="C3" s="19"/>
      <c r="D3" s="19"/>
      <c r="E3" s="19"/>
      <c r="F3" s="19"/>
      <c r="G3" s="19"/>
      <c r="H3" s="19"/>
      <c r="I3" s="19"/>
      <c r="J3" s="19"/>
      <c r="K3" s="19"/>
      <c r="L3" s="20"/>
      <c r="AT3" s="17" t="s">
        <v>86</v>
      </c>
    </row>
    <row r="4" spans="2:46" ht="24.95" customHeight="1" x14ac:dyDescent="0.2">
      <c r="B4" s="20"/>
      <c r="D4" s="21" t="s">
        <v>100</v>
      </c>
      <c r="L4" s="20"/>
      <c r="M4" s="91" t="s">
        <v>10</v>
      </c>
      <c r="AT4" s="17" t="s">
        <v>4</v>
      </c>
    </row>
    <row r="5" spans="2:46" ht="6.95" customHeight="1" x14ac:dyDescent="0.2">
      <c r="B5" s="20"/>
      <c r="L5" s="20"/>
    </row>
    <row r="6" spans="2:46" ht="12" customHeight="1" x14ac:dyDescent="0.2">
      <c r="B6" s="20"/>
      <c r="D6" s="27" t="s">
        <v>16</v>
      </c>
      <c r="L6" s="20"/>
    </row>
    <row r="7" spans="2:46" ht="26.25" customHeight="1" x14ac:dyDescent="0.2">
      <c r="B7" s="20"/>
      <c r="E7" s="250" t="str">
        <f>'Rekapitulace stavby'!K6</f>
        <v>Modernizace tramvajové tratě Vídeňská, úsek Moravanské lány po smyčku Modřice</v>
      </c>
      <c r="F7" s="251"/>
      <c r="G7" s="251"/>
      <c r="H7" s="251"/>
      <c r="L7" s="20"/>
    </row>
    <row r="8" spans="2:46" s="1" customFormat="1" ht="12" customHeight="1" x14ac:dyDescent="0.2">
      <c r="B8" s="32"/>
      <c r="D8" s="27" t="s">
        <v>101</v>
      </c>
      <c r="L8" s="32"/>
    </row>
    <row r="9" spans="2:46" s="1" customFormat="1" ht="16.5" customHeight="1" x14ac:dyDescent="0.2">
      <c r="B9" s="32"/>
      <c r="E9" s="231" t="s">
        <v>866</v>
      </c>
      <c r="F9" s="249"/>
      <c r="G9" s="249"/>
      <c r="H9" s="249"/>
      <c r="L9" s="32"/>
    </row>
    <row r="10" spans="2:46" s="1" customFormat="1" x14ac:dyDescent="0.2">
      <c r="B10" s="32"/>
      <c r="L10" s="32"/>
    </row>
    <row r="11" spans="2:46" s="1" customFormat="1" ht="12" customHeight="1" x14ac:dyDescent="0.2">
      <c r="B11" s="32"/>
      <c r="D11" s="27" t="s">
        <v>17</v>
      </c>
      <c r="F11" s="25" t="s">
        <v>1</v>
      </c>
      <c r="I11" s="27" t="s">
        <v>18</v>
      </c>
      <c r="J11" s="25" t="s">
        <v>1</v>
      </c>
      <c r="L11" s="32"/>
    </row>
    <row r="12" spans="2:46" s="1" customFormat="1" ht="12" customHeight="1" x14ac:dyDescent="0.2">
      <c r="B12" s="32"/>
      <c r="D12" s="27" t="s">
        <v>19</v>
      </c>
      <c r="F12" s="25" t="s">
        <v>20</v>
      </c>
      <c r="I12" s="27" t="s">
        <v>21</v>
      </c>
      <c r="J12" s="51" t="str">
        <f>'Rekapitulace stavby'!AN8</f>
        <v>19. 10. 2023</v>
      </c>
      <c r="L12" s="32"/>
    </row>
    <row r="13" spans="2:46" s="1" customFormat="1" ht="11.1" customHeight="1" x14ac:dyDescent="0.2">
      <c r="B13" s="32"/>
      <c r="L13" s="32"/>
    </row>
    <row r="14" spans="2:46" s="1" customFormat="1" ht="12" customHeight="1" x14ac:dyDescent="0.2">
      <c r="B14" s="32"/>
      <c r="D14" s="27" t="s">
        <v>23</v>
      </c>
      <c r="I14" s="27" t="s">
        <v>24</v>
      </c>
      <c r="J14" s="25" t="s">
        <v>25</v>
      </c>
      <c r="L14" s="32"/>
    </row>
    <row r="15" spans="2:46" s="1" customFormat="1" ht="18" customHeight="1" x14ac:dyDescent="0.2">
      <c r="B15" s="32"/>
      <c r="E15" s="25" t="s">
        <v>26</v>
      </c>
      <c r="I15" s="27" t="s">
        <v>27</v>
      </c>
      <c r="J15" s="25" t="s">
        <v>28</v>
      </c>
      <c r="L15" s="32"/>
    </row>
    <row r="16" spans="2:46" s="1" customFormat="1" ht="6.95" customHeight="1" x14ac:dyDescent="0.2">
      <c r="B16" s="32"/>
      <c r="L16" s="32"/>
    </row>
    <row r="17" spans="2:12" s="1" customFormat="1" ht="12" customHeight="1" x14ac:dyDescent="0.2">
      <c r="B17" s="32"/>
      <c r="D17" s="27" t="s">
        <v>29</v>
      </c>
      <c r="I17" s="27" t="s">
        <v>24</v>
      </c>
      <c r="J17" s="28" t="str">
        <f>'Rekapitulace stavby'!AN13</f>
        <v>Vyplň údaj</v>
      </c>
      <c r="L17" s="32"/>
    </row>
    <row r="18" spans="2:12" s="1" customFormat="1" ht="18" customHeight="1" x14ac:dyDescent="0.2">
      <c r="B18" s="32"/>
      <c r="E18" s="252" t="str">
        <f>'Rekapitulace stavby'!E14</f>
        <v>Vyplň údaj</v>
      </c>
      <c r="F18" s="218"/>
      <c r="G18" s="218"/>
      <c r="H18" s="218"/>
      <c r="I18" s="27" t="s">
        <v>27</v>
      </c>
      <c r="J18" s="28" t="str">
        <f>'Rekapitulace stavby'!AN14</f>
        <v>Vyplň údaj</v>
      </c>
      <c r="L18" s="32"/>
    </row>
    <row r="19" spans="2:12" s="1" customFormat="1" ht="6.95" customHeight="1" x14ac:dyDescent="0.2">
      <c r="B19" s="32"/>
      <c r="L19" s="32"/>
    </row>
    <row r="20" spans="2:12" s="1" customFormat="1" ht="12" customHeight="1" x14ac:dyDescent="0.2">
      <c r="B20" s="32"/>
      <c r="D20" s="27" t="s">
        <v>31</v>
      </c>
      <c r="I20" s="27" t="s">
        <v>24</v>
      </c>
      <c r="J20" s="25" t="s">
        <v>32</v>
      </c>
      <c r="L20" s="32"/>
    </row>
    <row r="21" spans="2:12" s="1" customFormat="1" ht="18" customHeight="1" x14ac:dyDescent="0.2">
      <c r="B21" s="32"/>
      <c r="E21" s="25" t="s">
        <v>33</v>
      </c>
      <c r="I21" s="27" t="s">
        <v>27</v>
      </c>
      <c r="J21" s="25" t="s">
        <v>34</v>
      </c>
      <c r="L21" s="32"/>
    </row>
    <row r="22" spans="2:12" s="1" customFormat="1" ht="6.95" customHeight="1" x14ac:dyDescent="0.2">
      <c r="B22" s="32"/>
      <c r="L22" s="32"/>
    </row>
    <row r="23" spans="2:12" s="1" customFormat="1" ht="12" customHeight="1" x14ac:dyDescent="0.2">
      <c r="B23" s="32"/>
      <c r="D23" s="27" t="s">
        <v>36</v>
      </c>
      <c r="I23" s="27" t="s">
        <v>24</v>
      </c>
      <c r="J23" s="25" t="s">
        <v>32</v>
      </c>
      <c r="L23" s="32"/>
    </row>
    <row r="24" spans="2:12" s="1" customFormat="1" ht="18" customHeight="1" x14ac:dyDescent="0.2">
      <c r="B24" s="32"/>
      <c r="E24" s="25" t="s">
        <v>33</v>
      </c>
      <c r="I24" s="27" t="s">
        <v>27</v>
      </c>
      <c r="J24" s="25" t="s">
        <v>34</v>
      </c>
      <c r="L24" s="32"/>
    </row>
    <row r="25" spans="2:12" s="1" customFormat="1" ht="6.95" customHeight="1" x14ac:dyDescent="0.2">
      <c r="B25" s="32"/>
      <c r="L25" s="32"/>
    </row>
    <row r="26" spans="2:12" s="1" customFormat="1" ht="12" customHeight="1" x14ac:dyDescent="0.2">
      <c r="B26" s="32"/>
      <c r="D26" s="27" t="s">
        <v>37</v>
      </c>
      <c r="L26" s="32"/>
    </row>
    <row r="27" spans="2:12" s="7" customFormat="1" ht="16.5" customHeight="1" x14ac:dyDescent="0.2">
      <c r="B27" s="92"/>
      <c r="E27" s="222" t="s">
        <v>1</v>
      </c>
      <c r="F27" s="222"/>
      <c r="G27" s="222"/>
      <c r="H27" s="222"/>
      <c r="L27" s="92"/>
    </row>
    <row r="28" spans="2:12" s="1" customFormat="1" ht="6.95" customHeight="1" x14ac:dyDescent="0.2">
      <c r="B28" s="32"/>
      <c r="L28" s="32"/>
    </row>
    <row r="29" spans="2:12" s="1" customFormat="1" ht="6.95" customHeight="1" x14ac:dyDescent="0.2">
      <c r="B29" s="32"/>
      <c r="D29" s="52"/>
      <c r="E29" s="52"/>
      <c r="F29" s="52"/>
      <c r="G29" s="52"/>
      <c r="H29" s="52"/>
      <c r="I29" s="52"/>
      <c r="J29" s="52"/>
      <c r="K29" s="52"/>
      <c r="L29" s="32"/>
    </row>
    <row r="30" spans="2:12" s="1" customFormat="1" ht="25.35" customHeight="1" x14ac:dyDescent="0.2">
      <c r="B30" s="32"/>
      <c r="D30" s="93" t="s">
        <v>38</v>
      </c>
      <c r="J30" s="64">
        <f>ROUND(J118, 2)</f>
        <v>0</v>
      </c>
      <c r="L30" s="32"/>
    </row>
    <row r="31" spans="2:12" s="1" customFormat="1" ht="6.95" customHeight="1" x14ac:dyDescent="0.2">
      <c r="B31" s="32"/>
      <c r="D31" s="52"/>
      <c r="E31" s="52"/>
      <c r="F31" s="52"/>
      <c r="G31" s="52"/>
      <c r="H31" s="52"/>
      <c r="I31" s="52"/>
      <c r="J31" s="52"/>
      <c r="K31" s="52"/>
      <c r="L31" s="32"/>
    </row>
    <row r="32" spans="2:12" s="1" customFormat="1" ht="14.45" customHeight="1" x14ac:dyDescent="0.2">
      <c r="B32" s="32"/>
      <c r="F32" s="94" t="s">
        <v>40</v>
      </c>
      <c r="I32" s="94" t="s">
        <v>39</v>
      </c>
      <c r="J32" s="94" t="s">
        <v>41</v>
      </c>
      <c r="L32" s="32"/>
    </row>
    <row r="33" spans="2:12" s="1" customFormat="1" ht="14.45" customHeight="1" x14ac:dyDescent="0.2">
      <c r="B33" s="32"/>
      <c r="D33" s="95" t="s">
        <v>42</v>
      </c>
      <c r="E33" s="27" t="s">
        <v>43</v>
      </c>
      <c r="F33" s="84">
        <f>ROUND((SUM(BE118:BE162)),  2)</f>
        <v>0</v>
      </c>
      <c r="I33" s="96">
        <v>0.21</v>
      </c>
      <c r="J33" s="84">
        <f>ROUND(((SUM(BE118:BE162))*I33),  2)</f>
        <v>0</v>
      </c>
      <c r="L33" s="32"/>
    </row>
    <row r="34" spans="2:12" s="1" customFormat="1" ht="14.45" customHeight="1" x14ac:dyDescent="0.2">
      <c r="B34" s="32"/>
      <c r="E34" s="27" t="s">
        <v>44</v>
      </c>
      <c r="F34" s="84">
        <f>ROUND((SUM(BF118:BF162)),  2)</f>
        <v>0</v>
      </c>
      <c r="I34" s="96">
        <v>0.12</v>
      </c>
      <c r="J34" s="84">
        <f>ROUND(((SUM(BF118:BF162))*I34),  2)</f>
        <v>0</v>
      </c>
      <c r="L34" s="32"/>
    </row>
    <row r="35" spans="2:12" s="1" customFormat="1" ht="14.45" hidden="1" customHeight="1" x14ac:dyDescent="0.2">
      <c r="B35" s="32"/>
      <c r="E35" s="27" t="s">
        <v>45</v>
      </c>
      <c r="F35" s="84">
        <f>ROUND((SUM(BG118:BG162)),  2)</f>
        <v>0</v>
      </c>
      <c r="I35" s="96">
        <v>0.21</v>
      </c>
      <c r="J35" s="84">
        <f>0</f>
        <v>0</v>
      </c>
      <c r="L35" s="32"/>
    </row>
    <row r="36" spans="2:12" s="1" customFormat="1" ht="14.45" hidden="1" customHeight="1" x14ac:dyDescent="0.2">
      <c r="B36" s="32"/>
      <c r="E36" s="27" t="s">
        <v>46</v>
      </c>
      <c r="F36" s="84">
        <f>ROUND((SUM(BH118:BH162)),  2)</f>
        <v>0</v>
      </c>
      <c r="I36" s="96">
        <v>0.12</v>
      </c>
      <c r="J36" s="84">
        <f>0</f>
        <v>0</v>
      </c>
      <c r="L36" s="32"/>
    </row>
    <row r="37" spans="2:12" s="1" customFormat="1" ht="14.45" hidden="1" customHeight="1" x14ac:dyDescent="0.2">
      <c r="B37" s="32"/>
      <c r="E37" s="27" t="s">
        <v>47</v>
      </c>
      <c r="F37" s="84">
        <f>ROUND((SUM(BI118:BI162)),  2)</f>
        <v>0</v>
      </c>
      <c r="I37" s="96">
        <v>0</v>
      </c>
      <c r="J37" s="84">
        <f>0</f>
        <v>0</v>
      </c>
      <c r="L37" s="32"/>
    </row>
    <row r="38" spans="2:12" s="1" customFormat="1" ht="6.95" customHeight="1" x14ac:dyDescent="0.2">
      <c r="B38" s="32"/>
      <c r="L38" s="32"/>
    </row>
    <row r="39" spans="2:12" s="1" customFormat="1" ht="25.35" customHeight="1" x14ac:dyDescent="0.2">
      <c r="B39" s="32"/>
      <c r="C39" s="97"/>
      <c r="D39" s="98" t="s">
        <v>48</v>
      </c>
      <c r="E39" s="55"/>
      <c r="F39" s="55"/>
      <c r="G39" s="99" t="s">
        <v>49</v>
      </c>
      <c r="H39" s="100" t="s">
        <v>50</v>
      </c>
      <c r="I39" s="55"/>
      <c r="J39" s="101">
        <f>SUM(J30:J37)</f>
        <v>0</v>
      </c>
      <c r="K39" s="102"/>
      <c r="L39" s="32"/>
    </row>
    <row r="40" spans="2:12" s="1" customFormat="1" ht="14.45" customHeight="1" x14ac:dyDescent="0.2">
      <c r="B40" s="32"/>
      <c r="L40" s="32"/>
    </row>
    <row r="41" spans="2:12" ht="14.45" customHeight="1" x14ac:dyDescent="0.2">
      <c r="B41" s="20"/>
      <c r="L41" s="20"/>
    </row>
    <row r="42" spans="2:12" ht="14.45" customHeight="1" x14ac:dyDescent="0.2">
      <c r="B42" s="20"/>
      <c r="L42" s="20"/>
    </row>
    <row r="43" spans="2:12" ht="14.45" customHeight="1" x14ac:dyDescent="0.2">
      <c r="B43" s="20"/>
      <c r="L43" s="20"/>
    </row>
    <row r="44" spans="2:12" ht="14.45" customHeight="1" x14ac:dyDescent="0.2">
      <c r="B44" s="20"/>
      <c r="L44" s="20"/>
    </row>
    <row r="45" spans="2:12" ht="14.45" customHeight="1" x14ac:dyDescent="0.2">
      <c r="B45" s="20"/>
      <c r="L45" s="20"/>
    </row>
    <row r="46" spans="2:12" ht="14.45" customHeight="1" x14ac:dyDescent="0.2">
      <c r="B46" s="20"/>
      <c r="L46" s="20"/>
    </row>
    <row r="47" spans="2:12" ht="14.45" customHeight="1" x14ac:dyDescent="0.2">
      <c r="B47" s="20"/>
      <c r="L47" s="20"/>
    </row>
    <row r="48" spans="2:12" ht="14.45" customHeight="1" x14ac:dyDescent="0.2">
      <c r="B48" s="20"/>
      <c r="L48" s="20"/>
    </row>
    <row r="49" spans="2:12" ht="14.45" customHeight="1" x14ac:dyDescent="0.2">
      <c r="B49" s="20"/>
      <c r="L49" s="20"/>
    </row>
    <row r="50" spans="2:12" s="1" customFormat="1" ht="14.45" customHeight="1" x14ac:dyDescent="0.2">
      <c r="B50" s="32"/>
      <c r="D50" s="40" t="s">
        <v>51</v>
      </c>
      <c r="E50" s="41"/>
      <c r="F50" s="41"/>
      <c r="G50" s="40" t="s">
        <v>52</v>
      </c>
      <c r="H50" s="41"/>
      <c r="I50" s="41"/>
      <c r="J50" s="41"/>
      <c r="K50" s="41"/>
      <c r="L50" s="32"/>
    </row>
    <row r="51" spans="2:12" x14ac:dyDescent="0.2">
      <c r="B51" s="20"/>
      <c r="L51" s="20"/>
    </row>
    <row r="52" spans="2:12" x14ac:dyDescent="0.2">
      <c r="B52" s="20"/>
      <c r="L52" s="20"/>
    </row>
    <row r="53" spans="2:12" x14ac:dyDescent="0.2">
      <c r="B53" s="20"/>
      <c r="L53" s="20"/>
    </row>
    <row r="54" spans="2:12" x14ac:dyDescent="0.2">
      <c r="B54" s="20"/>
      <c r="L54" s="20"/>
    </row>
    <row r="55" spans="2:12" x14ac:dyDescent="0.2">
      <c r="B55" s="20"/>
      <c r="L55" s="20"/>
    </row>
    <row r="56" spans="2:12" x14ac:dyDescent="0.2">
      <c r="B56" s="20"/>
      <c r="L56" s="20"/>
    </row>
    <row r="57" spans="2:12" x14ac:dyDescent="0.2">
      <c r="B57" s="20"/>
      <c r="L57" s="20"/>
    </row>
    <row r="58" spans="2:12" x14ac:dyDescent="0.2">
      <c r="B58" s="20"/>
      <c r="L58" s="20"/>
    </row>
    <row r="59" spans="2:12" x14ac:dyDescent="0.2">
      <c r="B59" s="20"/>
      <c r="L59" s="20"/>
    </row>
    <row r="60" spans="2:12" x14ac:dyDescent="0.2">
      <c r="B60" s="20"/>
      <c r="L60" s="20"/>
    </row>
    <row r="61" spans="2:12" s="1" customFormat="1" ht="12.75" x14ac:dyDescent="0.2">
      <c r="B61" s="32"/>
      <c r="D61" s="42" t="s">
        <v>53</v>
      </c>
      <c r="E61" s="34"/>
      <c r="F61" s="103" t="s">
        <v>54</v>
      </c>
      <c r="G61" s="42" t="s">
        <v>53</v>
      </c>
      <c r="H61" s="34"/>
      <c r="I61" s="34"/>
      <c r="J61" s="104" t="s">
        <v>54</v>
      </c>
      <c r="K61" s="34"/>
      <c r="L61" s="32"/>
    </row>
    <row r="62" spans="2:12" x14ac:dyDescent="0.2">
      <c r="B62" s="20"/>
      <c r="L62" s="20"/>
    </row>
    <row r="63" spans="2:12" x14ac:dyDescent="0.2">
      <c r="B63" s="20"/>
      <c r="L63" s="20"/>
    </row>
    <row r="64" spans="2:12" x14ac:dyDescent="0.2">
      <c r="B64" s="20"/>
      <c r="L64" s="20"/>
    </row>
    <row r="65" spans="2:12" s="1" customFormat="1" ht="12.75" x14ac:dyDescent="0.2">
      <c r="B65" s="32"/>
      <c r="D65" s="40" t="s">
        <v>55</v>
      </c>
      <c r="E65" s="41"/>
      <c r="F65" s="41"/>
      <c r="G65" s="40" t="s">
        <v>56</v>
      </c>
      <c r="H65" s="41"/>
      <c r="I65" s="41"/>
      <c r="J65" s="41"/>
      <c r="K65" s="41"/>
      <c r="L65" s="32"/>
    </row>
    <row r="66" spans="2:12" x14ac:dyDescent="0.2">
      <c r="B66" s="20"/>
      <c r="L66" s="20"/>
    </row>
    <row r="67" spans="2:12" x14ac:dyDescent="0.2">
      <c r="B67" s="20"/>
      <c r="L67" s="20"/>
    </row>
    <row r="68" spans="2:12" x14ac:dyDescent="0.2">
      <c r="B68" s="20"/>
      <c r="L68" s="20"/>
    </row>
    <row r="69" spans="2:12" x14ac:dyDescent="0.2">
      <c r="B69" s="20"/>
      <c r="L69" s="20"/>
    </row>
    <row r="70" spans="2:12" x14ac:dyDescent="0.2">
      <c r="B70" s="20"/>
      <c r="L70" s="20"/>
    </row>
    <row r="71" spans="2:12" x14ac:dyDescent="0.2">
      <c r="B71" s="20"/>
      <c r="L71" s="20"/>
    </row>
    <row r="72" spans="2:12" x14ac:dyDescent="0.2">
      <c r="B72" s="20"/>
      <c r="L72" s="20"/>
    </row>
    <row r="73" spans="2:12" x14ac:dyDescent="0.2">
      <c r="B73" s="20"/>
      <c r="L73" s="20"/>
    </row>
    <row r="74" spans="2:12" x14ac:dyDescent="0.2">
      <c r="B74" s="20"/>
      <c r="L74" s="20"/>
    </row>
    <row r="75" spans="2:12" x14ac:dyDescent="0.2">
      <c r="B75" s="20"/>
      <c r="L75" s="20"/>
    </row>
    <row r="76" spans="2:12" s="1" customFormat="1" ht="12.75" x14ac:dyDescent="0.2">
      <c r="B76" s="32"/>
      <c r="D76" s="42" t="s">
        <v>53</v>
      </c>
      <c r="E76" s="34"/>
      <c r="F76" s="103" t="s">
        <v>54</v>
      </c>
      <c r="G76" s="42" t="s">
        <v>53</v>
      </c>
      <c r="H76" s="34"/>
      <c r="I76" s="34"/>
      <c r="J76" s="104" t="s">
        <v>54</v>
      </c>
      <c r="K76" s="34"/>
      <c r="L76" s="32"/>
    </row>
    <row r="77" spans="2:12" s="1" customFormat="1" ht="14.45" customHeight="1" x14ac:dyDescent="0.2">
      <c r="B77" s="43"/>
      <c r="C77" s="44"/>
      <c r="D77" s="44"/>
      <c r="E77" s="44"/>
      <c r="F77" s="44"/>
      <c r="G77" s="44"/>
      <c r="H77" s="44"/>
      <c r="I77" s="44"/>
      <c r="J77" s="44"/>
      <c r="K77" s="44"/>
      <c r="L77" s="32"/>
    </row>
    <row r="81" spans="2:47" s="1" customFormat="1" ht="6.95" customHeight="1" x14ac:dyDescent="0.2">
      <c r="B81" s="45"/>
      <c r="C81" s="46"/>
      <c r="D81" s="46"/>
      <c r="E81" s="46"/>
      <c r="F81" s="46"/>
      <c r="G81" s="46"/>
      <c r="H81" s="46"/>
      <c r="I81" s="46"/>
      <c r="J81" s="46"/>
      <c r="K81" s="46"/>
      <c r="L81" s="32"/>
    </row>
    <row r="82" spans="2:47" s="1" customFormat="1" ht="24.95" customHeight="1" x14ac:dyDescent="0.2">
      <c r="B82" s="32"/>
      <c r="C82" s="21" t="s">
        <v>104</v>
      </c>
      <c r="L82" s="32"/>
    </row>
    <row r="83" spans="2:47" s="1" customFormat="1" ht="6.95" customHeight="1" x14ac:dyDescent="0.2">
      <c r="B83" s="32"/>
      <c r="L83" s="32"/>
    </row>
    <row r="84" spans="2:47" s="1" customFormat="1" ht="12" customHeight="1" x14ac:dyDescent="0.2">
      <c r="B84" s="32"/>
      <c r="C84" s="27" t="s">
        <v>16</v>
      </c>
      <c r="L84" s="32"/>
    </row>
    <row r="85" spans="2:47" s="1" customFormat="1" ht="26.25" customHeight="1" x14ac:dyDescent="0.2">
      <c r="B85" s="32"/>
      <c r="E85" s="250" t="str">
        <f>E7</f>
        <v>Modernizace tramvajové tratě Vídeňská, úsek Moravanské lány po smyčku Modřice</v>
      </c>
      <c r="F85" s="251"/>
      <c r="G85" s="251"/>
      <c r="H85" s="251"/>
      <c r="L85" s="32"/>
    </row>
    <row r="86" spans="2:47" s="1" customFormat="1" ht="12" customHeight="1" x14ac:dyDescent="0.2">
      <c r="B86" s="32"/>
      <c r="C86" s="27" t="s">
        <v>101</v>
      </c>
      <c r="L86" s="32"/>
    </row>
    <row r="87" spans="2:47" s="1" customFormat="1" ht="16.5" customHeight="1" x14ac:dyDescent="0.2">
      <c r="B87" s="32"/>
      <c r="E87" s="231" t="str">
        <f>E9</f>
        <v>VRN - Vedlejší rozpočtové náklady</v>
      </c>
      <c r="F87" s="249"/>
      <c r="G87" s="249"/>
      <c r="H87" s="249"/>
      <c r="L87" s="32"/>
    </row>
    <row r="88" spans="2:47" s="1" customFormat="1" ht="6.95" customHeight="1" x14ac:dyDescent="0.2">
      <c r="B88" s="32"/>
      <c r="L88" s="32"/>
    </row>
    <row r="89" spans="2:47" s="1" customFormat="1" ht="12" customHeight="1" x14ac:dyDescent="0.2">
      <c r="B89" s="32"/>
      <c r="C89" s="27" t="s">
        <v>19</v>
      </c>
      <c r="F89" s="25" t="str">
        <f>F12</f>
        <v>ulice Vídeňská, Brno</v>
      </c>
      <c r="I89" s="27" t="s">
        <v>21</v>
      </c>
      <c r="J89" s="51" t="str">
        <f>IF(J12="","",J12)</f>
        <v>19. 10. 2023</v>
      </c>
      <c r="L89" s="32"/>
    </row>
    <row r="90" spans="2:47" s="1" customFormat="1" ht="6.95" customHeight="1" x14ac:dyDescent="0.2">
      <c r="B90" s="32"/>
      <c r="L90" s="32"/>
    </row>
    <row r="91" spans="2:47" s="1" customFormat="1" ht="25.7" customHeight="1" x14ac:dyDescent="0.2">
      <c r="B91" s="32"/>
      <c r="C91" s="27" t="s">
        <v>23</v>
      </c>
      <c r="F91" s="25" t="str">
        <f>E15</f>
        <v>Dopravní podnik města Brna, a. s.</v>
      </c>
      <c r="I91" s="27" t="s">
        <v>31</v>
      </c>
      <c r="J91" s="30" t="str">
        <f>E21</f>
        <v>Vysoké učení technické v Brně</v>
      </c>
      <c r="L91" s="32"/>
    </row>
    <row r="92" spans="2:47" s="1" customFormat="1" ht="25.7" customHeight="1" x14ac:dyDescent="0.2">
      <c r="B92" s="32"/>
      <c r="C92" s="27" t="s">
        <v>29</v>
      </c>
      <c r="F92" s="25" t="str">
        <f>IF(E18="","",E18)</f>
        <v>Vyplň údaj</v>
      </c>
      <c r="I92" s="27" t="s">
        <v>36</v>
      </c>
      <c r="J92" s="30" t="str">
        <f>E24</f>
        <v>Vysoké učení technické v Brně</v>
      </c>
      <c r="L92" s="32"/>
    </row>
    <row r="93" spans="2:47" s="1" customFormat="1" ht="10.35" customHeight="1" x14ac:dyDescent="0.2">
      <c r="B93" s="32"/>
      <c r="L93" s="32"/>
    </row>
    <row r="94" spans="2:47" s="1" customFormat="1" ht="29.25" customHeight="1" x14ac:dyDescent="0.2">
      <c r="B94" s="32"/>
      <c r="C94" s="105" t="s">
        <v>105</v>
      </c>
      <c r="D94" s="97"/>
      <c r="E94" s="97"/>
      <c r="F94" s="97"/>
      <c r="G94" s="97"/>
      <c r="H94" s="97"/>
      <c r="I94" s="97"/>
      <c r="J94" s="106" t="s">
        <v>106</v>
      </c>
      <c r="K94" s="97"/>
      <c r="L94" s="32"/>
    </row>
    <row r="95" spans="2:47" s="1" customFormat="1" ht="10.35" customHeight="1" x14ac:dyDescent="0.2">
      <c r="B95" s="32"/>
      <c r="L95" s="32"/>
    </row>
    <row r="96" spans="2:47" s="1" customFormat="1" ht="23.1" customHeight="1" x14ac:dyDescent="0.2">
      <c r="B96" s="32"/>
      <c r="C96" s="107" t="s">
        <v>107</v>
      </c>
      <c r="J96" s="64">
        <f>J118</f>
        <v>0</v>
      </c>
      <c r="L96" s="32"/>
      <c r="AU96" s="17" t="s">
        <v>108</v>
      </c>
    </row>
    <row r="97" spans="2:12" s="8" customFormat="1" ht="24.95" customHeight="1" x14ac:dyDescent="0.2">
      <c r="B97" s="108"/>
      <c r="D97" s="109" t="s">
        <v>867</v>
      </c>
      <c r="E97" s="110"/>
      <c r="F97" s="110"/>
      <c r="G97" s="110"/>
      <c r="H97" s="110"/>
      <c r="I97" s="110"/>
      <c r="J97" s="111">
        <f>J119</f>
        <v>0</v>
      </c>
      <c r="L97" s="108"/>
    </row>
    <row r="98" spans="2:12" s="8" customFormat="1" ht="24.95" customHeight="1" x14ac:dyDescent="0.2">
      <c r="B98" s="108"/>
      <c r="D98" s="109" t="s">
        <v>868</v>
      </c>
      <c r="E98" s="110"/>
      <c r="F98" s="110"/>
      <c r="G98" s="110"/>
      <c r="H98" s="110"/>
      <c r="I98" s="110"/>
      <c r="J98" s="111">
        <f>J136</f>
        <v>0</v>
      </c>
      <c r="L98" s="108"/>
    </row>
    <row r="99" spans="2:12" s="1" customFormat="1" ht="21.75" customHeight="1" x14ac:dyDescent="0.2">
      <c r="B99" s="32"/>
      <c r="L99" s="32"/>
    </row>
    <row r="100" spans="2:12" s="1" customFormat="1" ht="6.95" customHeight="1" x14ac:dyDescent="0.2">
      <c r="B100" s="43"/>
      <c r="C100" s="44"/>
      <c r="D100" s="44"/>
      <c r="E100" s="44"/>
      <c r="F100" s="44"/>
      <c r="G100" s="44"/>
      <c r="H100" s="44"/>
      <c r="I100" s="44"/>
      <c r="J100" s="44"/>
      <c r="K100" s="44"/>
      <c r="L100" s="32"/>
    </row>
    <row r="104" spans="2:12" s="1" customFormat="1" ht="6.95" customHeight="1" x14ac:dyDescent="0.2">
      <c r="B104" s="45"/>
      <c r="C104" s="46"/>
      <c r="D104" s="46"/>
      <c r="E104" s="46"/>
      <c r="F104" s="46"/>
      <c r="G104" s="46"/>
      <c r="H104" s="46"/>
      <c r="I104" s="46"/>
      <c r="J104" s="46"/>
      <c r="K104" s="46"/>
      <c r="L104" s="32"/>
    </row>
    <row r="105" spans="2:12" s="1" customFormat="1" ht="24.95" customHeight="1" x14ac:dyDescent="0.2">
      <c r="B105" s="32"/>
      <c r="C105" s="21" t="s">
        <v>116</v>
      </c>
      <c r="L105" s="32"/>
    </row>
    <row r="106" spans="2:12" s="1" customFormat="1" ht="6.95" customHeight="1" x14ac:dyDescent="0.2">
      <c r="B106" s="32"/>
      <c r="L106" s="32"/>
    </row>
    <row r="107" spans="2:12" s="1" customFormat="1" ht="12" customHeight="1" x14ac:dyDescent="0.2">
      <c r="B107" s="32"/>
      <c r="C107" s="27" t="s">
        <v>16</v>
      </c>
      <c r="L107" s="32"/>
    </row>
    <row r="108" spans="2:12" s="1" customFormat="1" ht="26.25" customHeight="1" x14ac:dyDescent="0.2">
      <c r="B108" s="32"/>
      <c r="E108" s="250" t="str">
        <f>E7</f>
        <v>Modernizace tramvajové tratě Vídeňská, úsek Moravanské lány po smyčku Modřice</v>
      </c>
      <c r="F108" s="251"/>
      <c r="G108" s="251"/>
      <c r="H108" s="251"/>
      <c r="L108" s="32"/>
    </row>
    <row r="109" spans="2:12" s="1" customFormat="1" ht="12" customHeight="1" x14ac:dyDescent="0.2">
      <c r="B109" s="32"/>
      <c r="C109" s="27" t="s">
        <v>101</v>
      </c>
      <c r="L109" s="32"/>
    </row>
    <row r="110" spans="2:12" s="1" customFormat="1" ht="16.5" customHeight="1" x14ac:dyDescent="0.2">
      <c r="B110" s="32"/>
      <c r="E110" s="231" t="str">
        <f>E9</f>
        <v>VRN - Vedlejší rozpočtové náklady</v>
      </c>
      <c r="F110" s="249"/>
      <c r="G110" s="249"/>
      <c r="H110" s="249"/>
      <c r="L110" s="32"/>
    </row>
    <row r="111" spans="2:12" s="1" customFormat="1" ht="6.95" customHeight="1" x14ac:dyDescent="0.2">
      <c r="B111" s="32"/>
      <c r="L111" s="32"/>
    </row>
    <row r="112" spans="2:12" s="1" customFormat="1" ht="12" customHeight="1" x14ac:dyDescent="0.2">
      <c r="B112" s="32"/>
      <c r="C112" s="27" t="s">
        <v>19</v>
      </c>
      <c r="F112" s="25" t="str">
        <f>F12</f>
        <v>ulice Vídeňská, Brno</v>
      </c>
      <c r="I112" s="27" t="s">
        <v>21</v>
      </c>
      <c r="J112" s="51" t="str">
        <f>IF(J12="","",J12)</f>
        <v>19. 10. 2023</v>
      </c>
      <c r="L112" s="32"/>
    </row>
    <row r="113" spans="2:65" s="1" customFormat="1" ht="6.95" customHeight="1" x14ac:dyDescent="0.2">
      <c r="B113" s="32"/>
      <c r="L113" s="32"/>
    </row>
    <row r="114" spans="2:65" s="1" customFormat="1" ht="25.7" customHeight="1" x14ac:dyDescent="0.2">
      <c r="B114" s="32"/>
      <c r="C114" s="27" t="s">
        <v>23</v>
      </c>
      <c r="F114" s="25" t="str">
        <f>E15</f>
        <v>Dopravní podnik města Brna, a. s.</v>
      </c>
      <c r="I114" s="27" t="s">
        <v>31</v>
      </c>
      <c r="J114" s="30" t="str">
        <f>E21</f>
        <v>Vysoké učení technické v Brně</v>
      </c>
      <c r="L114" s="32"/>
    </row>
    <row r="115" spans="2:65" s="1" customFormat="1" ht="25.7" customHeight="1" x14ac:dyDescent="0.2">
      <c r="B115" s="32"/>
      <c r="C115" s="27" t="s">
        <v>29</v>
      </c>
      <c r="F115" s="25" t="str">
        <f>IF(E18="","",E18)</f>
        <v>Vyplň údaj</v>
      </c>
      <c r="I115" s="27" t="s">
        <v>36</v>
      </c>
      <c r="J115" s="30" t="str">
        <f>E24</f>
        <v>Vysoké učení technické v Brně</v>
      </c>
      <c r="L115" s="32"/>
    </row>
    <row r="116" spans="2:65" s="1" customFormat="1" ht="10.35" customHeight="1" x14ac:dyDescent="0.2">
      <c r="B116" s="32"/>
      <c r="L116" s="32"/>
    </row>
    <row r="117" spans="2:65" s="10" customFormat="1" ht="29.25" customHeight="1" x14ac:dyDescent="0.2">
      <c r="B117" s="116"/>
      <c r="C117" s="117" t="s">
        <v>117</v>
      </c>
      <c r="D117" s="118" t="s">
        <v>63</v>
      </c>
      <c r="E117" s="118" t="s">
        <v>59</v>
      </c>
      <c r="F117" s="118" t="s">
        <v>60</v>
      </c>
      <c r="G117" s="118" t="s">
        <v>118</v>
      </c>
      <c r="H117" s="118" t="s">
        <v>119</v>
      </c>
      <c r="I117" s="118" t="s">
        <v>120</v>
      </c>
      <c r="J117" s="118" t="s">
        <v>106</v>
      </c>
      <c r="K117" s="119" t="s">
        <v>121</v>
      </c>
      <c r="L117" s="116"/>
      <c r="M117" s="57" t="s">
        <v>1</v>
      </c>
      <c r="N117" s="58" t="s">
        <v>42</v>
      </c>
      <c r="O117" s="58" t="s">
        <v>122</v>
      </c>
      <c r="P117" s="58" t="s">
        <v>123</v>
      </c>
      <c r="Q117" s="58" t="s">
        <v>124</v>
      </c>
      <c r="R117" s="58" t="s">
        <v>125</v>
      </c>
      <c r="S117" s="58" t="s">
        <v>126</v>
      </c>
      <c r="T117" s="59" t="s">
        <v>127</v>
      </c>
    </row>
    <row r="118" spans="2:65" s="1" customFormat="1" ht="23.1" customHeight="1" x14ac:dyDescent="0.25">
      <c r="B118" s="32"/>
      <c r="C118" s="62" t="s">
        <v>128</v>
      </c>
      <c r="J118" s="120">
        <f>BK118</f>
        <v>0</v>
      </c>
      <c r="L118" s="32"/>
      <c r="M118" s="60"/>
      <c r="N118" s="52"/>
      <c r="O118" s="52"/>
      <c r="P118" s="121">
        <f>P119+P136</f>
        <v>0</v>
      </c>
      <c r="Q118" s="52"/>
      <c r="R118" s="121">
        <f>R119+R136</f>
        <v>0</v>
      </c>
      <c r="S118" s="52"/>
      <c r="T118" s="122">
        <f>T119+T136</f>
        <v>0</v>
      </c>
      <c r="AT118" s="17" t="s">
        <v>77</v>
      </c>
      <c r="AU118" s="17" t="s">
        <v>108</v>
      </c>
      <c r="BK118" s="123">
        <f>BK119+BK136</f>
        <v>0</v>
      </c>
    </row>
    <row r="119" spans="2:65" s="11" customFormat="1" ht="26.1" customHeight="1" x14ac:dyDescent="0.2">
      <c r="B119" s="124"/>
      <c r="D119" s="125" t="s">
        <v>77</v>
      </c>
      <c r="E119" s="126" t="s">
        <v>860</v>
      </c>
      <c r="F119" s="126" t="s">
        <v>869</v>
      </c>
      <c r="I119" s="127"/>
      <c r="J119" s="128">
        <f>BK119</f>
        <v>0</v>
      </c>
      <c r="L119" s="124"/>
      <c r="M119" s="129"/>
      <c r="P119" s="130">
        <f>SUM(P120:P135)</f>
        <v>0</v>
      </c>
      <c r="R119" s="130">
        <f>SUM(R120:R135)</f>
        <v>0</v>
      </c>
      <c r="T119" s="131">
        <f>SUM(T120:T135)</f>
        <v>0</v>
      </c>
      <c r="AR119" s="125" t="s">
        <v>138</v>
      </c>
      <c r="AT119" s="132" t="s">
        <v>77</v>
      </c>
      <c r="AU119" s="132" t="s">
        <v>78</v>
      </c>
      <c r="AY119" s="125" t="s">
        <v>131</v>
      </c>
      <c r="BK119" s="133">
        <f>SUM(BK120:BK135)</f>
        <v>0</v>
      </c>
    </row>
    <row r="120" spans="2:65" s="1" customFormat="1" ht="16.5" customHeight="1" x14ac:dyDescent="0.2">
      <c r="B120" s="32"/>
      <c r="C120" s="136" t="s">
        <v>84</v>
      </c>
      <c r="D120" s="136" t="s">
        <v>133</v>
      </c>
      <c r="E120" s="137" t="s">
        <v>870</v>
      </c>
      <c r="F120" s="138" t="s">
        <v>871</v>
      </c>
      <c r="G120" s="139" t="s">
        <v>393</v>
      </c>
      <c r="H120" s="140">
        <v>1</v>
      </c>
      <c r="I120" s="141"/>
      <c r="J120" s="142">
        <f>ROUND(I120*H120,2)</f>
        <v>0</v>
      </c>
      <c r="K120" s="138" t="s">
        <v>1</v>
      </c>
      <c r="L120" s="32"/>
      <c r="M120" s="143" t="s">
        <v>1</v>
      </c>
      <c r="N120" s="144" t="s">
        <v>43</v>
      </c>
      <c r="P120" s="145">
        <f>O120*H120</f>
        <v>0</v>
      </c>
      <c r="Q120" s="145">
        <v>0</v>
      </c>
      <c r="R120" s="145">
        <f>Q120*H120</f>
        <v>0</v>
      </c>
      <c r="S120" s="145">
        <v>0</v>
      </c>
      <c r="T120" s="146">
        <f>S120*H120</f>
        <v>0</v>
      </c>
      <c r="AR120" s="147" t="s">
        <v>872</v>
      </c>
      <c r="AT120" s="147" t="s">
        <v>133</v>
      </c>
      <c r="AU120" s="147" t="s">
        <v>84</v>
      </c>
      <c r="AY120" s="17" t="s">
        <v>131</v>
      </c>
      <c r="BE120" s="148">
        <f>IF(N120="základní",J120,0)</f>
        <v>0</v>
      </c>
      <c r="BF120" s="148">
        <f>IF(N120="snížená",J120,0)</f>
        <v>0</v>
      </c>
      <c r="BG120" s="148">
        <f>IF(N120="zákl. přenesená",J120,0)</f>
        <v>0</v>
      </c>
      <c r="BH120" s="148">
        <f>IF(N120="sníž. přenesená",J120,0)</f>
        <v>0</v>
      </c>
      <c r="BI120" s="148">
        <f>IF(N120="nulová",J120,0)</f>
        <v>0</v>
      </c>
      <c r="BJ120" s="17" t="s">
        <v>84</v>
      </c>
      <c r="BK120" s="148">
        <f>ROUND(I120*H120,2)</f>
        <v>0</v>
      </c>
      <c r="BL120" s="17" t="s">
        <v>872</v>
      </c>
      <c r="BM120" s="147" t="s">
        <v>873</v>
      </c>
    </row>
    <row r="121" spans="2:65" s="1" customFormat="1" ht="78" x14ac:dyDescent="0.2">
      <c r="B121" s="32"/>
      <c r="D121" s="150" t="s">
        <v>874</v>
      </c>
      <c r="F121" s="195" t="s">
        <v>875</v>
      </c>
      <c r="I121" s="196"/>
      <c r="L121" s="32"/>
      <c r="M121" s="197"/>
      <c r="T121" s="54"/>
      <c r="AT121" s="17" t="s">
        <v>874</v>
      </c>
      <c r="AU121" s="17" t="s">
        <v>84</v>
      </c>
    </row>
    <row r="122" spans="2:65" s="1" customFormat="1" ht="24.2" customHeight="1" x14ac:dyDescent="0.2">
      <c r="B122" s="32"/>
      <c r="C122" s="136" t="s">
        <v>86</v>
      </c>
      <c r="D122" s="136" t="s">
        <v>133</v>
      </c>
      <c r="E122" s="137" t="s">
        <v>876</v>
      </c>
      <c r="F122" s="138" t="s">
        <v>877</v>
      </c>
      <c r="G122" s="139" t="s">
        <v>393</v>
      </c>
      <c r="H122" s="140">
        <v>1</v>
      </c>
      <c r="I122" s="141"/>
      <c r="J122" s="142">
        <f>ROUND(I122*H122,2)</f>
        <v>0</v>
      </c>
      <c r="K122" s="138" t="s">
        <v>1</v>
      </c>
      <c r="L122" s="32"/>
      <c r="M122" s="143" t="s">
        <v>1</v>
      </c>
      <c r="N122" s="144" t="s">
        <v>43</v>
      </c>
      <c r="P122" s="145">
        <f>O122*H122</f>
        <v>0</v>
      </c>
      <c r="Q122" s="145">
        <v>0</v>
      </c>
      <c r="R122" s="145">
        <f>Q122*H122</f>
        <v>0</v>
      </c>
      <c r="S122" s="145">
        <v>0</v>
      </c>
      <c r="T122" s="146">
        <f>S122*H122</f>
        <v>0</v>
      </c>
      <c r="AR122" s="147" t="s">
        <v>872</v>
      </c>
      <c r="AT122" s="147" t="s">
        <v>133</v>
      </c>
      <c r="AU122" s="147" t="s">
        <v>84</v>
      </c>
      <c r="AY122" s="17" t="s">
        <v>131</v>
      </c>
      <c r="BE122" s="148">
        <f>IF(N122="základní",J122,0)</f>
        <v>0</v>
      </c>
      <c r="BF122" s="148">
        <f>IF(N122="snížená",J122,0)</f>
        <v>0</v>
      </c>
      <c r="BG122" s="148">
        <f>IF(N122="zákl. přenesená",J122,0)</f>
        <v>0</v>
      </c>
      <c r="BH122" s="148">
        <f>IF(N122="sníž. přenesená",J122,0)</f>
        <v>0</v>
      </c>
      <c r="BI122" s="148">
        <f>IF(N122="nulová",J122,0)</f>
        <v>0</v>
      </c>
      <c r="BJ122" s="17" t="s">
        <v>84</v>
      </c>
      <c r="BK122" s="148">
        <f>ROUND(I122*H122,2)</f>
        <v>0</v>
      </c>
      <c r="BL122" s="17" t="s">
        <v>872</v>
      </c>
      <c r="BM122" s="147" t="s">
        <v>878</v>
      </c>
    </row>
    <row r="123" spans="2:65" s="1" customFormat="1" ht="48.75" x14ac:dyDescent="0.2">
      <c r="B123" s="32"/>
      <c r="D123" s="150" t="s">
        <v>874</v>
      </c>
      <c r="F123" s="195" t="s">
        <v>879</v>
      </c>
      <c r="I123" s="196"/>
      <c r="L123" s="32"/>
      <c r="M123" s="197"/>
      <c r="T123" s="54"/>
      <c r="AT123" s="17" t="s">
        <v>874</v>
      </c>
      <c r="AU123" s="17" t="s">
        <v>84</v>
      </c>
    </row>
    <row r="124" spans="2:65" s="1" customFormat="1" ht="16.5" customHeight="1" x14ac:dyDescent="0.2">
      <c r="B124" s="32"/>
      <c r="C124" s="136" t="s">
        <v>150</v>
      </c>
      <c r="D124" s="136" t="s">
        <v>133</v>
      </c>
      <c r="E124" s="137" t="s">
        <v>880</v>
      </c>
      <c r="F124" s="138" t="s">
        <v>881</v>
      </c>
      <c r="G124" s="139" t="s">
        <v>393</v>
      </c>
      <c r="H124" s="140">
        <v>1</v>
      </c>
      <c r="I124" s="141"/>
      <c r="J124" s="142">
        <f>ROUND(I124*H124,2)</f>
        <v>0</v>
      </c>
      <c r="K124" s="138" t="s">
        <v>1</v>
      </c>
      <c r="L124" s="32"/>
      <c r="M124" s="143" t="s">
        <v>1</v>
      </c>
      <c r="N124" s="144" t="s">
        <v>43</v>
      </c>
      <c r="P124" s="145">
        <f>O124*H124</f>
        <v>0</v>
      </c>
      <c r="Q124" s="145">
        <v>0</v>
      </c>
      <c r="R124" s="145">
        <f>Q124*H124</f>
        <v>0</v>
      </c>
      <c r="S124" s="145">
        <v>0</v>
      </c>
      <c r="T124" s="146">
        <f>S124*H124</f>
        <v>0</v>
      </c>
      <c r="AR124" s="147" t="s">
        <v>872</v>
      </c>
      <c r="AT124" s="147" t="s">
        <v>133</v>
      </c>
      <c r="AU124" s="147" t="s">
        <v>84</v>
      </c>
      <c r="AY124" s="17" t="s">
        <v>131</v>
      </c>
      <c r="BE124" s="148">
        <f>IF(N124="základní",J124,0)</f>
        <v>0</v>
      </c>
      <c r="BF124" s="148">
        <f>IF(N124="snížená",J124,0)</f>
        <v>0</v>
      </c>
      <c r="BG124" s="148">
        <f>IF(N124="zákl. přenesená",J124,0)</f>
        <v>0</v>
      </c>
      <c r="BH124" s="148">
        <f>IF(N124="sníž. přenesená",J124,0)</f>
        <v>0</v>
      </c>
      <c r="BI124" s="148">
        <f>IF(N124="nulová",J124,0)</f>
        <v>0</v>
      </c>
      <c r="BJ124" s="17" t="s">
        <v>84</v>
      </c>
      <c r="BK124" s="148">
        <f>ROUND(I124*H124,2)</f>
        <v>0</v>
      </c>
      <c r="BL124" s="17" t="s">
        <v>872</v>
      </c>
      <c r="BM124" s="147" t="s">
        <v>882</v>
      </c>
    </row>
    <row r="125" spans="2:65" s="1" customFormat="1" ht="29.25" x14ac:dyDescent="0.2">
      <c r="B125" s="32"/>
      <c r="D125" s="150" t="s">
        <v>874</v>
      </c>
      <c r="F125" s="195" t="s">
        <v>883</v>
      </c>
      <c r="I125" s="196"/>
      <c r="L125" s="32"/>
      <c r="M125" s="197"/>
      <c r="T125" s="54"/>
      <c r="AT125" s="17" t="s">
        <v>874</v>
      </c>
      <c r="AU125" s="17" t="s">
        <v>84</v>
      </c>
    </row>
    <row r="126" spans="2:65" s="1" customFormat="1" ht="24.2" customHeight="1" x14ac:dyDescent="0.2">
      <c r="B126" s="32"/>
      <c r="C126" s="136" t="s">
        <v>138</v>
      </c>
      <c r="D126" s="136" t="s">
        <v>133</v>
      </c>
      <c r="E126" s="137" t="s">
        <v>884</v>
      </c>
      <c r="F126" s="138" t="s">
        <v>885</v>
      </c>
      <c r="G126" s="139" t="s">
        <v>393</v>
      </c>
      <c r="H126" s="140">
        <v>1</v>
      </c>
      <c r="I126" s="141"/>
      <c r="J126" s="142">
        <f>ROUND(I126*H126,2)</f>
        <v>0</v>
      </c>
      <c r="K126" s="138" t="s">
        <v>1</v>
      </c>
      <c r="L126" s="32"/>
      <c r="M126" s="143" t="s">
        <v>1</v>
      </c>
      <c r="N126" s="144" t="s">
        <v>43</v>
      </c>
      <c r="P126" s="145">
        <f>O126*H126</f>
        <v>0</v>
      </c>
      <c r="Q126" s="145">
        <v>0</v>
      </c>
      <c r="R126" s="145">
        <f>Q126*H126</f>
        <v>0</v>
      </c>
      <c r="S126" s="145">
        <v>0</v>
      </c>
      <c r="T126" s="146">
        <f>S126*H126</f>
        <v>0</v>
      </c>
      <c r="AR126" s="147" t="s">
        <v>872</v>
      </c>
      <c r="AT126" s="147" t="s">
        <v>133</v>
      </c>
      <c r="AU126" s="147" t="s">
        <v>84</v>
      </c>
      <c r="AY126" s="17" t="s">
        <v>131</v>
      </c>
      <c r="BE126" s="148">
        <f>IF(N126="základní",J126,0)</f>
        <v>0</v>
      </c>
      <c r="BF126" s="148">
        <f>IF(N126="snížená",J126,0)</f>
        <v>0</v>
      </c>
      <c r="BG126" s="148">
        <f>IF(N126="zákl. přenesená",J126,0)</f>
        <v>0</v>
      </c>
      <c r="BH126" s="148">
        <f>IF(N126="sníž. přenesená",J126,0)</f>
        <v>0</v>
      </c>
      <c r="BI126" s="148">
        <f>IF(N126="nulová",J126,0)</f>
        <v>0</v>
      </c>
      <c r="BJ126" s="17" t="s">
        <v>84</v>
      </c>
      <c r="BK126" s="148">
        <f>ROUND(I126*H126,2)</f>
        <v>0</v>
      </c>
      <c r="BL126" s="17" t="s">
        <v>872</v>
      </c>
      <c r="BM126" s="147" t="s">
        <v>886</v>
      </c>
    </row>
    <row r="127" spans="2:65" s="1" customFormat="1" ht="58.5" x14ac:dyDescent="0.2">
      <c r="B127" s="32"/>
      <c r="D127" s="150" t="s">
        <v>874</v>
      </c>
      <c r="F127" s="195" t="s">
        <v>887</v>
      </c>
      <c r="I127" s="196"/>
      <c r="L127" s="32"/>
      <c r="M127" s="197"/>
      <c r="T127" s="54"/>
      <c r="AT127" s="17" t="s">
        <v>874</v>
      </c>
      <c r="AU127" s="17" t="s">
        <v>84</v>
      </c>
    </row>
    <row r="128" spans="2:65" s="1" customFormat="1" ht="16.5" customHeight="1" x14ac:dyDescent="0.2">
      <c r="B128" s="32"/>
      <c r="C128" s="136" t="s">
        <v>155</v>
      </c>
      <c r="D128" s="136" t="s">
        <v>133</v>
      </c>
      <c r="E128" s="137" t="s">
        <v>888</v>
      </c>
      <c r="F128" s="138" t="s">
        <v>889</v>
      </c>
      <c r="G128" s="139" t="s">
        <v>393</v>
      </c>
      <c r="H128" s="140">
        <v>1</v>
      </c>
      <c r="I128" s="141"/>
      <c r="J128" s="142">
        <f>ROUND(I128*H128,2)</f>
        <v>0</v>
      </c>
      <c r="K128" s="138" t="s">
        <v>1</v>
      </c>
      <c r="L128" s="32"/>
      <c r="M128" s="143" t="s">
        <v>1</v>
      </c>
      <c r="N128" s="144" t="s">
        <v>43</v>
      </c>
      <c r="P128" s="145">
        <f>O128*H128</f>
        <v>0</v>
      </c>
      <c r="Q128" s="145">
        <v>0</v>
      </c>
      <c r="R128" s="145">
        <f>Q128*H128</f>
        <v>0</v>
      </c>
      <c r="S128" s="145">
        <v>0</v>
      </c>
      <c r="T128" s="146">
        <f>S128*H128</f>
        <v>0</v>
      </c>
      <c r="AR128" s="147" t="s">
        <v>872</v>
      </c>
      <c r="AT128" s="147" t="s">
        <v>133</v>
      </c>
      <c r="AU128" s="147" t="s">
        <v>84</v>
      </c>
      <c r="AY128" s="17" t="s">
        <v>131</v>
      </c>
      <c r="BE128" s="148">
        <f>IF(N128="základní",J128,0)</f>
        <v>0</v>
      </c>
      <c r="BF128" s="148">
        <f>IF(N128="snížená",J128,0)</f>
        <v>0</v>
      </c>
      <c r="BG128" s="148">
        <f>IF(N128="zákl. přenesená",J128,0)</f>
        <v>0</v>
      </c>
      <c r="BH128" s="148">
        <f>IF(N128="sníž. přenesená",J128,0)</f>
        <v>0</v>
      </c>
      <c r="BI128" s="148">
        <f>IF(N128="nulová",J128,0)</f>
        <v>0</v>
      </c>
      <c r="BJ128" s="17" t="s">
        <v>84</v>
      </c>
      <c r="BK128" s="148">
        <f>ROUND(I128*H128,2)</f>
        <v>0</v>
      </c>
      <c r="BL128" s="17" t="s">
        <v>872</v>
      </c>
      <c r="BM128" s="147" t="s">
        <v>890</v>
      </c>
    </row>
    <row r="129" spans="2:65" s="1" customFormat="1" ht="58.5" x14ac:dyDescent="0.2">
      <c r="B129" s="32"/>
      <c r="D129" s="150" t="s">
        <v>874</v>
      </c>
      <c r="F129" s="195" t="s">
        <v>891</v>
      </c>
      <c r="I129" s="196"/>
      <c r="L129" s="32"/>
      <c r="M129" s="197"/>
      <c r="T129" s="54"/>
      <c r="AT129" s="17" t="s">
        <v>874</v>
      </c>
      <c r="AU129" s="17" t="s">
        <v>84</v>
      </c>
    </row>
    <row r="130" spans="2:65" s="1" customFormat="1" ht="16.5" customHeight="1" x14ac:dyDescent="0.2">
      <c r="B130" s="32"/>
      <c r="C130" s="136" t="s">
        <v>164</v>
      </c>
      <c r="D130" s="136" t="s">
        <v>133</v>
      </c>
      <c r="E130" s="137" t="s">
        <v>892</v>
      </c>
      <c r="F130" s="138" t="s">
        <v>893</v>
      </c>
      <c r="G130" s="139" t="s">
        <v>393</v>
      </c>
      <c r="H130" s="140">
        <v>1</v>
      </c>
      <c r="I130" s="141"/>
      <c r="J130" s="142">
        <f>ROUND(I130*H130,2)</f>
        <v>0</v>
      </c>
      <c r="K130" s="138" t="s">
        <v>1</v>
      </c>
      <c r="L130" s="32"/>
      <c r="M130" s="143" t="s">
        <v>1</v>
      </c>
      <c r="N130" s="144" t="s">
        <v>43</v>
      </c>
      <c r="P130" s="145">
        <f>O130*H130</f>
        <v>0</v>
      </c>
      <c r="Q130" s="145">
        <v>0</v>
      </c>
      <c r="R130" s="145">
        <f>Q130*H130</f>
        <v>0</v>
      </c>
      <c r="S130" s="145">
        <v>0</v>
      </c>
      <c r="T130" s="146">
        <f>S130*H130</f>
        <v>0</v>
      </c>
      <c r="AR130" s="147" t="s">
        <v>872</v>
      </c>
      <c r="AT130" s="147" t="s">
        <v>133</v>
      </c>
      <c r="AU130" s="147" t="s">
        <v>84</v>
      </c>
      <c r="AY130" s="17" t="s">
        <v>131</v>
      </c>
      <c r="BE130" s="148">
        <f>IF(N130="základní",J130,0)</f>
        <v>0</v>
      </c>
      <c r="BF130" s="148">
        <f>IF(N130="snížená",J130,0)</f>
        <v>0</v>
      </c>
      <c r="BG130" s="148">
        <f>IF(N130="zákl. přenesená",J130,0)</f>
        <v>0</v>
      </c>
      <c r="BH130" s="148">
        <f>IF(N130="sníž. přenesená",J130,0)</f>
        <v>0</v>
      </c>
      <c r="BI130" s="148">
        <f>IF(N130="nulová",J130,0)</f>
        <v>0</v>
      </c>
      <c r="BJ130" s="17" t="s">
        <v>84</v>
      </c>
      <c r="BK130" s="148">
        <f>ROUND(I130*H130,2)</f>
        <v>0</v>
      </c>
      <c r="BL130" s="17" t="s">
        <v>872</v>
      </c>
      <c r="BM130" s="147" t="s">
        <v>894</v>
      </c>
    </row>
    <row r="131" spans="2:65" s="1" customFormat="1" ht="39" x14ac:dyDescent="0.2">
      <c r="B131" s="32"/>
      <c r="D131" s="150" t="s">
        <v>874</v>
      </c>
      <c r="F131" s="195" t="s">
        <v>895</v>
      </c>
      <c r="I131" s="196"/>
      <c r="L131" s="32"/>
      <c r="M131" s="197"/>
      <c r="T131" s="54"/>
      <c r="AT131" s="17" t="s">
        <v>874</v>
      </c>
      <c r="AU131" s="17" t="s">
        <v>84</v>
      </c>
    </row>
    <row r="132" spans="2:65" s="1" customFormat="1" ht="21.75" customHeight="1" x14ac:dyDescent="0.2">
      <c r="B132" s="32"/>
      <c r="C132" s="136" t="s">
        <v>170</v>
      </c>
      <c r="D132" s="136" t="s">
        <v>133</v>
      </c>
      <c r="E132" s="137" t="s">
        <v>896</v>
      </c>
      <c r="F132" s="138" t="s">
        <v>897</v>
      </c>
      <c r="G132" s="139" t="s">
        <v>393</v>
      </c>
      <c r="H132" s="140">
        <v>1</v>
      </c>
      <c r="I132" s="141"/>
      <c r="J132" s="142">
        <f>ROUND(I132*H132,2)</f>
        <v>0</v>
      </c>
      <c r="K132" s="138" t="s">
        <v>1</v>
      </c>
      <c r="L132" s="32"/>
      <c r="M132" s="143" t="s">
        <v>1</v>
      </c>
      <c r="N132" s="144" t="s">
        <v>43</v>
      </c>
      <c r="P132" s="145">
        <f>O132*H132</f>
        <v>0</v>
      </c>
      <c r="Q132" s="145">
        <v>0</v>
      </c>
      <c r="R132" s="145">
        <f>Q132*H132</f>
        <v>0</v>
      </c>
      <c r="S132" s="145">
        <v>0</v>
      </c>
      <c r="T132" s="146">
        <f>S132*H132</f>
        <v>0</v>
      </c>
      <c r="AR132" s="147" t="s">
        <v>872</v>
      </c>
      <c r="AT132" s="147" t="s">
        <v>133</v>
      </c>
      <c r="AU132" s="147" t="s">
        <v>84</v>
      </c>
      <c r="AY132" s="17" t="s">
        <v>131</v>
      </c>
      <c r="BE132" s="148">
        <f>IF(N132="základní",J132,0)</f>
        <v>0</v>
      </c>
      <c r="BF132" s="148">
        <f>IF(N132="snížená",J132,0)</f>
        <v>0</v>
      </c>
      <c r="BG132" s="148">
        <f>IF(N132="zákl. přenesená",J132,0)</f>
        <v>0</v>
      </c>
      <c r="BH132" s="148">
        <f>IF(N132="sníž. přenesená",J132,0)</f>
        <v>0</v>
      </c>
      <c r="BI132" s="148">
        <f>IF(N132="nulová",J132,0)</f>
        <v>0</v>
      </c>
      <c r="BJ132" s="17" t="s">
        <v>84</v>
      </c>
      <c r="BK132" s="148">
        <f>ROUND(I132*H132,2)</f>
        <v>0</v>
      </c>
      <c r="BL132" s="17" t="s">
        <v>872</v>
      </c>
      <c r="BM132" s="147" t="s">
        <v>898</v>
      </c>
    </row>
    <row r="133" spans="2:65" s="1" customFormat="1" ht="39" x14ac:dyDescent="0.2">
      <c r="B133" s="32"/>
      <c r="D133" s="150" t="s">
        <v>874</v>
      </c>
      <c r="F133" s="195" t="s">
        <v>899</v>
      </c>
      <c r="I133" s="196"/>
      <c r="L133" s="32"/>
      <c r="M133" s="197"/>
      <c r="T133" s="54"/>
      <c r="AT133" s="17" t="s">
        <v>874</v>
      </c>
      <c r="AU133" s="17" t="s">
        <v>84</v>
      </c>
    </row>
    <row r="134" spans="2:65" s="1" customFormat="1" ht="16.5" customHeight="1" x14ac:dyDescent="0.2">
      <c r="B134" s="32"/>
      <c r="C134" s="136" t="s">
        <v>176</v>
      </c>
      <c r="D134" s="136" t="s">
        <v>133</v>
      </c>
      <c r="E134" s="137" t="s">
        <v>900</v>
      </c>
      <c r="F134" s="138" t="s">
        <v>901</v>
      </c>
      <c r="G134" s="139" t="s">
        <v>393</v>
      </c>
      <c r="H134" s="140">
        <v>1</v>
      </c>
      <c r="I134" s="141"/>
      <c r="J134" s="142">
        <f>ROUND(I134*H134,2)</f>
        <v>0</v>
      </c>
      <c r="K134" s="138" t="s">
        <v>1</v>
      </c>
      <c r="L134" s="32"/>
      <c r="M134" s="143" t="s">
        <v>1</v>
      </c>
      <c r="N134" s="144" t="s">
        <v>43</v>
      </c>
      <c r="P134" s="145">
        <f>O134*H134</f>
        <v>0</v>
      </c>
      <c r="Q134" s="145">
        <v>0</v>
      </c>
      <c r="R134" s="145">
        <f>Q134*H134</f>
        <v>0</v>
      </c>
      <c r="S134" s="145">
        <v>0</v>
      </c>
      <c r="T134" s="146">
        <f>S134*H134</f>
        <v>0</v>
      </c>
      <c r="AR134" s="147" t="s">
        <v>872</v>
      </c>
      <c r="AT134" s="147" t="s">
        <v>133</v>
      </c>
      <c r="AU134" s="147" t="s">
        <v>84</v>
      </c>
      <c r="AY134" s="17" t="s">
        <v>131</v>
      </c>
      <c r="BE134" s="148">
        <f>IF(N134="základní",J134,0)</f>
        <v>0</v>
      </c>
      <c r="BF134" s="148">
        <f>IF(N134="snížená",J134,0)</f>
        <v>0</v>
      </c>
      <c r="BG134" s="148">
        <f>IF(N134="zákl. přenesená",J134,0)</f>
        <v>0</v>
      </c>
      <c r="BH134" s="148">
        <f>IF(N134="sníž. přenesená",J134,0)</f>
        <v>0</v>
      </c>
      <c r="BI134" s="148">
        <f>IF(N134="nulová",J134,0)</f>
        <v>0</v>
      </c>
      <c r="BJ134" s="17" t="s">
        <v>84</v>
      </c>
      <c r="BK134" s="148">
        <f>ROUND(I134*H134,2)</f>
        <v>0</v>
      </c>
      <c r="BL134" s="17" t="s">
        <v>872</v>
      </c>
      <c r="BM134" s="147" t="s">
        <v>902</v>
      </c>
    </row>
    <row r="135" spans="2:65" s="1" customFormat="1" ht="78" x14ac:dyDescent="0.2">
      <c r="B135" s="32"/>
      <c r="D135" s="150" t="s">
        <v>874</v>
      </c>
      <c r="F135" s="195" t="s">
        <v>903</v>
      </c>
      <c r="I135" s="196"/>
      <c r="L135" s="32"/>
      <c r="M135" s="197"/>
      <c r="T135" s="54"/>
      <c r="AT135" s="17" t="s">
        <v>874</v>
      </c>
      <c r="AU135" s="17" t="s">
        <v>84</v>
      </c>
    </row>
    <row r="136" spans="2:65" s="11" customFormat="1" ht="26.1" customHeight="1" x14ac:dyDescent="0.2">
      <c r="B136" s="124"/>
      <c r="D136" s="125" t="s">
        <v>77</v>
      </c>
      <c r="E136" s="126" t="s">
        <v>97</v>
      </c>
      <c r="F136" s="126" t="s">
        <v>904</v>
      </c>
      <c r="I136" s="127"/>
      <c r="J136" s="128">
        <f>BK136</f>
        <v>0</v>
      </c>
      <c r="L136" s="124"/>
      <c r="M136" s="129"/>
      <c r="P136" s="130">
        <f>SUM(P137:P162)</f>
        <v>0</v>
      </c>
      <c r="R136" s="130">
        <f>SUM(R137:R162)</f>
        <v>0</v>
      </c>
      <c r="T136" s="131">
        <f>SUM(T137:T162)</f>
        <v>0</v>
      </c>
      <c r="AR136" s="125" t="s">
        <v>155</v>
      </c>
      <c r="AT136" s="132" t="s">
        <v>77</v>
      </c>
      <c r="AU136" s="132" t="s">
        <v>78</v>
      </c>
      <c r="AY136" s="125" t="s">
        <v>131</v>
      </c>
      <c r="BK136" s="133">
        <f>SUM(BK137:BK163)</f>
        <v>0</v>
      </c>
    </row>
    <row r="137" spans="2:65" s="1" customFormat="1" ht="16.5" customHeight="1" x14ac:dyDescent="0.2">
      <c r="B137" s="32"/>
      <c r="C137" s="136" t="s">
        <v>168</v>
      </c>
      <c r="D137" s="136" t="s">
        <v>133</v>
      </c>
      <c r="E137" s="137" t="s">
        <v>905</v>
      </c>
      <c r="F137" s="138" t="s">
        <v>906</v>
      </c>
      <c r="G137" s="139" t="s">
        <v>393</v>
      </c>
      <c r="H137" s="140">
        <v>1</v>
      </c>
      <c r="I137" s="141"/>
      <c r="J137" s="142">
        <f>ROUND(I137*H137,2)</f>
        <v>0</v>
      </c>
      <c r="K137" s="138" t="s">
        <v>1</v>
      </c>
      <c r="L137" s="32"/>
      <c r="M137" s="143" t="s">
        <v>1</v>
      </c>
      <c r="N137" s="144" t="s">
        <v>43</v>
      </c>
      <c r="P137" s="145">
        <f>O137*H137</f>
        <v>0</v>
      </c>
      <c r="Q137" s="145">
        <v>0</v>
      </c>
      <c r="R137" s="145">
        <f>Q137*H137</f>
        <v>0</v>
      </c>
      <c r="S137" s="145">
        <v>0</v>
      </c>
      <c r="T137" s="146">
        <f>S137*H137</f>
        <v>0</v>
      </c>
      <c r="AR137" s="147" t="s">
        <v>907</v>
      </c>
      <c r="AT137" s="147" t="s">
        <v>133</v>
      </c>
      <c r="AU137" s="147" t="s">
        <v>84</v>
      </c>
      <c r="AY137" s="17" t="s">
        <v>131</v>
      </c>
      <c r="BE137" s="148">
        <f>IF(N137="základní",J137,0)</f>
        <v>0</v>
      </c>
      <c r="BF137" s="148">
        <f>IF(N137="snížená",J137,0)</f>
        <v>0</v>
      </c>
      <c r="BG137" s="148">
        <f>IF(N137="zákl. přenesená",J137,0)</f>
        <v>0</v>
      </c>
      <c r="BH137" s="148">
        <f>IF(N137="sníž. přenesená",J137,0)</f>
        <v>0</v>
      </c>
      <c r="BI137" s="148">
        <f>IF(N137="nulová",J137,0)</f>
        <v>0</v>
      </c>
      <c r="BJ137" s="17" t="s">
        <v>84</v>
      </c>
      <c r="BK137" s="148">
        <f>ROUND(I137*H137,2)</f>
        <v>0</v>
      </c>
      <c r="BL137" s="17" t="s">
        <v>907</v>
      </c>
      <c r="BM137" s="147" t="s">
        <v>908</v>
      </c>
    </row>
    <row r="138" spans="2:65" s="1" customFormat="1" ht="16.5" customHeight="1" x14ac:dyDescent="0.2">
      <c r="B138" s="32"/>
      <c r="C138" s="136" t="s">
        <v>197</v>
      </c>
      <c r="D138" s="136" t="s">
        <v>133</v>
      </c>
      <c r="E138" s="137" t="s">
        <v>909</v>
      </c>
      <c r="F138" s="138" t="s">
        <v>910</v>
      </c>
      <c r="G138" s="139" t="s">
        <v>393</v>
      </c>
      <c r="H138" s="140">
        <v>1</v>
      </c>
      <c r="I138" s="141"/>
      <c r="J138" s="142">
        <f>ROUND(I138*H138,2)</f>
        <v>0</v>
      </c>
      <c r="K138" s="138" t="s">
        <v>1</v>
      </c>
      <c r="L138" s="32"/>
      <c r="M138" s="143" t="s">
        <v>1</v>
      </c>
      <c r="N138" s="144" t="s">
        <v>43</v>
      </c>
      <c r="P138" s="145">
        <f>O138*H138</f>
        <v>0</v>
      </c>
      <c r="Q138" s="145">
        <v>0</v>
      </c>
      <c r="R138" s="145">
        <f>Q138*H138</f>
        <v>0</v>
      </c>
      <c r="S138" s="145">
        <v>0</v>
      </c>
      <c r="T138" s="146">
        <f>S138*H138</f>
        <v>0</v>
      </c>
      <c r="AR138" s="147" t="s">
        <v>907</v>
      </c>
      <c r="AT138" s="147" t="s">
        <v>133</v>
      </c>
      <c r="AU138" s="147" t="s">
        <v>84</v>
      </c>
      <c r="AY138" s="17" t="s">
        <v>131</v>
      </c>
      <c r="BE138" s="148">
        <f>IF(N138="základní",J138,0)</f>
        <v>0</v>
      </c>
      <c r="BF138" s="148">
        <f>IF(N138="snížená",J138,0)</f>
        <v>0</v>
      </c>
      <c r="BG138" s="148">
        <f>IF(N138="zákl. přenesená",J138,0)</f>
        <v>0</v>
      </c>
      <c r="BH138" s="148">
        <f>IF(N138="sníž. přenesená",J138,0)</f>
        <v>0</v>
      </c>
      <c r="BI138" s="148">
        <f>IF(N138="nulová",J138,0)</f>
        <v>0</v>
      </c>
      <c r="BJ138" s="17" t="s">
        <v>84</v>
      </c>
      <c r="BK138" s="148">
        <f>ROUND(I138*H138,2)</f>
        <v>0</v>
      </c>
      <c r="BL138" s="17" t="s">
        <v>907</v>
      </c>
      <c r="BM138" s="147" t="s">
        <v>911</v>
      </c>
    </row>
    <row r="139" spans="2:65" s="1" customFormat="1" ht="29.25" x14ac:dyDescent="0.2">
      <c r="B139" s="32"/>
      <c r="D139" s="150" t="s">
        <v>874</v>
      </c>
      <c r="F139" s="195" t="s">
        <v>912</v>
      </c>
      <c r="I139" s="196"/>
      <c r="L139" s="32"/>
      <c r="M139" s="197"/>
      <c r="T139" s="54"/>
      <c r="AT139" s="17" t="s">
        <v>874</v>
      </c>
      <c r="AU139" s="17" t="s">
        <v>84</v>
      </c>
    </row>
    <row r="140" spans="2:65" s="1" customFormat="1" ht="16.5" customHeight="1" x14ac:dyDescent="0.2">
      <c r="B140" s="32"/>
      <c r="C140" s="136" t="s">
        <v>212</v>
      </c>
      <c r="D140" s="136" t="s">
        <v>133</v>
      </c>
      <c r="E140" s="137" t="s">
        <v>913</v>
      </c>
      <c r="F140" s="138" t="s">
        <v>914</v>
      </c>
      <c r="G140" s="139" t="s">
        <v>393</v>
      </c>
      <c r="H140" s="140">
        <v>1</v>
      </c>
      <c r="I140" s="141"/>
      <c r="J140" s="142">
        <f>ROUND(I140*H140,2)</f>
        <v>0</v>
      </c>
      <c r="K140" s="138" t="s">
        <v>1</v>
      </c>
      <c r="L140" s="32"/>
      <c r="M140" s="143" t="s">
        <v>1</v>
      </c>
      <c r="N140" s="144" t="s">
        <v>43</v>
      </c>
      <c r="P140" s="145">
        <f>O140*H140</f>
        <v>0</v>
      </c>
      <c r="Q140" s="145">
        <v>0</v>
      </c>
      <c r="R140" s="145">
        <f>Q140*H140</f>
        <v>0</v>
      </c>
      <c r="S140" s="145">
        <v>0</v>
      </c>
      <c r="T140" s="146">
        <f>S140*H140</f>
        <v>0</v>
      </c>
      <c r="AR140" s="147" t="s">
        <v>907</v>
      </c>
      <c r="AT140" s="147" t="s">
        <v>133</v>
      </c>
      <c r="AU140" s="147" t="s">
        <v>84</v>
      </c>
      <c r="AY140" s="17" t="s">
        <v>131</v>
      </c>
      <c r="BE140" s="148">
        <f>IF(N140="základní",J140,0)</f>
        <v>0</v>
      </c>
      <c r="BF140" s="148">
        <f>IF(N140="snížená",J140,0)</f>
        <v>0</v>
      </c>
      <c r="BG140" s="148">
        <f>IF(N140="zákl. přenesená",J140,0)</f>
        <v>0</v>
      </c>
      <c r="BH140" s="148">
        <f>IF(N140="sníž. přenesená",J140,0)</f>
        <v>0</v>
      </c>
      <c r="BI140" s="148">
        <f>IF(N140="nulová",J140,0)</f>
        <v>0</v>
      </c>
      <c r="BJ140" s="17" t="s">
        <v>84</v>
      </c>
      <c r="BK140" s="148">
        <f>ROUND(I140*H140,2)</f>
        <v>0</v>
      </c>
      <c r="BL140" s="17" t="s">
        <v>907</v>
      </c>
      <c r="BM140" s="147" t="s">
        <v>915</v>
      </c>
    </row>
    <row r="141" spans="2:65" s="1" customFormat="1" ht="16.5" customHeight="1" x14ac:dyDescent="0.2">
      <c r="B141" s="32"/>
      <c r="C141" s="136" t="s">
        <v>8</v>
      </c>
      <c r="D141" s="136" t="s">
        <v>133</v>
      </c>
      <c r="E141" s="137" t="s">
        <v>916</v>
      </c>
      <c r="F141" s="138" t="s">
        <v>917</v>
      </c>
      <c r="G141" s="139" t="s">
        <v>393</v>
      </c>
      <c r="H141" s="140">
        <v>1</v>
      </c>
      <c r="I141" s="141"/>
      <c r="J141" s="142">
        <f>ROUND(I141*H141,2)</f>
        <v>0</v>
      </c>
      <c r="K141" s="138" t="s">
        <v>1</v>
      </c>
      <c r="L141" s="32"/>
      <c r="M141" s="143" t="s">
        <v>1</v>
      </c>
      <c r="N141" s="144" t="s">
        <v>43</v>
      </c>
      <c r="P141" s="145">
        <f>O141*H141</f>
        <v>0</v>
      </c>
      <c r="Q141" s="145">
        <v>0</v>
      </c>
      <c r="R141" s="145">
        <f>Q141*H141</f>
        <v>0</v>
      </c>
      <c r="S141" s="145">
        <v>0</v>
      </c>
      <c r="T141" s="146">
        <f>S141*H141</f>
        <v>0</v>
      </c>
      <c r="AR141" s="147" t="s">
        <v>907</v>
      </c>
      <c r="AT141" s="147" t="s">
        <v>133</v>
      </c>
      <c r="AU141" s="147" t="s">
        <v>84</v>
      </c>
      <c r="AY141" s="17" t="s">
        <v>131</v>
      </c>
      <c r="BE141" s="148">
        <f>IF(N141="základní",J141,0)</f>
        <v>0</v>
      </c>
      <c r="BF141" s="148">
        <f>IF(N141="snížená",J141,0)</f>
        <v>0</v>
      </c>
      <c r="BG141" s="148">
        <f>IF(N141="zákl. přenesená",J141,0)</f>
        <v>0</v>
      </c>
      <c r="BH141" s="148">
        <f>IF(N141="sníž. přenesená",J141,0)</f>
        <v>0</v>
      </c>
      <c r="BI141" s="148">
        <f>IF(N141="nulová",J141,0)</f>
        <v>0</v>
      </c>
      <c r="BJ141" s="17" t="s">
        <v>84</v>
      </c>
      <c r="BK141" s="148">
        <f>ROUND(I141*H141,2)</f>
        <v>0</v>
      </c>
      <c r="BL141" s="17" t="s">
        <v>907</v>
      </c>
      <c r="BM141" s="147" t="s">
        <v>918</v>
      </c>
    </row>
    <row r="142" spans="2:65" s="1" customFormat="1" ht="24.2" customHeight="1" x14ac:dyDescent="0.2">
      <c r="B142" s="32"/>
      <c r="C142" s="136" t="s">
        <v>201</v>
      </c>
      <c r="D142" s="136" t="s">
        <v>133</v>
      </c>
      <c r="E142" s="137" t="s">
        <v>919</v>
      </c>
      <c r="F142" s="138" t="s">
        <v>920</v>
      </c>
      <c r="G142" s="139" t="s">
        <v>393</v>
      </c>
      <c r="H142" s="140">
        <v>1</v>
      </c>
      <c r="I142" s="141"/>
      <c r="J142" s="142">
        <f>ROUND(I142*H142,2)</f>
        <v>0</v>
      </c>
      <c r="K142" s="138" t="s">
        <v>1</v>
      </c>
      <c r="L142" s="32"/>
      <c r="M142" s="143" t="s">
        <v>1</v>
      </c>
      <c r="N142" s="144" t="s">
        <v>43</v>
      </c>
      <c r="P142" s="145">
        <f>O142*H142</f>
        <v>0</v>
      </c>
      <c r="Q142" s="145">
        <v>0</v>
      </c>
      <c r="R142" s="145">
        <f>Q142*H142</f>
        <v>0</v>
      </c>
      <c r="S142" s="145">
        <v>0</v>
      </c>
      <c r="T142" s="146">
        <f>S142*H142</f>
        <v>0</v>
      </c>
      <c r="AR142" s="147" t="s">
        <v>138</v>
      </c>
      <c r="AT142" s="147" t="s">
        <v>133</v>
      </c>
      <c r="AU142" s="147" t="s">
        <v>84</v>
      </c>
      <c r="AY142" s="17" t="s">
        <v>131</v>
      </c>
      <c r="BE142" s="148">
        <f>IF(N142="základní",J142,0)</f>
        <v>0</v>
      </c>
      <c r="BF142" s="148">
        <f>IF(N142="snížená",J142,0)</f>
        <v>0</v>
      </c>
      <c r="BG142" s="148">
        <f>IF(N142="zákl. přenesená",J142,0)</f>
        <v>0</v>
      </c>
      <c r="BH142" s="148">
        <f>IF(N142="sníž. přenesená",J142,0)</f>
        <v>0</v>
      </c>
      <c r="BI142" s="148">
        <f>IF(N142="nulová",J142,0)</f>
        <v>0</v>
      </c>
      <c r="BJ142" s="17" t="s">
        <v>84</v>
      </c>
      <c r="BK142" s="148">
        <f>ROUND(I142*H142,2)</f>
        <v>0</v>
      </c>
      <c r="BL142" s="17" t="s">
        <v>138</v>
      </c>
      <c r="BM142" s="147" t="s">
        <v>921</v>
      </c>
    </row>
    <row r="143" spans="2:65" s="1" customFormat="1" ht="58.5" x14ac:dyDescent="0.2">
      <c r="B143" s="32"/>
      <c r="D143" s="150" t="s">
        <v>874</v>
      </c>
      <c r="F143" s="195" t="s">
        <v>922</v>
      </c>
      <c r="I143" s="196"/>
      <c r="L143" s="32"/>
      <c r="M143" s="197"/>
      <c r="T143" s="54"/>
      <c r="AT143" s="17" t="s">
        <v>874</v>
      </c>
      <c r="AU143" s="17" t="s">
        <v>84</v>
      </c>
    </row>
    <row r="144" spans="2:65" s="1" customFormat="1" ht="16.5" customHeight="1" x14ac:dyDescent="0.2">
      <c r="B144" s="32"/>
      <c r="C144" s="136" t="s">
        <v>193</v>
      </c>
      <c r="D144" s="136" t="s">
        <v>133</v>
      </c>
      <c r="E144" s="137" t="s">
        <v>923</v>
      </c>
      <c r="F144" s="138" t="s">
        <v>924</v>
      </c>
      <c r="G144" s="139" t="s">
        <v>393</v>
      </c>
      <c r="H144" s="140">
        <v>1</v>
      </c>
      <c r="I144" s="141"/>
      <c r="J144" s="142">
        <f>ROUND(I144*H144,2)</f>
        <v>0</v>
      </c>
      <c r="K144" s="138" t="s">
        <v>1</v>
      </c>
      <c r="L144" s="32"/>
      <c r="M144" s="143" t="s">
        <v>1</v>
      </c>
      <c r="N144" s="144" t="s">
        <v>43</v>
      </c>
      <c r="P144" s="145">
        <f>O144*H144</f>
        <v>0</v>
      </c>
      <c r="Q144" s="145">
        <v>0</v>
      </c>
      <c r="R144" s="145">
        <f>Q144*H144</f>
        <v>0</v>
      </c>
      <c r="S144" s="145">
        <v>0</v>
      </c>
      <c r="T144" s="146">
        <f>S144*H144</f>
        <v>0</v>
      </c>
      <c r="AR144" s="147" t="s">
        <v>138</v>
      </c>
      <c r="AT144" s="147" t="s">
        <v>133</v>
      </c>
      <c r="AU144" s="147" t="s">
        <v>84</v>
      </c>
      <c r="AY144" s="17" t="s">
        <v>131</v>
      </c>
      <c r="BE144" s="148">
        <f>IF(N144="základní",J144,0)</f>
        <v>0</v>
      </c>
      <c r="BF144" s="148">
        <f>IF(N144="snížená",J144,0)</f>
        <v>0</v>
      </c>
      <c r="BG144" s="148">
        <f>IF(N144="zákl. přenesená",J144,0)</f>
        <v>0</v>
      </c>
      <c r="BH144" s="148">
        <f>IF(N144="sníž. přenesená",J144,0)</f>
        <v>0</v>
      </c>
      <c r="BI144" s="148">
        <f>IF(N144="nulová",J144,0)</f>
        <v>0</v>
      </c>
      <c r="BJ144" s="17" t="s">
        <v>84</v>
      </c>
      <c r="BK144" s="148">
        <f>ROUND(I144*H144,2)</f>
        <v>0</v>
      </c>
      <c r="BL144" s="17" t="s">
        <v>138</v>
      </c>
      <c r="BM144" s="147" t="s">
        <v>925</v>
      </c>
    </row>
    <row r="145" spans="2:65" s="1" customFormat="1" ht="39" x14ac:dyDescent="0.2">
      <c r="B145" s="32"/>
      <c r="D145" s="150" t="s">
        <v>874</v>
      </c>
      <c r="F145" s="195" t="s">
        <v>926</v>
      </c>
      <c r="I145" s="196"/>
      <c r="L145" s="32"/>
      <c r="M145" s="197"/>
      <c r="T145" s="54"/>
      <c r="AT145" s="17" t="s">
        <v>874</v>
      </c>
      <c r="AU145" s="17" t="s">
        <v>84</v>
      </c>
    </row>
    <row r="146" spans="2:65" s="1" customFormat="1" ht="24.2" customHeight="1" x14ac:dyDescent="0.2">
      <c r="B146" s="32"/>
      <c r="C146" s="136" t="s">
        <v>325</v>
      </c>
      <c r="D146" s="136" t="s">
        <v>133</v>
      </c>
      <c r="E146" s="137" t="s">
        <v>927</v>
      </c>
      <c r="F146" s="138" t="s">
        <v>928</v>
      </c>
      <c r="G146" s="139" t="s">
        <v>393</v>
      </c>
      <c r="H146" s="140">
        <v>1</v>
      </c>
      <c r="I146" s="141"/>
      <c r="J146" s="142">
        <f>ROUND(I146*H146,2)</f>
        <v>0</v>
      </c>
      <c r="K146" s="138" t="s">
        <v>1</v>
      </c>
      <c r="L146" s="32"/>
      <c r="M146" s="143" t="s">
        <v>1</v>
      </c>
      <c r="N146" s="144" t="s">
        <v>43</v>
      </c>
      <c r="P146" s="145">
        <f>O146*H146</f>
        <v>0</v>
      </c>
      <c r="Q146" s="145">
        <v>0</v>
      </c>
      <c r="R146" s="145">
        <f>Q146*H146</f>
        <v>0</v>
      </c>
      <c r="S146" s="145">
        <v>0</v>
      </c>
      <c r="T146" s="146">
        <f>S146*H146</f>
        <v>0</v>
      </c>
      <c r="AR146" s="147" t="s">
        <v>138</v>
      </c>
      <c r="AT146" s="147" t="s">
        <v>133</v>
      </c>
      <c r="AU146" s="147" t="s">
        <v>84</v>
      </c>
      <c r="AY146" s="17" t="s">
        <v>131</v>
      </c>
      <c r="BE146" s="148">
        <f>IF(N146="základní",J146,0)</f>
        <v>0</v>
      </c>
      <c r="BF146" s="148">
        <f>IF(N146="snížená",J146,0)</f>
        <v>0</v>
      </c>
      <c r="BG146" s="148">
        <f>IF(N146="zákl. přenesená",J146,0)</f>
        <v>0</v>
      </c>
      <c r="BH146" s="148">
        <f>IF(N146="sníž. přenesená",J146,0)</f>
        <v>0</v>
      </c>
      <c r="BI146" s="148">
        <f>IF(N146="nulová",J146,0)</f>
        <v>0</v>
      </c>
      <c r="BJ146" s="17" t="s">
        <v>84</v>
      </c>
      <c r="BK146" s="148">
        <f>ROUND(I146*H146,2)</f>
        <v>0</v>
      </c>
      <c r="BL146" s="17" t="s">
        <v>138</v>
      </c>
      <c r="BM146" s="147" t="s">
        <v>929</v>
      </c>
    </row>
    <row r="147" spans="2:65" s="1" customFormat="1" ht="39" x14ac:dyDescent="0.2">
      <c r="B147" s="32"/>
      <c r="D147" s="150" t="s">
        <v>874</v>
      </c>
      <c r="F147" s="195" t="s">
        <v>930</v>
      </c>
      <c r="I147" s="196"/>
      <c r="L147" s="32"/>
      <c r="M147" s="197"/>
      <c r="T147" s="54"/>
      <c r="AT147" s="17" t="s">
        <v>874</v>
      </c>
      <c r="AU147" s="17" t="s">
        <v>84</v>
      </c>
    </row>
    <row r="148" spans="2:65" s="1" customFormat="1" ht="16.5" customHeight="1" x14ac:dyDescent="0.2">
      <c r="B148" s="32"/>
      <c r="C148" s="136" t="s">
        <v>189</v>
      </c>
      <c r="D148" s="136" t="s">
        <v>133</v>
      </c>
      <c r="E148" s="137" t="s">
        <v>931</v>
      </c>
      <c r="F148" s="138" t="s">
        <v>932</v>
      </c>
      <c r="G148" s="139" t="s">
        <v>393</v>
      </c>
      <c r="H148" s="140">
        <v>1</v>
      </c>
      <c r="I148" s="141"/>
      <c r="J148" s="142">
        <f>ROUND(I148*H148,2)</f>
        <v>0</v>
      </c>
      <c r="K148" s="138" t="s">
        <v>1</v>
      </c>
      <c r="L148" s="32"/>
      <c r="M148" s="143" t="s">
        <v>1</v>
      </c>
      <c r="N148" s="144" t="s">
        <v>43</v>
      </c>
      <c r="P148" s="145">
        <f>O148*H148</f>
        <v>0</v>
      </c>
      <c r="Q148" s="145">
        <v>0</v>
      </c>
      <c r="R148" s="145">
        <f>Q148*H148</f>
        <v>0</v>
      </c>
      <c r="S148" s="145">
        <v>0</v>
      </c>
      <c r="T148" s="146">
        <f>S148*H148</f>
        <v>0</v>
      </c>
      <c r="AR148" s="147" t="s">
        <v>138</v>
      </c>
      <c r="AT148" s="147" t="s">
        <v>133</v>
      </c>
      <c r="AU148" s="147" t="s">
        <v>84</v>
      </c>
      <c r="AY148" s="17" t="s">
        <v>131</v>
      </c>
      <c r="BE148" s="148">
        <f>IF(N148="základní",J148,0)</f>
        <v>0</v>
      </c>
      <c r="BF148" s="148">
        <f>IF(N148="snížená",J148,0)</f>
        <v>0</v>
      </c>
      <c r="BG148" s="148">
        <f>IF(N148="zákl. přenesená",J148,0)</f>
        <v>0</v>
      </c>
      <c r="BH148" s="148">
        <f>IF(N148="sníž. přenesená",J148,0)</f>
        <v>0</v>
      </c>
      <c r="BI148" s="148">
        <f>IF(N148="nulová",J148,0)</f>
        <v>0</v>
      </c>
      <c r="BJ148" s="17" t="s">
        <v>84</v>
      </c>
      <c r="BK148" s="148">
        <f>ROUND(I148*H148,2)</f>
        <v>0</v>
      </c>
      <c r="BL148" s="17" t="s">
        <v>138</v>
      </c>
      <c r="BM148" s="147" t="s">
        <v>933</v>
      </c>
    </row>
    <row r="149" spans="2:65" s="1" customFormat="1" ht="39" x14ac:dyDescent="0.2">
      <c r="B149" s="32"/>
      <c r="D149" s="150" t="s">
        <v>874</v>
      </c>
      <c r="F149" s="195" t="s">
        <v>934</v>
      </c>
      <c r="I149" s="196"/>
      <c r="L149" s="32"/>
      <c r="M149" s="197"/>
      <c r="T149" s="54"/>
      <c r="AT149" s="17" t="s">
        <v>874</v>
      </c>
      <c r="AU149" s="17" t="s">
        <v>84</v>
      </c>
    </row>
    <row r="150" spans="2:65" s="1" customFormat="1" ht="16.5" customHeight="1" x14ac:dyDescent="0.2">
      <c r="B150" s="32"/>
      <c r="C150" s="136" t="s">
        <v>185</v>
      </c>
      <c r="D150" s="136" t="s">
        <v>133</v>
      </c>
      <c r="E150" s="137" t="s">
        <v>935</v>
      </c>
      <c r="F150" s="138" t="s">
        <v>936</v>
      </c>
      <c r="G150" s="139" t="s">
        <v>393</v>
      </c>
      <c r="H150" s="140">
        <v>1</v>
      </c>
      <c r="I150" s="141"/>
      <c r="J150" s="142">
        <f>ROUND(I150*H150,2)</f>
        <v>0</v>
      </c>
      <c r="K150" s="138" t="s">
        <v>1</v>
      </c>
      <c r="L150" s="32"/>
      <c r="M150" s="143" t="s">
        <v>1</v>
      </c>
      <c r="N150" s="144" t="s">
        <v>43</v>
      </c>
      <c r="P150" s="145">
        <f>O150*H150</f>
        <v>0</v>
      </c>
      <c r="Q150" s="145">
        <v>0</v>
      </c>
      <c r="R150" s="145">
        <f>Q150*H150</f>
        <v>0</v>
      </c>
      <c r="S150" s="145">
        <v>0</v>
      </c>
      <c r="T150" s="146">
        <f>S150*H150</f>
        <v>0</v>
      </c>
      <c r="AR150" s="147" t="s">
        <v>138</v>
      </c>
      <c r="AT150" s="147" t="s">
        <v>133</v>
      </c>
      <c r="AU150" s="147" t="s">
        <v>84</v>
      </c>
      <c r="AY150" s="17" t="s">
        <v>131</v>
      </c>
      <c r="BE150" s="148">
        <f>IF(N150="základní",J150,0)</f>
        <v>0</v>
      </c>
      <c r="BF150" s="148">
        <f>IF(N150="snížená",J150,0)</f>
        <v>0</v>
      </c>
      <c r="BG150" s="148">
        <f>IF(N150="zákl. přenesená",J150,0)</f>
        <v>0</v>
      </c>
      <c r="BH150" s="148">
        <f>IF(N150="sníž. přenesená",J150,0)</f>
        <v>0</v>
      </c>
      <c r="BI150" s="148">
        <f>IF(N150="nulová",J150,0)</f>
        <v>0</v>
      </c>
      <c r="BJ150" s="17" t="s">
        <v>84</v>
      </c>
      <c r="BK150" s="148">
        <f>ROUND(I150*H150,2)</f>
        <v>0</v>
      </c>
      <c r="BL150" s="17" t="s">
        <v>138</v>
      </c>
      <c r="BM150" s="147" t="s">
        <v>937</v>
      </c>
    </row>
    <row r="151" spans="2:65" s="1" customFormat="1" ht="58.5" x14ac:dyDescent="0.2">
      <c r="B151" s="32"/>
      <c r="D151" s="150" t="s">
        <v>874</v>
      </c>
      <c r="F151" s="195" t="s">
        <v>938</v>
      </c>
      <c r="I151" s="196"/>
      <c r="L151" s="32"/>
      <c r="M151" s="197"/>
      <c r="T151" s="54"/>
      <c r="AT151" s="17" t="s">
        <v>874</v>
      </c>
      <c r="AU151" s="17" t="s">
        <v>84</v>
      </c>
    </row>
    <row r="152" spans="2:65" s="1" customFormat="1" ht="16.5" customHeight="1" x14ac:dyDescent="0.2">
      <c r="B152" s="32"/>
      <c r="C152" s="136" t="s">
        <v>339</v>
      </c>
      <c r="D152" s="136" t="s">
        <v>133</v>
      </c>
      <c r="E152" s="137" t="s">
        <v>939</v>
      </c>
      <c r="F152" s="138" t="s">
        <v>940</v>
      </c>
      <c r="G152" s="139" t="s">
        <v>393</v>
      </c>
      <c r="H152" s="140">
        <v>1</v>
      </c>
      <c r="I152" s="141"/>
      <c r="J152" s="142">
        <f>ROUND(I152*H152,2)</f>
        <v>0</v>
      </c>
      <c r="K152" s="138" t="s">
        <v>1</v>
      </c>
      <c r="L152" s="32"/>
      <c r="M152" s="143" t="s">
        <v>1</v>
      </c>
      <c r="N152" s="144" t="s">
        <v>43</v>
      </c>
      <c r="P152" s="145">
        <f>O152*H152</f>
        <v>0</v>
      </c>
      <c r="Q152" s="145">
        <v>0</v>
      </c>
      <c r="R152" s="145">
        <f>Q152*H152</f>
        <v>0</v>
      </c>
      <c r="S152" s="145">
        <v>0</v>
      </c>
      <c r="T152" s="146">
        <f>S152*H152</f>
        <v>0</v>
      </c>
      <c r="AR152" s="147" t="s">
        <v>138</v>
      </c>
      <c r="AT152" s="147" t="s">
        <v>133</v>
      </c>
      <c r="AU152" s="147" t="s">
        <v>84</v>
      </c>
      <c r="AY152" s="17" t="s">
        <v>131</v>
      </c>
      <c r="BE152" s="148">
        <f>IF(N152="základní",J152,0)</f>
        <v>0</v>
      </c>
      <c r="BF152" s="148">
        <f>IF(N152="snížená",J152,0)</f>
        <v>0</v>
      </c>
      <c r="BG152" s="148">
        <f>IF(N152="zákl. přenesená",J152,0)</f>
        <v>0</v>
      </c>
      <c r="BH152" s="148">
        <f>IF(N152="sníž. přenesená",J152,0)</f>
        <v>0</v>
      </c>
      <c r="BI152" s="148">
        <f>IF(N152="nulová",J152,0)</f>
        <v>0</v>
      </c>
      <c r="BJ152" s="17" t="s">
        <v>84</v>
      </c>
      <c r="BK152" s="148">
        <f>ROUND(I152*H152,2)</f>
        <v>0</v>
      </c>
      <c r="BL152" s="17" t="s">
        <v>138</v>
      </c>
      <c r="BM152" s="147" t="s">
        <v>941</v>
      </c>
    </row>
    <row r="153" spans="2:65" s="1" customFormat="1" ht="29.25" x14ac:dyDescent="0.2">
      <c r="B153" s="32"/>
      <c r="D153" s="150" t="s">
        <v>874</v>
      </c>
      <c r="F153" s="195" t="s">
        <v>942</v>
      </c>
      <c r="I153" s="196"/>
      <c r="L153" s="32"/>
      <c r="M153" s="197"/>
      <c r="T153" s="54"/>
      <c r="AT153" s="17" t="s">
        <v>874</v>
      </c>
      <c r="AU153" s="17" t="s">
        <v>84</v>
      </c>
    </row>
    <row r="154" spans="2:65" s="1" customFormat="1" ht="24.2" customHeight="1" x14ac:dyDescent="0.2">
      <c r="B154" s="32"/>
      <c r="C154" s="136" t="s">
        <v>344</v>
      </c>
      <c r="D154" s="136" t="s">
        <v>133</v>
      </c>
      <c r="E154" s="137" t="s">
        <v>943</v>
      </c>
      <c r="F154" s="138" t="s">
        <v>944</v>
      </c>
      <c r="G154" s="139" t="s">
        <v>393</v>
      </c>
      <c r="H154" s="140">
        <v>1</v>
      </c>
      <c r="I154" s="141"/>
      <c r="J154" s="142">
        <f>ROUND(I154*H154,2)</f>
        <v>0</v>
      </c>
      <c r="K154" s="138" t="s">
        <v>1</v>
      </c>
      <c r="L154" s="32"/>
      <c r="M154" s="143" t="s">
        <v>1</v>
      </c>
      <c r="N154" s="144" t="s">
        <v>43</v>
      </c>
      <c r="P154" s="145">
        <f>O154*H154</f>
        <v>0</v>
      </c>
      <c r="Q154" s="145">
        <v>0</v>
      </c>
      <c r="R154" s="145">
        <f>Q154*H154</f>
        <v>0</v>
      </c>
      <c r="S154" s="145">
        <v>0</v>
      </c>
      <c r="T154" s="146">
        <f>S154*H154</f>
        <v>0</v>
      </c>
      <c r="AR154" s="147" t="s">
        <v>138</v>
      </c>
      <c r="AT154" s="147" t="s">
        <v>133</v>
      </c>
      <c r="AU154" s="147" t="s">
        <v>84</v>
      </c>
      <c r="AY154" s="17" t="s">
        <v>131</v>
      </c>
      <c r="BE154" s="148">
        <f>IF(N154="základní",J154,0)</f>
        <v>0</v>
      </c>
      <c r="BF154" s="148">
        <f>IF(N154="snížená",J154,0)</f>
        <v>0</v>
      </c>
      <c r="BG154" s="148">
        <f>IF(N154="zákl. přenesená",J154,0)</f>
        <v>0</v>
      </c>
      <c r="BH154" s="148">
        <f>IF(N154="sníž. přenesená",J154,0)</f>
        <v>0</v>
      </c>
      <c r="BI154" s="148">
        <f>IF(N154="nulová",J154,0)</f>
        <v>0</v>
      </c>
      <c r="BJ154" s="17" t="s">
        <v>84</v>
      </c>
      <c r="BK154" s="148">
        <f>ROUND(I154*H154,2)</f>
        <v>0</v>
      </c>
      <c r="BL154" s="17" t="s">
        <v>138</v>
      </c>
      <c r="BM154" s="147" t="s">
        <v>945</v>
      </c>
    </row>
    <row r="155" spans="2:65" s="1" customFormat="1" ht="78" x14ac:dyDescent="0.2">
      <c r="B155" s="32"/>
      <c r="D155" s="150" t="s">
        <v>874</v>
      </c>
      <c r="F155" s="195" t="s">
        <v>946</v>
      </c>
      <c r="I155" s="196"/>
      <c r="L155" s="32"/>
      <c r="M155" s="197"/>
      <c r="T155" s="54"/>
      <c r="AT155" s="17" t="s">
        <v>874</v>
      </c>
      <c r="AU155" s="17" t="s">
        <v>84</v>
      </c>
    </row>
    <row r="156" spans="2:65" s="1" customFormat="1" ht="16.5" customHeight="1" x14ac:dyDescent="0.2">
      <c r="B156" s="32"/>
      <c r="C156" s="136" t="s">
        <v>349</v>
      </c>
      <c r="D156" s="136" t="s">
        <v>133</v>
      </c>
      <c r="E156" s="137" t="s">
        <v>947</v>
      </c>
      <c r="F156" s="138" t="s">
        <v>948</v>
      </c>
      <c r="G156" s="139" t="s">
        <v>393</v>
      </c>
      <c r="H156" s="140">
        <v>1</v>
      </c>
      <c r="I156" s="141"/>
      <c r="J156" s="142">
        <f>ROUND(I156*H156,2)</f>
        <v>0</v>
      </c>
      <c r="K156" s="138" t="s">
        <v>1</v>
      </c>
      <c r="L156" s="32"/>
      <c r="M156" s="143" t="s">
        <v>1</v>
      </c>
      <c r="N156" s="144" t="s">
        <v>43</v>
      </c>
      <c r="P156" s="145">
        <f>O156*H156</f>
        <v>0</v>
      </c>
      <c r="Q156" s="145">
        <v>0</v>
      </c>
      <c r="R156" s="145">
        <f>Q156*H156</f>
        <v>0</v>
      </c>
      <c r="S156" s="145">
        <v>0</v>
      </c>
      <c r="T156" s="146">
        <f>S156*H156</f>
        <v>0</v>
      </c>
      <c r="AR156" s="147" t="s">
        <v>138</v>
      </c>
      <c r="AT156" s="147" t="s">
        <v>133</v>
      </c>
      <c r="AU156" s="147" t="s">
        <v>84</v>
      </c>
      <c r="AY156" s="17" t="s">
        <v>131</v>
      </c>
      <c r="BE156" s="148">
        <f>IF(N156="základní",J156,0)</f>
        <v>0</v>
      </c>
      <c r="BF156" s="148">
        <f>IF(N156="snížená",J156,0)</f>
        <v>0</v>
      </c>
      <c r="BG156" s="148">
        <f>IF(N156="zákl. přenesená",J156,0)</f>
        <v>0</v>
      </c>
      <c r="BH156" s="148">
        <f>IF(N156="sníž. přenesená",J156,0)</f>
        <v>0</v>
      </c>
      <c r="BI156" s="148">
        <f>IF(N156="nulová",J156,0)</f>
        <v>0</v>
      </c>
      <c r="BJ156" s="17" t="s">
        <v>84</v>
      </c>
      <c r="BK156" s="148">
        <f>ROUND(I156*H156,2)</f>
        <v>0</v>
      </c>
      <c r="BL156" s="17" t="s">
        <v>138</v>
      </c>
      <c r="BM156" s="147" t="s">
        <v>949</v>
      </c>
    </row>
    <row r="157" spans="2:65" s="1" customFormat="1" ht="48.75" x14ac:dyDescent="0.2">
      <c r="B157" s="32"/>
      <c r="D157" s="150" t="s">
        <v>874</v>
      </c>
      <c r="F157" s="195" t="s">
        <v>950</v>
      </c>
      <c r="I157" s="196"/>
      <c r="L157" s="32"/>
      <c r="M157" s="197"/>
      <c r="T157" s="54"/>
      <c r="AT157" s="17" t="s">
        <v>874</v>
      </c>
      <c r="AU157" s="17" t="s">
        <v>84</v>
      </c>
    </row>
    <row r="158" spans="2:65" s="1" customFormat="1" ht="16.5" customHeight="1" x14ac:dyDescent="0.2">
      <c r="B158" s="32"/>
      <c r="C158" s="136" t="s">
        <v>7</v>
      </c>
      <c r="D158" s="136" t="s">
        <v>133</v>
      </c>
      <c r="E158" s="137" t="s">
        <v>951</v>
      </c>
      <c r="F158" s="138" t="s">
        <v>952</v>
      </c>
      <c r="G158" s="139" t="s">
        <v>393</v>
      </c>
      <c r="H158" s="140">
        <v>1</v>
      </c>
      <c r="I158" s="141"/>
      <c r="J158" s="142">
        <f>ROUND(I158*H158,2)</f>
        <v>0</v>
      </c>
      <c r="K158" s="138" t="s">
        <v>1</v>
      </c>
      <c r="L158" s="32"/>
      <c r="M158" s="143" t="s">
        <v>1</v>
      </c>
      <c r="N158" s="144" t="s">
        <v>43</v>
      </c>
      <c r="P158" s="145">
        <f>O158*H158</f>
        <v>0</v>
      </c>
      <c r="Q158" s="145">
        <v>0</v>
      </c>
      <c r="R158" s="145">
        <f>Q158*H158</f>
        <v>0</v>
      </c>
      <c r="S158" s="145">
        <v>0</v>
      </c>
      <c r="T158" s="146">
        <f>S158*H158</f>
        <v>0</v>
      </c>
      <c r="AR158" s="147" t="s">
        <v>138</v>
      </c>
      <c r="AT158" s="147" t="s">
        <v>133</v>
      </c>
      <c r="AU158" s="147" t="s">
        <v>84</v>
      </c>
      <c r="AY158" s="17" t="s">
        <v>131</v>
      </c>
      <c r="BE158" s="148">
        <f>IF(N158="základní",J158,0)</f>
        <v>0</v>
      </c>
      <c r="BF158" s="148">
        <f>IF(N158="snížená",J158,0)</f>
        <v>0</v>
      </c>
      <c r="BG158" s="148">
        <f>IF(N158="zákl. přenesená",J158,0)</f>
        <v>0</v>
      </c>
      <c r="BH158" s="148">
        <f>IF(N158="sníž. přenesená",J158,0)</f>
        <v>0</v>
      </c>
      <c r="BI158" s="148">
        <f>IF(N158="nulová",J158,0)</f>
        <v>0</v>
      </c>
      <c r="BJ158" s="17" t="s">
        <v>84</v>
      </c>
      <c r="BK158" s="148">
        <f>ROUND(I158*H158,2)</f>
        <v>0</v>
      </c>
      <c r="BL158" s="17" t="s">
        <v>138</v>
      </c>
      <c r="BM158" s="147" t="s">
        <v>953</v>
      </c>
    </row>
    <row r="159" spans="2:65" s="1" customFormat="1" ht="48.75" x14ac:dyDescent="0.2">
      <c r="B159" s="32"/>
      <c r="D159" s="150" t="s">
        <v>874</v>
      </c>
      <c r="F159" s="195" t="s">
        <v>954</v>
      </c>
      <c r="I159" s="196"/>
      <c r="L159" s="32"/>
      <c r="M159" s="197"/>
      <c r="T159" s="54"/>
      <c r="AT159" s="17" t="s">
        <v>874</v>
      </c>
      <c r="AU159" s="17" t="s">
        <v>84</v>
      </c>
    </row>
    <row r="160" spans="2:65" s="1" customFormat="1" ht="16.5" customHeight="1" x14ac:dyDescent="0.2">
      <c r="B160" s="32"/>
      <c r="C160" s="136" t="s">
        <v>362</v>
      </c>
      <c r="D160" s="136" t="s">
        <v>133</v>
      </c>
      <c r="E160" s="137" t="s">
        <v>955</v>
      </c>
      <c r="F160" s="138" t="s">
        <v>956</v>
      </c>
      <c r="G160" s="139" t="s">
        <v>393</v>
      </c>
      <c r="H160" s="140">
        <v>1</v>
      </c>
      <c r="I160" s="141"/>
      <c r="J160" s="142">
        <f>ROUND(I160*H160,2)</f>
        <v>0</v>
      </c>
      <c r="K160" s="138" t="s">
        <v>1</v>
      </c>
      <c r="L160" s="32"/>
      <c r="M160" s="143" t="s">
        <v>1</v>
      </c>
      <c r="N160" s="144" t="s">
        <v>43</v>
      </c>
      <c r="P160" s="145">
        <f>O160*H160</f>
        <v>0</v>
      </c>
      <c r="Q160" s="145">
        <v>0</v>
      </c>
      <c r="R160" s="145">
        <f>Q160*H160</f>
        <v>0</v>
      </c>
      <c r="S160" s="145">
        <v>0</v>
      </c>
      <c r="T160" s="146">
        <f>S160*H160</f>
        <v>0</v>
      </c>
      <c r="AR160" s="147" t="s">
        <v>138</v>
      </c>
      <c r="AT160" s="147" t="s">
        <v>133</v>
      </c>
      <c r="AU160" s="147" t="s">
        <v>84</v>
      </c>
      <c r="AY160" s="17" t="s">
        <v>131</v>
      </c>
      <c r="BE160" s="148">
        <f>IF(N160="základní",J160,0)</f>
        <v>0</v>
      </c>
      <c r="BF160" s="148">
        <f>IF(N160="snížená",J160,0)</f>
        <v>0</v>
      </c>
      <c r="BG160" s="148">
        <f>IF(N160="zákl. přenesená",J160,0)</f>
        <v>0</v>
      </c>
      <c r="BH160" s="148">
        <f>IF(N160="sníž. přenesená",J160,0)</f>
        <v>0</v>
      </c>
      <c r="BI160" s="148">
        <f>IF(N160="nulová",J160,0)</f>
        <v>0</v>
      </c>
      <c r="BJ160" s="17" t="s">
        <v>84</v>
      </c>
      <c r="BK160" s="148">
        <f>ROUND(I160*H160,2)</f>
        <v>0</v>
      </c>
      <c r="BL160" s="17" t="s">
        <v>138</v>
      </c>
      <c r="BM160" s="147" t="s">
        <v>957</v>
      </c>
    </row>
    <row r="161" spans="2:65" s="1" customFormat="1" ht="29.25" x14ac:dyDescent="0.2">
      <c r="B161" s="32"/>
      <c r="D161" s="150" t="s">
        <v>874</v>
      </c>
      <c r="F161" s="195" t="s">
        <v>958</v>
      </c>
      <c r="I161" s="196"/>
      <c r="L161" s="32"/>
      <c r="M161" s="197"/>
      <c r="T161" s="54"/>
      <c r="AT161" s="17" t="s">
        <v>874</v>
      </c>
      <c r="AU161" s="17" t="s">
        <v>84</v>
      </c>
    </row>
    <row r="162" spans="2:65" s="1" customFormat="1" ht="16.5" customHeight="1" x14ac:dyDescent="0.2">
      <c r="B162" s="32"/>
      <c r="C162" s="136" t="s">
        <v>14</v>
      </c>
      <c r="D162" s="136" t="s">
        <v>133</v>
      </c>
      <c r="E162" s="137" t="s">
        <v>959</v>
      </c>
      <c r="F162" s="138" t="s">
        <v>960</v>
      </c>
      <c r="G162" s="139" t="s">
        <v>460</v>
      </c>
      <c r="H162" s="140">
        <v>2</v>
      </c>
      <c r="I162" s="141"/>
      <c r="J162" s="142">
        <f>ROUND(I162*H162,2)</f>
        <v>0</v>
      </c>
      <c r="K162" s="138" t="s">
        <v>1</v>
      </c>
      <c r="L162" s="32"/>
      <c r="M162" s="170" t="s">
        <v>1</v>
      </c>
      <c r="N162" s="171" t="s">
        <v>43</v>
      </c>
      <c r="O162" s="172"/>
      <c r="P162" s="173">
        <f>O162*H162</f>
        <v>0</v>
      </c>
      <c r="Q162" s="173">
        <v>0</v>
      </c>
      <c r="R162" s="173">
        <f>Q162*H162</f>
        <v>0</v>
      </c>
      <c r="S162" s="173">
        <v>0</v>
      </c>
      <c r="T162" s="174">
        <f>S162*H162</f>
        <v>0</v>
      </c>
      <c r="AR162" s="147" t="s">
        <v>138</v>
      </c>
      <c r="AT162" s="147" t="s">
        <v>133</v>
      </c>
      <c r="AU162" s="147" t="s">
        <v>84</v>
      </c>
      <c r="AY162" s="17" t="s">
        <v>131</v>
      </c>
      <c r="BE162" s="148">
        <f>IF(N162="základní",J162,0)</f>
        <v>0</v>
      </c>
      <c r="BF162" s="148">
        <f>IF(N162="snížená",J162,0)</f>
        <v>0</v>
      </c>
      <c r="BG162" s="148">
        <f>IF(N162="zákl. přenesená",J162,0)</f>
        <v>0</v>
      </c>
      <c r="BH162" s="148">
        <f>IF(N162="sníž. přenesená",J162,0)</f>
        <v>0</v>
      </c>
      <c r="BI162" s="148">
        <f>IF(N162="nulová",J162,0)</f>
        <v>0</v>
      </c>
      <c r="BJ162" s="17" t="s">
        <v>84</v>
      </c>
      <c r="BK162" s="148">
        <f>ROUND(I162*H162,2)</f>
        <v>0</v>
      </c>
      <c r="BL162" s="17" t="s">
        <v>138</v>
      </c>
      <c r="BM162" s="147" t="s">
        <v>961</v>
      </c>
    </row>
    <row r="163" spans="2:65" s="1" customFormat="1" ht="16.5" customHeight="1" x14ac:dyDescent="0.2">
      <c r="B163" s="32"/>
      <c r="C163" s="136">
        <v>24</v>
      </c>
      <c r="D163" s="136" t="s">
        <v>133</v>
      </c>
      <c r="E163" s="137" t="s">
        <v>980</v>
      </c>
      <c r="F163" s="138" t="s">
        <v>979</v>
      </c>
      <c r="G163" s="139" t="s">
        <v>460</v>
      </c>
      <c r="H163" s="140">
        <v>1</v>
      </c>
      <c r="I163" s="141"/>
      <c r="J163" s="142">
        <f>ROUND(I163*H163,2)</f>
        <v>0</v>
      </c>
      <c r="K163" s="138"/>
      <c r="L163" s="32"/>
      <c r="M163" s="206"/>
      <c r="N163" s="144"/>
      <c r="P163" s="145"/>
      <c r="Q163" s="145"/>
      <c r="R163" s="145"/>
      <c r="S163" s="145"/>
      <c r="T163" s="145"/>
      <c r="AR163" s="147">
        <v>4</v>
      </c>
      <c r="AT163" s="147" t="s">
        <v>133</v>
      </c>
      <c r="AU163" s="147">
        <v>1</v>
      </c>
      <c r="AY163" s="17" t="s">
        <v>131</v>
      </c>
      <c r="BE163" s="148">
        <f>IF(N163="základní",J163,0)</f>
        <v>0</v>
      </c>
      <c r="BF163" s="148">
        <f>IF(N163="snížená",J163,0)</f>
        <v>0</v>
      </c>
      <c r="BG163" s="148">
        <f>IF(N163="zákl. přenesená",J163,0)</f>
        <v>0</v>
      </c>
      <c r="BH163" s="148">
        <f>IF(N163="sníž. přenesená",J163,0)</f>
        <v>0</v>
      </c>
      <c r="BI163" s="148">
        <f>IF(N163="nulová",J163,0)</f>
        <v>0</v>
      </c>
      <c r="BJ163" s="17" t="s">
        <v>86</v>
      </c>
      <c r="BK163" s="148">
        <f>ROUND(I163*H163,2)</f>
        <v>0</v>
      </c>
      <c r="BL163" s="17" t="s">
        <v>138</v>
      </c>
      <c r="BM163" s="147"/>
    </row>
    <row r="164" spans="2:65" s="1" customFormat="1" ht="6.95" customHeight="1" x14ac:dyDescent="0.2">
      <c r="B164" s="43"/>
      <c r="C164" s="44"/>
      <c r="D164" s="44"/>
      <c r="E164" s="44"/>
      <c r="F164" s="44"/>
      <c r="G164" s="44"/>
      <c r="H164" s="44"/>
      <c r="I164" s="44"/>
      <c r="J164" s="44"/>
      <c r="K164" s="44"/>
      <c r="L164" s="32"/>
    </row>
  </sheetData>
  <sheetProtection formatColumns="0" formatRows="0" autoFilter="0"/>
  <autoFilter ref="C117:K162" xr:uid="{00000000-0009-0000-0000-000005000000}"/>
  <mergeCells count="9">
    <mergeCell ref="E87:H87"/>
    <mergeCell ref="E108:H108"/>
    <mergeCell ref="E110:H110"/>
    <mergeCell ref="L2:V2"/>
    <mergeCell ref="E7:H7"/>
    <mergeCell ref="E9:H9"/>
    <mergeCell ref="E18:H18"/>
    <mergeCell ref="E27:H27"/>
    <mergeCell ref="E85:H85"/>
  </mergeCells>
  <phoneticPr fontId="0" type="noConversion"/>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246"/>
  <sheetViews>
    <sheetView showGridLines="0" workbookViewId="0">
      <selection activeCell="D7" sqref="D7"/>
    </sheetView>
  </sheetViews>
  <sheetFormatPr defaultColWidth="8.6640625" defaultRowHeight="11.25" x14ac:dyDescent="0.2"/>
  <cols>
    <col min="1" max="1" width="8.1640625" customWidth="1"/>
    <col min="2" max="2" width="1.6640625" customWidth="1"/>
    <col min="3" max="3" width="25" customWidth="1"/>
    <col min="4" max="4" width="75.6640625" customWidth="1"/>
    <col min="5" max="5" width="13.1640625" customWidth="1"/>
    <col min="6" max="6" width="20" customWidth="1"/>
    <col min="7" max="7" width="1.6640625" customWidth="1"/>
    <col min="8" max="8" width="8.1640625" customWidth="1"/>
  </cols>
  <sheetData>
    <row r="1" spans="2:8" ht="11.25" customHeight="1" x14ac:dyDescent="0.2"/>
    <row r="2" spans="2:8" ht="36.950000000000003" customHeight="1" x14ac:dyDescent="0.2"/>
    <row r="3" spans="2:8" ht="6.95" customHeight="1" x14ac:dyDescent="0.2">
      <c r="B3" s="18"/>
      <c r="C3" s="19"/>
      <c r="D3" s="19"/>
      <c r="E3" s="19"/>
      <c r="F3" s="19"/>
      <c r="G3" s="19"/>
      <c r="H3" s="20"/>
    </row>
    <row r="4" spans="2:8" ht="24.95" customHeight="1" x14ac:dyDescent="0.2">
      <c r="B4" s="20"/>
      <c r="C4" s="21" t="s">
        <v>962</v>
      </c>
      <c r="H4" s="20"/>
    </row>
    <row r="5" spans="2:8" ht="12" customHeight="1" x14ac:dyDescent="0.2">
      <c r="B5" s="20"/>
      <c r="C5" s="24" t="s">
        <v>13</v>
      </c>
      <c r="D5" s="222" t="s">
        <v>14</v>
      </c>
      <c r="E5" s="207"/>
      <c r="F5" s="207"/>
      <c r="H5" s="20"/>
    </row>
    <row r="6" spans="2:8" ht="36.950000000000003" customHeight="1" x14ac:dyDescent="0.2">
      <c r="B6" s="20"/>
      <c r="C6" s="26" t="s">
        <v>16</v>
      </c>
      <c r="D6" s="219" t="str">
        <f>'Rekapitulace stavby'!K6</f>
        <v>Modernizace tramvajové tratě Vídeňská, úsek Moravanské lány po smyčku Modřice</v>
      </c>
      <c r="E6" s="207"/>
      <c r="F6" s="207"/>
      <c r="H6" s="20"/>
    </row>
    <row r="7" spans="2:8" ht="16.5" customHeight="1" x14ac:dyDescent="0.2">
      <c r="B7" s="20"/>
      <c r="C7" s="27" t="s">
        <v>21</v>
      </c>
      <c r="D7" s="51" t="str">
        <f>'Rekapitulace stavby'!AN8</f>
        <v>19. 10. 2023</v>
      </c>
      <c r="H7" s="20"/>
    </row>
    <row r="8" spans="2:8" s="1" customFormat="1" ht="11.1" customHeight="1" x14ac:dyDescent="0.2">
      <c r="B8" s="32"/>
      <c r="H8" s="32"/>
    </row>
    <row r="9" spans="2:8" s="10" customFormat="1" ht="29.25" customHeight="1" x14ac:dyDescent="0.2">
      <c r="B9" s="116"/>
      <c r="C9" s="117" t="s">
        <v>59</v>
      </c>
      <c r="D9" s="118" t="s">
        <v>60</v>
      </c>
      <c r="E9" s="118" t="s">
        <v>118</v>
      </c>
      <c r="F9" s="119" t="s">
        <v>963</v>
      </c>
      <c r="H9" s="116"/>
    </row>
    <row r="10" spans="2:8" s="1" customFormat="1" ht="26.45" customHeight="1" x14ac:dyDescent="0.2">
      <c r="B10" s="32"/>
      <c r="C10" s="198" t="s">
        <v>964</v>
      </c>
      <c r="D10" s="198" t="s">
        <v>91</v>
      </c>
      <c r="H10" s="32"/>
    </row>
    <row r="11" spans="2:8" s="1" customFormat="1" ht="17.100000000000001" customHeight="1" x14ac:dyDescent="0.2">
      <c r="B11" s="32"/>
      <c r="C11" s="199" t="s">
        <v>216</v>
      </c>
      <c r="D11" s="200" t="s">
        <v>1</v>
      </c>
      <c r="E11" s="201" t="s">
        <v>1</v>
      </c>
      <c r="F11" s="202">
        <v>197</v>
      </c>
      <c r="H11" s="32"/>
    </row>
    <row r="12" spans="2:8" s="1" customFormat="1" ht="17.100000000000001" customHeight="1" x14ac:dyDescent="0.2">
      <c r="B12" s="32"/>
      <c r="C12" s="203" t="s">
        <v>1</v>
      </c>
      <c r="D12" s="203" t="s">
        <v>532</v>
      </c>
      <c r="E12" s="17" t="s">
        <v>1</v>
      </c>
      <c r="F12" s="204">
        <v>0</v>
      </c>
      <c r="H12" s="32"/>
    </row>
    <row r="13" spans="2:8" s="1" customFormat="1" ht="17.100000000000001" customHeight="1" x14ac:dyDescent="0.2">
      <c r="B13" s="32"/>
      <c r="C13" s="203" t="s">
        <v>1</v>
      </c>
      <c r="D13" s="203" t="s">
        <v>543</v>
      </c>
      <c r="E13" s="17" t="s">
        <v>1</v>
      </c>
      <c r="F13" s="204">
        <v>197</v>
      </c>
      <c r="H13" s="32"/>
    </row>
    <row r="14" spans="2:8" s="1" customFormat="1" ht="17.100000000000001" customHeight="1" x14ac:dyDescent="0.2">
      <c r="B14" s="32"/>
      <c r="C14" s="203" t="s">
        <v>216</v>
      </c>
      <c r="D14" s="203" t="s">
        <v>146</v>
      </c>
      <c r="E14" s="17" t="s">
        <v>1</v>
      </c>
      <c r="F14" s="204">
        <v>197</v>
      </c>
      <c r="H14" s="32"/>
    </row>
    <row r="15" spans="2:8" s="1" customFormat="1" ht="17.100000000000001" customHeight="1" x14ac:dyDescent="0.2">
      <c r="B15" s="32"/>
      <c r="C15" s="205" t="s">
        <v>965</v>
      </c>
      <c r="H15" s="32"/>
    </row>
    <row r="16" spans="2:8" s="1" customFormat="1" ht="22.5" x14ac:dyDescent="0.2">
      <c r="B16" s="32"/>
      <c r="C16" s="203" t="s">
        <v>540</v>
      </c>
      <c r="D16" s="203" t="s">
        <v>541</v>
      </c>
      <c r="E16" s="17" t="s">
        <v>136</v>
      </c>
      <c r="F16" s="204">
        <v>197</v>
      </c>
      <c r="H16" s="32"/>
    </row>
    <row r="17" spans="2:8" s="1" customFormat="1" ht="17.100000000000001" customHeight="1" x14ac:dyDescent="0.2">
      <c r="B17" s="32"/>
      <c r="C17" s="203" t="s">
        <v>518</v>
      </c>
      <c r="D17" s="203" t="s">
        <v>519</v>
      </c>
      <c r="E17" s="17" t="s">
        <v>136</v>
      </c>
      <c r="F17" s="204">
        <v>197</v>
      </c>
      <c r="H17" s="32"/>
    </row>
    <row r="18" spans="2:8" s="1" customFormat="1" ht="17.100000000000001" customHeight="1" x14ac:dyDescent="0.2">
      <c r="B18" s="32"/>
      <c r="C18" s="203" t="s">
        <v>524</v>
      </c>
      <c r="D18" s="203" t="s">
        <v>525</v>
      </c>
      <c r="E18" s="17" t="s">
        <v>136</v>
      </c>
      <c r="F18" s="204">
        <v>197</v>
      </c>
      <c r="H18" s="32"/>
    </row>
    <row r="19" spans="2:8" s="1" customFormat="1" ht="17.100000000000001" customHeight="1" x14ac:dyDescent="0.2">
      <c r="B19" s="32"/>
      <c r="C19" s="203" t="s">
        <v>534</v>
      </c>
      <c r="D19" s="203" t="s">
        <v>535</v>
      </c>
      <c r="E19" s="17" t="s">
        <v>136</v>
      </c>
      <c r="F19" s="204">
        <v>394</v>
      </c>
      <c r="H19" s="32"/>
    </row>
    <row r="20" spans="2:8" s="1" customFormat="1" ht="17.100000000000001" customHeight="1" x14ac:dyDescent="0.2">
      <c r="B20" s="32"/>
      <c r="C20" s="203" t="s">
        <v>529</v>
      </c>
      <c r="D20" s="203" t="s">
        <v>530</v>
      </c>
      <c r="E20" s="17" t="s">
        <v>136</v>
      </c>
      <c r="F20" s="204">
        <v>197</v>
      </c>
      <c r="H20" s="32"/>
    </row>
    <row r="21" spans="2:8" s="1" customFormat="1" ht="17.100000000000001" customHeight="1" x14ac:dyDescent="0.2">
      <c r="B21" s="32"/>
      <c r="C21" s="199" t="s">
        <v>218</v>
      </c>
      <c r="D21" s="200" t="s">
        <v>1</v>
      </c>
      <c r="E21" s="201" t="s">
        <v>1</v>
      </c>
      <c r="F21" s="202">
        <v>576</v>
      </c>
      <c r="H21" s="32"/>
    </row>
    <row r="22" spans="2:8" s="1" customFormat="1" ht="17.100000000000001" customHeight="1" x14ac:dyDescent="0.2">
      <c r="B22" s="32"/>
      <c r="C22" s="203" t="s">
        <v>1</v>
      </c>
      <c r="D22" s="203" t="s">
        <v>497</v>
      </c>
      <c r="E22" s="17" t="s">
        <v>1</v>
      </c>
      <c r="F22" s="204">
        <v>0</v>
      </c>
      <c r="H22" s="32"/>
    </row>
    <row r="23" spans="2:8" s="1" customFormat="1" ht="17.100000000000001" customHeight="1" x14ac:dyDescent="0.2">
      <c r="B23" s="32"/>
      <c r="C23" s="203" t="s">
        <v>1</v>
      </c>
      <c r="D23" s="203" t="s">
        <v>498</v>
      </c>
      <c r="E23" s="17" t="s">
        <v>1</v>
      </c>
      <c r="F23" s="204">
        <v>0</v>
      </c>
      <c r="H23" s="32"/>
    </row>
    <row r="24" spans="2:8" s="1" customFormat="1" ht="17.100000000000001" customHeight="1" x14ac:dyDescent="0.2">
      <c r="B24" s="32"/>
      <c r="C24" s="203" t="s">
        <v>218</v>
      </c>
      <c r="D24" s="203" t="s">
        <v>499</v>
      </c>
      <c r="E24" s="17" t="s">
        <v>1</v>
      </c>
      <c r="F24" s="204">
        <v>576</v>
      </c>
      <c r="H24" s="32"/>
    </row>
    <row r="25" spans="2:8" s="1" customFormat="1" ht="17.100000000000001" customHeight="1" x14ac:dyDescent="0.2">
      <c r="B25" s="32"/>
      <c r="C25" s="205" t="s">
        <v>965</v>
      </c>
      <c r="H25" s="32"/>
    </row>
    <row r="26" spans="2:8" s="1" customFormat="1" ht="17.100000000000001" customHeight="1" x14ac:dyDescent="0.2">
      <c r="B26" s="32"/>
      <c r="C26" s="203" t="s">
        <v>494</v>
      </c>
      <c r="D26" s="203" t="s">
        <v>495</v>
      </c>
      <c r="E26" s="17" t="s">
        <v>136</v>
      </c>
      <c r="F26" s="204">
        <v>576</v>
      </c>
      <c r="H26" s="32"/>
    </row>
    <row r="27" spans="2:8" s="1" customFormat="1" ht="17.100000000000001" customHeight="1" x14ac:dyDescent="0.2">
      <c r="B27" s="32"/>
      <c r="C27" s="203" t="s">
        <v>501</v>
      </c>
      <c r="D27" s="203" t="s">
        <v>502</v>
      </c>
      <c r="E27" s="17" t="s">
        <v>136</v>
      </c>
      <c r="F27" s="204">
        <v>63.36</v>
      </c>
      <c r="H27" s="32"/>
    </row>
    <row r="28" spans="2:8" s="1" customFormat="1" ht="17.100000000000001" customHeight="1" x14ac:dyDescent="0.2">
      <c r="B28" s="32"/>
      <c r="C28" s="199" t="s">
        <v>220</v>
      </c>
      <c r="D28" s="200" t="s">
        <v>1</v>
      </c>
      <c r="E28" s="201" t="s">
        <v>1</v>
      </c>
      <c r="F28" s="202">
        <v>6319</v>
      </c>
      <c r="H28" s="32"/>
    </row>
    <row r="29" spans="2:8" s="1" customFormat="1" ht="17.100000000000001" customHeight="1" x14ac:dyDescent="0.2">
      <c r="B29" s="32"/>
      <c r="C29" s="203" t="s">
        <v>1</v>
      </c>
      <c r="D29" s="203" t="s">
        <v>343</v>
      </c>
      <c r="E29" s="17" t="s">
        <v>1</v>
      </c>
      <c r="F29" s="204">
        <v>0</v>
      </c>
      <c r="H29" s="32"/>
    </row>
    <row r="30" spans="2:8" s="1" customFormat="1" ht="17.100000000000001" customHeight="1" x14ac:dyDescent="0.2">
      <c r="B30" s="32"/>
      <c r="C30" s="203" t="s">
        <v>1</v>
      </c>
      <c r="D30" s="203" t="s">
        <v>251</v>
      </c>
      <c r="E30" s="17" t="s">
        <v>1</v>
      </c>
      <c r="F30" s="204">
        <v>6319</v>
      </c>
      <c r="H30" s="32"/>
    </row>
    <row r="31" spans="2:8" s="1" customFormat="1" ht="17.100000000000001" customHeight="1" x14ac:dyDescent="0.2">
      <c r="B31" s="32"/>
      <c r="C31" s="203" t="s">
        <v>220</v>
      </c>
      <c r="D31" s="203" t="s">
        <v>146</v>
      </c>
      <c r="E31" s="17" t="s">
        <v>1</v>
      </c>
      <c r="F31" s="204">
        <v>6319</v>
      </c>
      <c r="H31" s="32"/>
    </row>
    <row r="32" spans="2:8" s="1" customFormat="1" ht="17.100000000000001" customHeight="1" x14ac:dyDescent="0.2">
      <c r="B32" s="32"/>
      <c r="C32" s="205" t="s">
        <v>965</v>
      </c>
      <c r="H32" s="32"/>
    </row>
    <row r="33" spans="2:8" s="1" customFormat="1" ht="22.5" x14ac:dyDescent="0.2">
      <c r="B33" s="32"/>
      <c r="C33" s="203" t="s">
        <v>340</v>
      </c>
      <c r="D33" s="203" t="s">
        <v>341</v>
      </c>
      <c r="E33" s="17" t="s">
        <v>136</v>
      </c>
      <c r="F33" s="204">
        <v>6319</v>
      </c>
      <c r="H33" s="32"/>
    </row>
    <row r="34" spans="2:8" s="1" customFormat="1" ht="17.100000000000001" customHeight="1" x14ac:dyDescent="0.2">
      <c r="B34" s="32"/>
      <c r="C34" s="203" t="s">
        <v>252</v>
      </c>
      <c r="D34" s="203" t="s">
        <v>253</v>
      </c>
      <c r="E34" s="17" t="s">
        <v>159</v>
      </c>
      <c r="F34" s="204">
        <v>1263.8</v>
      </c>
      <c r="H34" s="32"/>
    </row>
    <row r="35" spans="2:8" s="1" customFormat="1" ht="17.100000000000001" customHeight="1" x14ac:dyDescent="0.2">
      <c r="B35" s="32"/>
      <c r="C35" s="203" t="s">
        <v>258</v>
      </c>
      <c r="D35" s="203" t="s">
        <v>259</v>
      </c>
      <c r="E35" s="17" t="s">
        <v>159</v>
      </c>
      <c r="F35" s="204">
        <v>1263.8</v>
      </c>
      <c r="H35" s="32"/>
    </row>
    <row r="36" spans="2:8" s="1" customFormat="1" ht="17.100000000000001" customHeight="1" x14ac:dyDescent="0.2">
      <c r="B36" s="32"/>
      <c r="C36" s="203" t="s">
        <v>345</v>
      </c>
      <c r="D36" s="203" t="s">
        <v>346</v>
      </c>
      <c r="E36" s="17" t="s">
        <v>136</v>
      </c>
      <c r="F36" s="204">
        <v>6319</v>
      </c>
      <c r="H36" s="32"/>
    </row>
    <row r="37" spans="2:8" s="1" customFormat="1" ht="17.100000000000001" customHeight="1" x14ac:dyDescent="0.2">
      <c r="B37" s="32"/>
      <c r="C37" s="203" t="s">
        <v>334</v>
      </c>
      <c r="D37" s="203" t="s">
        <v>335</v>
      </c>
      <c r="E37" s="17" t="s">
        <v>136</v>
      </c>
      <c r="F37" s="204">
        <v>6319</v>
      </c>
      <c r="H37" s="32"/>
    </row>
    <row r="38" spans="2:8" s="1" customFormat="1" ht="17.100000000000001" customHeight="1" x14ac:dyDescent="0.2">
      <c r="B38" s="32"/>
      <c r="C38" s="199" t="s">
        <v>222</v>
      </c>
      <c r="D38" s="200" t="s">
        <v>1</v>
      </c>
      <c r="E38" s="201" t="s">
        <v>1</v>
      </c>
      <c r="F38" s="202">
        <v>4611</v>
      </c>
      <c r="H38" s="32"/>
    </row>
    <row r="39" spans="2:8" s="1" customFormat="1" ht="17.100000000000001" customHeight="1" x14ac:dyDescent="0.2">
      <c r="B39" s="32"/>
      <c r="C39" s="203" t="s">
        <v>1</v>
      </c>
      <c r="D39" s="203" t="s">
        <v>267</v>
      </c>
      <c r="E39" s="17" t="s">
        <v>1</v>
      </c>
      <c r="F39" s="204">
        <v>0</v>
      </c>
      <c r="H39" s="32"/>
    </row>
    <row r="40" spans="2:8" s="1" customFormat="1" ht="17.100000000000001" customHeight="1" x14ac:dyDescent="0.2">
      <c r="B40" s="32"/>
      <c r="C40" s="203" t="s">
        <v>1</v>
      </c>
      <c r="D40" s="203" t="s">
        <v>268</v>
      </c>
      <c r="E40" s="17" t="s">
        <v>1</v>
      </c>
      <c r="F40" s="204">
        <v>4611</v>
      </c>
      <c r="H40" s="32"/>
    </row>
    <row r="41" spans="2:8" s="1" customFormat="1" ht="17.100000000000001" customHeight="1" x14ac:dyDescent="0.2">
      <c r="B41" s="32"/>
      <c r="C41" s="203" t="s">
        <v>222</v>
      </c>
      <c r="D41" s="203" t="s">
        <v>146</v>
      </c>
      <c r="E41" s="17" t="s">
        <v>1</v>
      </c>
      <c r="F41" s="204">
        <v>4611</v>
      </c>
      <c r="H41" s="32"/>
    </row>
    <row r="42" spans="2:8" s="1" customFormat="1" ht="17.100000000000001" customHeight="1" x14ac:dyDescent="0.2">
      <c r="B42" s="32"/>
      <c r="C42" s="205" t="s">
        <v>965</v>
      </c>
      <c r="H42" s="32"/>
    </row>
    <row r="43" spans="2:8" s="1" customFormat="1" ht="17.100000000000001" customHeight="1" x14ac:dyDescent="0.2">
      <c r="B43" s="32"/>
      <c r="C43" s="203" t="s">
        <v>264</v>
      </c>
      <c r="D43" s="203" t="s">
        <v>265</v>
      </c>
      <c r="E43" s="17" t="s">
        <v>159</v>
      </c>
      <c r="F43" s="204">
        <v>4611</v>
      </c>
      <c r="H43" s="32"/>
    </row>
    <row r="44" spans="2:8" s="1" customFormat="1" ht="22.5" x14ac:dyDescent="0.2">
      <c r="B44" s="32"/>
      <c r="C44" s="203" t="s">
        <v>299</v>
      </c>
      <c r="D44" s="203" t="s">
        <v>300</v>
      </c>
      <c r="E44" s="17" t="s">
        <v>159</v>
      </c>
      <c r="F44" s="204">
        <v>6374</v>
      </c>
      <c r="H44" s="32"/>
    </row>
    <row r="45" spans="2:8" s="1" customFormat="1" ht="22.5" x14ac:dyDescent="0.2">
      <c r="B45" s="32"/>
      <c r="C45" s="203" t="s">
        <v>320</v>
      </c>
      <c r="D45" s="203" t="s">
        <v>321</v>
      </c>
      <c r="E45" s="17" t="s">
        <v>159</v>
      </c>
      <c r="F45" s="204">
        <v>4752</v>
      </c>
      <c r="H45" s="32"/>
    </row>
    <row r="46" spans="2:8" s="1" customFormat="1" ht="17.100000000000001" customHeight="1" x14ac:dyDescent="0.2">
      <c r="B46" s="32"/>
      <c r="C46" s="203" t="s">
        <v>311</v>
      </c>
      <c r="D46" s="203" t="s">
        <v>312</v>
      </c>
      <c r="E46" s="17" t="s">
        <v>159</v>
      </c>
      <c r="F46" s="204">
        <v>5563</v>
      </c>
      <c r="H46" s="32"/>
    </row>
    <row r="47" spans="2:8" s="1" customFormat="1" ht="17.100000000000001" customHeight="1" x14ac:dyDescent="0.2">
      <c r="B47" s="32"/>
      <c r="C47" s="203" t="s">
        <v>307</v>
      </c>
      <c r="D47" s="203" t="s">
        <v>308</v>
      </c>
      <c r="E47" s="17" t="s">
        <v>159</v>
      </c>
      <c r="F47" s="204">
        <v>5563</v>
      </c>
      <c r="H47" s="32"/>
    </row>
    <row r="48" spans="2:8" s="1" customFormat="1" ht="17.100000000000001" customHeight="1" x14ac:dyDescent="0.2">
      <c r="B48" s="32"/>
      <c r="C48" s="199" t="s">
        <v>224</v>
      </c>
      <c r="D48" s="200" t="s">
        <v>1</v>
      </c>
      <c r="E48" s="201" t="s">
        <v>1</v>
      </c>
      <c r="F48" s="202">
        <v>2612</v>
      </c>
      <c r="H48" s="32"/>
    </row>
    <row r="49" spans="2:8" s="1" customFormat="1" ht="17.100000000000001" customHeight="1" x14ac:dyDescent="0.2">
      <c r="B49" s="32"/>
      <c r="C49" s="203" t="s">
        <v>1</v>
      </c>
      <c r="D49" s="203" t="s">
        <v>450</v>
      </c>
      <c r="E49" s="17" t="s">
        <v>1</v>
      </c>
      <c r="F49" s="204">
        <v>0</v>
      </c>
      <c r="H49" s="32"/>
    </row>
    <row r="50" spans="2:8" s="1" customFormat="1" ht="17.100000000000001" customHeight="1" x14ac:dyDescent="0.2">
      <c r="B50" s="32"/>
      <c r="C50" s="203" t="s">
        <v>1</v>
      </c>
      <c r="D50" s="203" t="s">
        <v>451</v>
      </c>
      <c r="E50" s="17" t="s">
        <v>1</v>
      </c>
      <c r="F50" s="204">
        <v>2612</v>
      </c>
      <c r="H50" s="32"/>
    </row>
    <row r="51" spans="2:8" s="1" customFormat="1" ht="17.100000000000001" customHeight="1" x14ac:dyDescent="0.2">
      <c r="B51" s="32"/>
      <c r="C51" s="203" t="s">
        <v>224</v>
      </c>
      <c r="D51" s="203" t="s">
        <v>146</v>
      </c>
      <c r="E51" s="17" t="s">
        <v>1</v>
      </c>
      <c r="F51" s="204">
        <v>2612</v>
      </c>
      <c r="H51" s="32"/>
    </row>
    <row r="52" spans="2:8" s="1" customFormat="1" ht="17.100000000000001" customHeight="1" x14ac:dyDescent="0.2">
      <c r="B52" s="32"/>
      <c r="C52" s="205" t="s">
        <v>965</v>
      </c>
      <c r="H52" s="32"/>
    </row>
    <row r="53" spans="2:8" s="1" customFormat="1" ht="17.100000000000001" customHeight="1" x14ac:dyDescent="0.2">
      <c r="B53" s="32"/>
      <c r="C53" s="203" t="s">
        <v>447</v>
      </c>
      <c r="D53" s="203" t="s">
        <v>448</v>
      </c>
      <c r="E53" s="17" t="s">
        <v>153</v>
      </c>
      <c r="F53" s="204">
        <v>2612</v>
      </c>
      <c r="H53" s="32"/>
    </row>
    <row r="54" spans="2:8" s="1" customFormat="1" ht="22.5" x14ac:dyDescent="0.2">
      <c r="B54" s="32"/>
      <c r="C54" s="203" t="s">
        <v>458</v>
      </c>
      <c r="D54" s="203" t="s">
        <v>459</v>
      </c>
      <c r="E54" s="17" t="s">
        <v>460</v>
      </c>
      <c r="F54" s="204">
        <v>4274.9589999999998</v>
      </c>
      <c r="H54" s="32"/>
    </row>
    <row r="55" spans="2:8" s="1" customFormat="1" ht="17.100000000000001" customHeight="1" x14ac:dyDescent="0.2">
      <c r="B55" s="32"/>
      <c r="C55" s="199" t="s">
        <v>226</v>
      </c>
      <c r="D55" s="200" t="s">
        <v>1</v>
      </c>
      <c r="E55" s="201" t="s">
        <v>1</v>
      </c>
      <c r="F55" s="202">
        <v>87</v>
      </c>
      <c r="H55" s="32"/>
    </row>
    <row r="56" spans="2:8" s="1" customFormat="1" ht="17.100000000000001" customHeight="1" x14ac:dyDescent="0.2">
      <c r="B56" s="32"/>
      <c r="C56" s="203" t="s">
        <v>1</v>
      </c>
      <c r="D56" s="203" t="s">
        <v>450</v>
      </c>
      <c r="E56" s="17" t="s">
        <v>1</v>
      </c>
      <c r="F56" s="204">
        <v>0</v>
      </c>
      <c r="H56" s="32"/>
    </row>
    <row r="57" spans="2:8" s="1" customFormat="1" ht="17.100000000000001" customHeight="1" x14ac:dyDescent="0.2">
      <c r="B57" s="32"/>
      <c r="C57" s="203" t="s">
        <v>1</v>
      </c>
      <c r="D57" s="203" t="s">
        <v>468</v>
      </c>
      <c r="E57" s="17" t="s">
        <v>1</v>
      </c>
      <c r="F57" s="204">
        <v>87</v>
      </c>
      <c r="H57" s="32"/>
    </row>
    <row r="58" spans="2:8" s="1" customFormat="1" ht="17.100000000000001" customHeight="1" x14ac:dyDescent="0.2">
      <c r="B58" s="32"/>
      <c r="C58" s="203" t="s">
        <v>226</v>
      </c>
      <c r="D58" s="203" t="s">
        <v>146</v>
      </c>
      <c r="E58" s="17" t="s">
        <v>1</v>
      </c>
      <c r="F58" s="204">
        <v>87</v>
      </c>
      <c r="H58" s="32"/>
    </row>
    <row r="59" spans="2:8" s="1" customFormat="1" ht="17.100000000000001" customHeight="1" x14ac:dyDescent="0.2">
      <c r="B59" s="32"/>
      <c r="C59" s="205" t="s">
        <v>965</v>
      </c>
      <c r="H59" s="32"/>
    </row>
    <row r="60" spans="2:8" s="1" customFormat="1" ht="17.100000000000001" customHeight="1" x14ac:dyDescent="0.2">
      <c r="B60" s="32"/>
      <c r="C60" s="203" t="s">
        <v>465</v>
      </c>
      <c r="D60" s="203" t="s">
        <v>466</v>
      </c>
      <c r="E60" s="17" t="s">
        <v>153</v>
      </c>
      <c r="F60" s="204">
        <v>87</v>
      </c>
      <c r="H60" s="32"/>
    </row>
    <row r="61" spans="2:8" s="1" customFormat="1" ht="17.100000000000001" customHeight="1" x14ac:dyDescent="0.2">
      <c r="B61" s="32"/>
      <c r="C61" s="203" t="s">
        <v>473</v>
      </c>
      <c r="D61" s="203" t="s">
        <v>474</v>
      </c>
      <c r="E61" s="17" t="s">
        <v>460</v>
      </c>
      <c r="F61" s="204">
        <v>142.38999999999999</v>
      </c>
      <c r="H61" s="32"/>
    </row>
    <row r="62" spans="2:8" s="1" customFormat="1" ht="17.100000000000001" customHeight="1" x14ac:dyDescent="0.2">
      <c r="B62" s="32"/>
      <c r="C62" s="199" t="s">
        <v>228</v>
      </c>
      <c r="D62" s="200" t="s">
        <v>1</v>
      </c>
      <c r="E62" s="201" t="s">
        <v>1</v>
      </c>
      <c r="F62" s="202">
        <v>811</v>
      </c>
      <c r="H62" s="32"/>
    </row>
    <row r="63" spans="2:8" s="1" customFormat="1" ht="17.100000000000001" customHeight="1" x14ac:dyDescent="0.2">
      <c r="B63" s="32"/>
      <c r="C63" s="203" t="s">
        <v>1</v>
      </c>
      <c r="D63" s="203" t="s">
        <v>318</v>
      </c>
      <c r="E63" s="17" t="s">
        <v>1</v>
      </c>
      <c r="F63" s="204">
        <v>0</v>
      </c>
      <c r="H63" s="32"/>
    </row>
    <row r="64" spans="2:8" s="1" customFormat="1" ht="17.100000000000001" customHeight="1" x14ac:dyDescent="0.2">
      <c r="B64" s="32"/>
      <c r="C64" s="203" t="s">
        <v>1</v>
      </c>
      <c r="D64" s="203" t="s">
        <v>319</v>
      </c>
      <c r="E64" s="17" t="s">
        <v>1</v>
      </c>
      <c r="F64" s="204">
        <v>811</v>
      </c>
      <c r="H64" s="32"/>
    </row>
    <row r="65" spans="2:8" s="1" customFormat="1" ht="17.100000000000001" customHeight="1" x14ac:dyDescent="0.2">
      <c r="B65" s="32"/>
      <c r="C65" s="203" t="s">
        <v>228</v>
      </c>
      <c r="D65" s="203" t="s">
        <v>146</v>
      </c>
      <c r="E65" s="17" t="s">
        <v>1</v>
      </c>
      <c r="F65" s="204">
        <v>811</v>
      </c>
      <c r="H65" s="32"/>
    </row>
    <row r="66" spans="2:8" s="1" customFormat="1" ht="17.100000000000001" customHeight="1" x14ac:dyDescent="0.2">
      <c r="B66" s="32"/>
      <c r="C66" s="205" t="s">
        <v>965</v>
      </c>
      <c r="H66" s="32"/>
    </row>
    <row r="67" spans="2:8" s="1" customFormat="1" ht="17.100000000000001" customHeight="1" x14ac:dyDescent="0.2">
      <c r="B67" s="32"/>
      <c r="C67" s="203" t="s">
        <v>315</v>
      </c>
      <c r="D67" s="203" t="s">
        <v>316</v>
      </c>
      <c r="E67" s="17" t="s">
        <v>159</v>
      </c>
      <c r="F67" s="204">
        <v>811</v>
      </c>
      <c r="H67" s="32"/>
    </row>
    <row r="68" spans="2:8" s="1" customFormat="1" ht="22.5" x14ac:dyDescent="0.2">
      <c r="B68" s="32"/>
      <c r="C68" s="203" t="s">
        <v>299</v>
      </c>
      <c r="D68" s="203" t="s">
        <v>300</v>
      </c>
      <c r="E68" s="17" t="s">
        <v>159</v>
      </c>
      <c r="F68" s="204">
        <v>6374</v>
      </c>
      <c r="H68" s="32"/>
    </row>
    <row r="69" spans="2:8" s="1" customFormat="1" ht="22.5" x14ac:dyDescent="0.2">
      <c r="B69" s="32"/>
      <c r="C69" s="203" t="s">
        <v>320</v>
      </c>
      <c r="D69" s="203" t="s">
        <v>321</v>
      </c>
      <c r="E69" s="17" t="s">
        <v>159</v>
      </c>
      <c r="F69" s="204">
        <v>4752</v>
      </c>
      <c r="H69" s="32"/>
    </row>
    <row r="70" spans="2:8" s="1" customFormat="1" ht="17.100000000000001" customHeight="1" x14ac:dyDescent="0.2">
      <c r="B70" s="32"/>
      <c r="C70" s="199" t="s">
        <v>230</v>
      </c>
      <c r="D70" s="200" t="s">
        <v>1</v>
      </c>
      <c r="E70" s="201" t="s">
        <v>1</v>
      </c>
      <c r="F70" s="202">
        <v>6319</v>
      </c>
      <c r="H70" s="32"/>
    </row>
    <row r="71" spans="2:8" s="1" customFormat="1" ht="17.100000000000001" customHeight="1" x14ac:dyDescent="0.2">
      <c r="B71" s="32"/>
      <c r="C71" s="203" t="s">
        <v>1</v>
      </c>
      <c r="D71" s="203" t="s">
        <v>250</v>
      </c>
      <c r="E71" s="17" t="s">
        <v>1</v>
      </c>
      <c r="F71" s="204">
        <v>0</v>
      </c>
      <c r="H71" s="32"/>
    </row>
    <row r="72" spans="2:8" s="1" customFormat="1" ht="17.100000000000001" customHeight="1" x14ac:dyDescent="0.2">
      <c r="B72" s="32"/>
      <c r="C72" s="203" t="s">
        <v>1</v>
      </c>
      <c r="D72" s="203" t="s">
        <v>251</v>
      </c>
      <c r="E72" s="17" t="s">
        <v>1</v>
      </c>
      <c r="F72" s="204">
        <v>6319</v>
      </c>
      <c r="H72" s="32"/>
    </row>
    <row r="73" spans="2:8" s="1" customFormat="1" ht="17.100000000000001" customHeight="1" x14ac:dyDescent="0.2">
      <c r="B73" s="32"/>
      <c r="C73" s="203" t="s">
        <v>230</v>
      </c>
      <c r="D73" s="203" t="s">
        <v>146</v>
      </c>
      <c r="E73" s="17" t="s">
        <v>1</v>
      </c>
      <c r="F73" s="204">
        <v>6319</v>
      </c>
      <c r="H73" s="32"/>
    </row>
    <row r="74" spans="2:8" s="1" customFormat="1" ht="17.100000000000001" customHeight="1" x14ac:dyDescent="0.2">
      <c r="B74" s="32"/>
      <c r="C74" s="205" t="s">
        <v>965</v>
      </c>
      <c r="H74" s="32"/>
    </row>
    <row r="75" spans="2:8" s="1" customFormat="1" ht="17.100000000000001" customHeight="1" x14ac:dyDescent="0.2">
      <c r="B75" s="32"/>
      <c r="C75" s="203" t="s">
        <v>247</v>
      </c>
      <c r="D75" s="203" t="s">
        <v>248</v>
      </c>
      <c r="E75" s="17" t="s">
        <v>136</v>
      </c>
      <c r="F75" s="204">
        <v>6319</v>
      </c>
      <c r="H75" s="32"/>
    </row>
    <row r="76" spans="2:8" s="1" customFormat="1" ht="17.100000000000001" customHeight="1" x14ac:dyDescent="0.2">
      <c r="B76" s="32"/>
      <c r="C76" s="203" t="s">
        <v>252</v>
      </c>
      <c r="D76" s="203" t="s">
        <v>253</v>
      </c>
      <c r="E76" s="17" t="s">
        <v>159</v>
      </c>
      <c r="F76" s="204">
        <v>1263.8</v>
      </c>
      <c r="H76" s="32"/>
    </row>
    <row r="77" spans="2:8" s="1" customFormat="1" ht="17.100000000000001" customHeight="1" x14ac:dyDescent="0.2">
      <c r="B77" s="32"/>
      <c r="C77" s="203" t="s">
        <v>258</v>
      </c>
      <c r="D77" s="203" t="s">
        <v>259</v>
      </c>
      <c r="E77" s="17" t="s">
        <v>159</v>
      </c>
      <c r="F77" s="204">
        <v>1263.8</v>
      </c>
      <c r="H77" s="32"/>
    </row>
    <row r="78" spans="2:8" s="1" customFormat="1" ht="17.100000000000001" customHeight="1" x14ac:dyDescent="0.2">
      <c r="B78" s="32"/>
      <c r="C78" s="203" t="s">
        <v>261</v>
      </c>
      <c r="D78" s="203" t="s">
        <v>262</v>
      </c>
      <c r="E78" s="17" t="s">
        <v>159</v>
      </c>
      <c r="F78" s="204">
        <v>631.9</v>
      </c>
      <c r="H78" s="32"/>
    </row>
    <row r="79" spans="2:8" s="1" customFormat="1" ht="17.100000000000001" customHeight="1" x14ac:dyDescent="0.2">
      <c r="B79" s="32"/>
      <c r="C79" s="199" t="s">
        <v>966</v>
      </c>
      <c r="D79" s="200" t="s">
        <v>1</v>
      </c>
      <c r="E79" s="201" t="s">
        <v>1</v>
      </c>
      <c r="F79" s="202">
        <v>12</v>
      </c>
      <c r="H79" s="32"/>
    </row>
    <row r="80" spans="2:8" s="1" customFormat="1" ht="17.100000000000001" customHeight="1" x14ac:dyDescent="0.2">
      <c r="B80" s="32"/>
      <c r="C80" s="199" t="s">
        <v>231</v>
      </c>
      <c r="D80" s="200" t="s">
        <v>232</v>
      </c>
      <c r="E80" s="201" t="s">
        <v>159</v>
      </c>
      <c r="F80" s="202">
        <v>686</v>
      </c>
      <c r="H80" s="32"/>
    </row>
    <row r="81" spans="2:8" s="1" customFormat="1" ht="17.100000000000001" customHeight="1" x14ac:dyDescent="0.2">
      <c r="B81" s="32"/>
      <c r="C81" s="203" t="s">
        <v>1</v>
      </c>
      <c r="D81" s="203" t="s">
        <v>272</v>
      </c>
      <c r="E81" s="17" t="s">
        <v>1</v>
      </c>
      <c r="F81" s="204">
        <v>0</v>
      </c>
      <c r="H81" s="32"/>
    </row>
    <row r="82" spans="2:8" s="1" customFormat="1" ht="17.100000000000001" customHeight="1" x14ac:dyDescent="0.2">
      <c r="B82" s="32"/>
      <c r="C82" s="203" t="s">
        <v>1</v>
      </c>
      <c r="D82" s="203" t="s">
        <v>273</v>
      </c>
      <c r="E82" s="17" t="s">
        <v>1</v>
      </c>
      <c r="F82" s="204">
        <v>686</v>
      </c>
      <c r="H82" s="32"/>
    </row>
    <row r="83" spans="2:8" s="1" customFormat="1" ht="17.100000000000001" customHeight="1" x14ac:dyDescent="0.2">
      <c r="B83" s="32"/>
      <c r="C83" s="203" t="s">
        <v>231</v>
      </c>
      <c r="D83" s="203" t="s">
        <v>146</v>
      </c>
      <c r="E83" s="17" t="s">
        <v>1</v>
      </c>
      <c r="F83" s="204">
        <v>686</v>
      </c>
      <c r="H83" s="32"/>
    </row>
    <row r="84" spans="2:8" s="1" customFormat="1" ht="17.100000000000001" customHeight="1" x14ac:dyDescent="0.2">
      <c r="B84" s="32"/>
      <c r="C84" s="205" t="s">
        <v>965</v>
      </c>
      <c r="H84" s="32"/>
    </row>
    <row r="85" spans="2:8" s="1" customFormat="1" ht="22.5" x14ac:dyDescent="0.2">
      <c r="B85" s="32"/>
      <c r="C85" s="203" t="s">
        <v>269</v>
      </c>
      <c r="D85" s="203" t="s">
        <v>270</v>
      </c>
      <c r="E85" s="17" t="s">
        <v>159</v>
      </c>
      <c r="F85" s="204">
        <v>686</v>
      </c>
      <c r="H85" s="32"/>
    </row>
    <row r="86" spans="2:8" s="1" customFormat="1" ht="22.5" x14ac:dyDescent="0.2">
      <c r="B86" s="32"/>
      <c r="C86" s="203" t="s">
        <v>299</v>
      </c>
      <c r="D86" s="203" t="s">
        <v>300</v>
      </c>
      <c r="E86" s="17" t="s">
        <v>159</v>
      </c>
      <c r="F86" s="204">
        <v>6374</v>
      </c>
      <c r="H86" s="32"/>
    </row>
    <row r="87" spans="2:8" s="1" customFormat="1" ht="22.5" x14ac:dyDescent="0.2">
      <c r="B87" s="32"/>
      <c r="C87" s="203" t="s">
        <v>320</v>
      </c>
      <c r="D87" s="203" t="s">
        <v>321</v>
      </c>
      <c r="E87" s="17" t="s">
        <v>159</v>
      </c>
      <c r="F87" s="204">
        <v>4752</v>
      </c>
      <c r="H87" s="32"/>
    </row>
    <row r="88" spans="2:8" s="1" customFormat="1" ht="17.100000000000001" customHeight="1" x14ac:dyDescent="0.2">
      <c r="B88" s="32"/>
      <c r="C88" s="203" t="s">
        <v>311</v>
      </c>
      <c r="D88" s="203" t="s">
        <v>312</v>
      </c>
      <c r="E88" s="17" t="s">
        <v>159</v>
      </c>
      <c r="F88" s="204">
        <v>5563</v>
      </c>
      <c r="H88" s="32"/>
    </row>
    <row r="89" spans="2:8" s="1" customFormat="1" ht="17.100000000000001" customHeight="1" x14ac:dyDescent="0.2">
      <c r="B89" s="32"/>
      <c r="C89" s="203" t="s">
        <v>307</v>
      </c>
      <c r="D89" s="203" t="s">
        <v>308</v>
      </c>
      <c r="E89" s="17" t="s">
        <v>159</v>
      </c>
      <c r="F89" s="204">
        <v>5563</v>
      </c>
      <c r="H89" s="32"/>
    </row>
    <row r="90" spans="2:8" s="1" customFormat="1" ht="17.100000000000001" customHeight="1" x14ac:dyDescent="0.2">
      <c r="B90" s="32"/>
      <c r="C90" s="199" t="s">
        <v>234</v>
      </c>
      <c r="D90" s="200" t="s">
        <v>1</v>
      </c>
      <c r="E90" s="201" t="s">
        <v>1</v>
      </c>
      <c r="F90" s="202">
        <v>10998</v>
      </c>
      <c r="H90" s="32"/>
    </row>
    <row r="91" spans="2:8" s="1" customFormat="1" ht="17.100000000000001" customHeight="1" x14ac:dyDescent="0.2">
      <c r="B91" s="32"/>
      <c r="C91" s="203" t="s">
        <v>1</v>
      </c>
      <c r="D91" s="203" t="s">
        <v>425</v>
      </c>
      <c r="E91" s="17" t="s">
        <v>1</v>
      </c>
      <c r="F91" s="204">
        <v>0</v>
      </c>
      <c r="H91" s="32"/>
    </row>
    <row r="92" spans="2:8" s="1" customFormat="1" ht="17.100000000000001" customHeight="1" x14ac:dyDescent="0.2">
      <c r="B92" s="32"/>
      <c r="C92" s="203" t="s">
        <v>1</v>
      </c>
      <c r="D92" s="203" t="s">
        <v>426</v>
      </c>
      <c r="E92" s="17" t="s">
        <v>1</v>
      </c>
      <c r="F92" s="204">
        <v>10998</v>
      </c>
      <c r="H92" s="32"/>
    </row>
    <row r="93" spans="2:8" s="1" customFormat="1" ht="17.100000000000001" customHeight="1" x14ac:dyDescent="0.2">
      <c r="B93" s="32"/>
      <c r="C93" s="203" t="s">
        <v>234</v>
      </c>
      <c r="D93" s="203" t="s">
        <v>146</v>
      </c>
      <c r="E93" s="17" t="s">
        <v>1</v>
      </c>
      <c r="F93" s="204">
        <v>10998</v>
      </c>
      <c r="H93" s="32"/>
    </row>
    <row r="94" spans="2:8" s="1" customFormat="1" ht="17.100000000000001" customHeight="1" x14ac:dyDescent="0.2">
      <c r="B94" s="32"/>
      <c r="C94" s="205" t="s">
        <v>965</v>
      </c>
      <c r="H94" s="32"/>
    </row>
    <row r="95" spans="2:8" s="1" customFormat="1" ht="17.100000000000001" customHeight="1" x14ac:dyDescent="0.2">
      <c r="B95" s="32"/>
      <c r="C95" s="203" t="s">
        <v>422</v>
      </c>
      <c r="D95" s="203" t="s">
        <v>423</v>
      </c>
      <c r="E95" s="17" t="s">
        <v>136</v>
      </c>
      <c r="F95" s="204">
        <v>10998</v>
      </c>
      <c r="H95" s="32"/>
    </row>
    <row r="96" spans="2:8" s="1" customFormat="1" ht="17.100000000000001" customHeight="1" x14ac:dyDescent="0.2">
      <c r="B96" s="32"/>
      <c r="C96" s="203" t="s">
        <v>428</v>
      </c>
      <c r="D96" s="203" t="s">
        <v>429</v>
      </c>
      <c r="E96" s="17" t="s">
        <v>179</v>
      </c>
      <c r="F96" s="204">
        <v>204.453</v>
      </c>
      <c r="H96" s="32"/>
    </row>
    <row r="97" spans="2:8" s="1" customFormat="1" ht="17.100000000000001" customHeight="1" x14ac:dyDescent="0.2">
      <c r="B97" s="32"/>
      <c r="C97" s="199" t="s">
        <v>236</v>
      </c>
      <c r="D97" s="200" t="s">
        <v>1</v>
      </c>
      <c r="E97" s="201" t="s">
        <v>1</v>
      </c>
      <c r="F97" s="202">
        <v>60</v>
      </c>
      <c r="H97" s="32"/>
    </row>
    <row r="98" spans="2:8" s="1" customFormat="1" ht="17.100000000000001" customHeight="1" x14ac:dyDescent="0.2">
      <c r="B98" s="32"/>
      <c r="C98" s="203" t="s">
        <v>1</v>
      </c>
      <c r="D98" s="203" t="s">
        <v>549</v>
      </c>
      <c r="E98" s="17" t="s">
        <v>1</v>
      </c>
      <c r="F98" s="204">
        <v>0</v>
      </c>
      <c r="H98" s="32"/>
    </row>
    <row r="99" spans="2:8" s="1" customFormat="1" ht="17.100000000000001" customHeight="1" x14ac:dyDescent="0.2">
      <c r="B99" s="32"/>
      <c r="C99" s="203" t="s">
        <v>1</v>
      </c>
      <c r="D99" s="203" t="s">
        <v>550</v>
      </c>
      <c r="E99" s="17" t="s">
        <v>1</v>
      </c>
      <c r="F99" s="204">
        <v>60</v>
      </c>
      <c r="H99" s="32"/>
    </row>
    <row r="100" spans="2:8" s="1" customFormat="1" ht="17.100000000000001" customHeight="1" x14ac:dyDescent="0.2">
      <c r="B100" s="32"/>
      <c r="C100" s="203" t="s">
        <v>236</v>
      </c>
      <c r="D100" s="203" t="s">
        <v>372</v>
      </c>
      <c r="E100" s="17" t="s">
        <v>1</v>
      </c>
      <c r="F100" s="204">
        <v>60</v>
      </c>
      <c r="H100" s="32"/>
    </row>
    <row r="101" spans="2:8" s="1" customFormat="1" ht="17.100000000000001" customHeight="1" x14ac:dyDescent="0.2">
      <c r="B101" s="32"/>
      <c r="C101" s="205" t="s">
        <v>965</v>
      </c>
      <c r="H101" s="32"/>
    </row>
    <row r="102" spans="2:8" s="1" customFormat="1" ht="17.100000000000001" customHeight="1" x14ac:dyDescent="0.2">
      <c r="B102" s="32"/>
      <c r="C102" s="203" t="s">
        <v>546</v>
      </c>
      <c r="D102" s="203" t="s">
        <v>547</v>
      </c>
      <c r="E102" s="17" t="s">
        <v>153</v>
      </c>
      <c r="F102" s="204">
        <v>60</v>
      </c>
      <c r="H102" s="32"/>
    </row>
    <row r="103" spans="2:8" s="1" customFormat="1" ht="17.100000000000001" customHeight="1" x14ac:dyDescent="0.2">
      <c r="B103" s="32"/>
      <c r="C103" s="203" t="s">
        <v>356</v>
      </c>
      <c r="D103" s="203" t="s">
        <v>357</v>
      </c>
      <c r="E103" s="17" t="s">
        <v>159</v>
      </c>
      <c r="F103" s="204">
        <v>4.8</v>
      </c>
      <c r="H103" s="32"/>
    </row>
    <row r="104" spans="2:8" s="1" customFormat="1" ht="17.100000000000001" customHeight="1" x14ac:dyDescent="0.2">
      <c r="B104" s="32"/>
      <c r="C104" s="203" t="s">
        <v>558</v>
      </c>
      <c r="D104" s="203" t="s">
        <v>559</v>
      </c>
      <c r="E104" s="17" t="s">
        <v>159</v>
      </c>
      <c r="F104" s="204">
        <v>15</v>
      </c>
      <c r="H104" s="32"/>
    </row>
    <row r="105" spans="2:8" s="1" customFormat="1" ht="17.100000000000001" customHeight="1" x14ac:dyDescent="0.2">
      <c r="B105" s="32"/>
      <c r="C105" s="199" t="s">
        <v>238</v>
      </c>
      <c r="D105" s="200" t="s">
        <v>1</v>
      </c>
      <c r="E105" s="201" t="s">
        <v>1</v>
      </c>
      <c r="F105" s="202">
        <v>266</v>
      </c>
      <c r="H105" s="32"/>
    </row>
    <row r="106" spans="2:8" s="1" customFormat="1" ht="17.100000000000001" customHeight="1" x14ac:dyDescent="0.2">
      <c r="B106" s="32"/>
      <c r="C106" s="203" t="s">
        <v>1</v>
      </c>
      <c r="D106" s="203" t="s">
        <v>277</v>
      </c>
      <c r="E106" s="17" t="s">
        <v>1</v>
      </c>
      <c r="F106" s="204">
        <v>0</v>
      </c>
      <c r="H106" s="32"/>
    </row>
    <row r="107" spans="2:8" s="1" customFormat="1" ht="17.100000000000001" customHeight="1" x14ac:dyDescent="0.2">
      <c r="B107" s="32"/>
      <c r="C107" s="203" t="s">
        <v>1</v>
      </c>
      <c r="D107" s="203" t="s">
        <v>278</v>
      </c>
      <c r="E107" s="17" t="s">
        <v>1</v>
      </c>
      <c r="F107" s="204">
        <v>144</v>
      </c>
      <c r="H107" s="32"/>
    </row>
    <row r="108" spans="2:8" s="1" customFormat="1" ht="17.100000000000001" customHeight="1" x14ac:dyDescent="0.2">
      <c r="B108" s="32"/>
      <c r="C108" s="203" t="s">
        <v>1</v>
      </c>
      <c r="D108" s="203" t="s">
        <v>279</v>
      </c>
      <c r="E108" s="17" t="s">
        <v>1</v>
      </c>
      <c r="F108" s="204">
        <v>0</v>
      </c>
      <c r="H108" s="32"/>
    </row>
    <row r="109" spans="2:8" s="1" customFormat="1" ht="17.100000000000001" customHeight="1" x14ac:dyDescent="0.2">
      <c r="B109" s="32"/>
      <c r="C109" s="203" t="s">
        <v>1</v>
      </c>
      <c r="D109" s="203" t="s">
        <v>280</v>
      </c>
      <c r="E109" s="17" t="s">
        <v>1</v>
      </c>
      <c r="F109" s="204">
        <v>122</v>
      </c>
      <c r="H109" s="32"/>
    </row>
    <row r="110" spans="2:8" s="1" customFormat="1" ht="17.100000000000001" customHeight="1" x14ac:dyDescent="0.2">
      <c r="B110" s="32"/>
      <c r="C110" s="203" t="s">
        <v>238</v>
      </c>
      <c r="D110" s="203" t="s">
        <v>146</v>
      </c>
      <c r="E110" s="17" t="s">
        <v>1</v>
      </c>
      <c r="F110" s="204">
        <v>266</v>
      </c>
      <c r="H110" s="32"/>
    </row>
    <row r="111" spans="2:8" s="1" customFormat="1" ht="17.100000000000001" customHeight="1" x14ac:dyDescent="0.2">
      <c r="B111" s="32"/>
      <c r="C111" s="205" t="s">
        <v>965</v>
      </c>
      <c r="H111" s="32"/>
    </row>
    <row r="112" spans="2:8" s="1" customFormat="1" ht="17.100000000000001" customHeight="1" x14ac:dyDescent="0.2">
      <c r="B112" s="32"/>
      <c r="C112" s="203" t="s">
        <v>274</v>
      </c>
      <c r="D112" s="203" t="s">
        <v>275</v>
      </c>
      <c r="E112" s="17" t="s">
        <v>159</v>
      </c>
      <c r="F112" s="204">
        <v>266</v>
      </c>
      <c r="H112" s="32"/>
    </row>
    <row r="113" spans="2:8" s="1" customFormat="1" ht="22.5" x14ac:dyDescent="0.2">
      <c r="B113" s="32"/>
      <c r="C113" s="203" t="s">
        <v>299</v>
      </c>
      <c r="D113" s="203" t="s">
        <v>300</v>
      </c>
      <c r="E113" s="17" t="s">
        <v>159</v>
      </c>
      <c r="F113" s="204">
        <v>6374</v>
      </c>
      <c r="H113" s="32"/>
    </row>
    <row r="114" spans="2:8" s="1" customFormat="1" ht="22.5" x14ac:dyDescent="0.2">
      <c r="B114" s="32"/>
      <c r="C114" s="203" t="s">
        <v>320</v>
      </c>
      <c r="D114" s="203" t="s">
        <v>321</v>
      </c>
      <c r="E114" s="17" t="s">
        <v>159</v>
      </c>
      <c r="F114" s="204">
        <v>4752</v>
      </c>
      <c r="H114" s="32"/>
    </row>
    <row r="115" spans="2:8" s="1" customFormat="1" ht="17.100000000000001" customHeight="1" x14ac:dyDescent="0.2">
      <c r="B115" s="32"/>
      <c r="C115" s="203" t="s">
        <v>311</v>
      </c>
      <c r="D115" s="203" t="s">
        <v>312</v>
      </c>
      <c r="E115" s="17" t="s">
        <v>159</v>
      </c>
      <c r="F115" s="204">
        <v>5563</v>
      </c>
      <c r="H115" s="32"/>
    </row>
    <row r="116" spans="2:8" s="1" customFormat="1" ht="17.100000000000001" customHeight="1" x14ac:dyDescent="0.2">
      <c r="B116" s="32"/>
      <c r="C116" s="203" t="s">
        <v>307</v>
      </c>
      <c r="D116" s="203" t="s">
        <v>308</v>
      </c>
      <c r="E116" s="17" t="s">
        <v>159</v>
      </c>
      <c r="F116" s="204">
        <v>5563</v>
      </c>
      <c r="H116" s="32"/>
    </row>
    <row r="117" spans="2:8" s="1" customFormat="1" ht="17.100000000000001" customHeight="1" x14ac:dyDescent="0.2">
      <c r="B117" s="32"/>
      <c r="C117" s="199" t="s">
        <v>240</v>
      </c>
      <c r="D117" s="200" t="s">
        <v>1</v>
      </c>
      <c r="E117" s="201" t="s">
        <v>1</v>
      </c>
      <c r="F117" s="202">
        <v>2388</v>
      </c>
      <c r="H117" s="32"/>
    </row>
    <row r="118" spans="2:8" s="1" customFormat="1" ht="17.100000000000001" customHeight="1" x14ac:dyDescent="0.2">
      <c r="B118" s="32"/>
      <c r="C118" s="203" t="s">
        <v>1</v>
      </c>
      <c r="D118" s="203" t="s">
        <v>370</v>
      </c>
      <c r="E118" s="17" t="s">
        <v>1</v>
      </c>
      <c r="F118" s="204">
        <v>0</v>
      </c>
      <c r="H118" s="32"/>
    </row>
    <row r="119" spans="2:8" s="1" customFormat="1" ht="17.100000000000001" customHeight="1" x14ac:dyDescent="0.2">
      <c r="B119" s="32"/>
      <c r="C119" s="203" t="s">
        <v>1</v>
      </c>
      <c r="D119" s="203" t="s">
        <v>371</v>
      </c>
      <c r="E119" s="17" t="s">
        <v>1</v>
      </c>
      <c r="F119" s="204">
        <v>2388</v>
      </c>
      <c r="H119" s="32"/>
    </row>
    <row r="120" spans="2:8" s="1" customFormat="1" ht="17.100000000000001" customHeight="1" x14ac:dyDescent="0.2">
      <c r="B120" s="32"/>
      <c r="C120" s="203" t="s">
        <v>240</v>
      </c>
      <c r="D120" s="203" t="s">
        <v>372</v>
      </c>
      <c r="E120" s="17" t="s">
        <v>1</v>
      </c>
      <c r="F120" s="204">
        <v>2388</v>
      </c>
      <c r="H120" s="32"/>
    </row>
    <row r="121" spans="2:8" s="1" customFormat="1" ht="17.100000000000001" customHeight="1" x14ac:dyDescent="0.2">
      <c r="B121" s="32"/>
      <c r="C121" s="205" t="s">
        <v>965</v>
      </c>
      <c r="H121" s="32"/>
    </row>
    <row r="122" spans="2:8" s="1" customFormat="1" ht="17.100000000000001" customHeight="1" x14ac:dyDescent="0.2">
      <c r="B122" s="32"/>
      <c r="C122" s="203" t="s">
        <v>367</v>
      </c>
      <c r="D122" s="203" t="s">
        <v>368</v>
      </c>
      <c r="E122" s="17" t="s">
        <v>153</v>
      </c>
      <c r="F122" s="204">
        <v>2388</v>
      </c>
      <c r="H122" s="32"/>
    </row>
    <row r="123" spans="2:8" s="1" customFormat="1" ht="17.100000000000001" customHeight="1" x14ac:dyDescent="0.2">
      <c r="B123" s="32"/>
      <c r="C123" s="203" t="s">
        <v>374</v>
      </c>
      <c r="D123" s="203" t="s">
        <v>375</v>
      </c>
      <c r="E123" s="17" t="s">
        <v>159</v>
      </c>
      <c r="F123" s="204">
        <v>525.36</v>
      </c>
      <c r="H123" s="32"/>
    </row>
    <row r="124" spans="2:8" s="1" customFormat="1" ht="17.100000000000001" customHeight="1" x14ac:dyDescent="0.2">
      <c r="B124" s="32"/>
      <c r="C124" s="203" t="s">
        <v>380</v>
      </c>
      <c r="D124" s="203" t="s">
        <v>381</v>
      </c>
      <c r="E124" s="17" t="s">
        <v>136</v>
      </c>
      <c r="F124" s="204">
        <v>5253.6</v>
      </c>
      <c r="H124" s="32"/>
    </row>
    <row r="125" spans="2:8" s="1" customFormat="1" ht="17.100000000000001" customHeight="1" x14ac:dyDescent="0.2">
      <c r="B125" s="32"/>
      <c r="C125" s="203" t="s">
        <v>363</v>
      </c>
      <c r="D125" s="203" t="s">
        <v>364</v>
      </c>
      <c r="E125" s="17" t="s">
        <v>159</v>
      </c>
      <c r="F125" s="204">
        <v>47.76</v>
      </c>
      <c r="H125" s="32"/>
    </row>
    <row r="126" spans="2:8" s="1" customFormat="1" ht="26.45" customHeight="1" x14ac:dyDescent="0.2">
      <c r="B126" s="32"/>
      <c r="C126" s="198" t="s">
        <v>967</v>
      </c>
      <c r="D126" s="198" t="s">
        <v>91</v>
      </c>
      <c r="H126" s="32"/>
    </row>
    <row r="127" spans="2:8" s="1" customFormat="1" ht="17.100000000000001" customHeight="1" x14ac:dyDescent="0.2">
      <c r="B127" s="32"/>
      <c r="C127" s="199" t="s">
        <v>689</v>
      </c>
      <c r="D127" s="200" t="s">
        <v>1</v>
      </c>
      <c r="E127" s="201" t="s">
        <v>1</v>
      </c>
      <c r="F127" s="202">
        <v>428</v>
      </c>
      <c r="H127" s="32"/>
    </row>
    <row r="128" spans="2:8" s="1" customFormat="1" ht="17.100000000000001" customHeight="1" x14ac:dyDescent="0.2">
      <c r="B128" s="32"/>
      <c r="C128" s="203" t="s">
        <v>1</v>
      </c>
      <c r="D128" s="203" t="s">
        <v>497</v>
      </c>
      <c r="E128" s="17" t="s">
        <v>1</v>
      </c>
      <c r="F128" s="204">
        <v>0</v>
      </c>
      <c r="H128" s="32"/>
    </row>
    <row r="129" spans="2:8" s="1" customFormat="1" ht="17.100000000000001" customHeight="1" x14ac:dyDescent="0.2">
      <c r="B129" s="32"/>
      <c r="C129" s="203" t="s">
        <v>1</v>
      </c>
      <c r="D129" s="203" t="s">
        <v>804</v>
      </c>
      <c r="E129" s="17" t="s">
        <v>1</v>
      </c>
      <c r="F129" s="204">
        <v>0</v>
      </c>
      <c r="H129" s="32"/>
    </row>
    <row r="130" spans="2:8" s="1" customFormat="1" ht="17.100000000000001" customHeight="1" x14ac:dyDescent="0.2">
      <c r="B130" s="32"/>
      <c r="C130" s="203" t="s">
        <v>689</v>
      </c>
      <c r="D130" s="203" t="s">
        <v>805</v>
      </c>
      <c r="E130" s="17" t="s">
        <v>1</v>
      </c>
      <c r="F130" s="204">
        <v>428</v>
      </c>
      <c r="H130" s="32"/>
    </row>
    <row r="131" spans="2:8" s="1" customFormat="1" ht="17.100000000000001" customHeight="1" x14ac:dyDescent="0.2">
      <c r="B131" s="32"/>
      <c r="C131" s="205" t="s">
        <v>965</v>
      </c>
      <c r="H131" s="32"/>
    </row>
    <row r="132" spans="2:8" s="1" customFormat="1" ht="22.5" x14ac:dyDescent="0.2">
      <c r="B132" s="32"/>
      <c r="C132" s="203" t="s">
        <v>801</v>
      </c>
      <c r="D132" s="203" t="s">
        <v>802</v>
      </c>
      <c r="E132" s="17" t="s">
        <v>136</v>
      </c>
      <c r="F132" s="204">
        <v>564</v>
      </c>
      <c r="H132" s="32"/>
    </row>
    <row r="133" spans="2:8" s="1" customFormat="1" ht="17.100000000000001" customHeight="1" x14ac:dyDescent="0.2">
      <c r="B133" s="32"/>
      <c r="C133" s="203" t="s">
        <v>795</v>
      </c>
      <c r="D133" s="203" t="s">
        <v>796</v>
      </c>
      <c r="E133" s="17" t="s">
        <v>136</v>
      </c>
      <c r="F133" s="204">
        <v>428</v>
      </c>
      <c r="H133" s="32"/>
    </row>
    <row r="134" spans="2:8" s="1" customFormat="1" ht="17.100000000000001" customHeight="1" x14ac:dyDescent="0.2">
      <c r="B134" s="32"/>
      <c r="C134" s="203" t="s">
        <v>518</v>
      </c>
      <c r="D134" s="203" t="s">
        <v>519</v>
      </c>
      <c r="E134" s="17" t="s">
        <v>136</v>
      </c>
      <c r="F134" s="204">
        <v>428</v>
      </c>
      <c r="H134" s="32"/>
    </row>
    <row r="135" spans="2:8" s="1" customFormat="1" ht="17.100000000000001" customHeight="1" x14ac:dyDescent="0.2">
      <c r="B135" s="32"/>
      <c r="C135" s="203" t="s">
        <v>501</v>
      </c>
      <c r="D135" s="203" t="s">
        <v>502</v>
      </c>
      <c r="E135" s="17" t="s">
        <v>136</v>
      </c>
      <c r="F135" s="204">
        <v>485.76</v>
      </c>
      <c r="H135" s="32"/>
    </row>
    <row r="136" spans="2:8" s="1" customFormat="1" ht="17.100000000000001" customHeight="1" x14ac:dyDescent="0.2">
      <c r="B136" s="32"/>
      <c r="C136" s="199" t="s">
        <v>218</v>
      </c>
      <c r="D136" s="200" t="s">
        <v>1</v>
      </c>
      <c r="E136" s="201" t="s">
        <v>1</v>
      </c>
      <c r="F136" s="202">
        <v>136</v>
      </c>
      <c r="H136" s="32"/>
    </row>
    <row r="137" spans="2:8" s="1" customFormat="1" ht="17.100000000000001" customHeight="1" x14ac:dyDescent="0.2">
      <c r="B137" s="32"/>
      <c r="C137" s="203" t="s">
        <v>1</v>
      </c>
      <c r="D137" s="203" t="s">
        <v>498</v>
      </c>
      <c r="E137" s="17" t="s">
        <v>1</v>
      </c>
      <c r="F137" s="204">
        <v>0</v>
      </c>
      <c r="H137" s="32"/>
    </row>
    <row r="138" spans="2:8" s="1" customFormat="1" ht="17.100000000000001" customHeight="1" x14ac:dyDescent="0.2">
      <c r="B138" s="32"/>
      <c r="C138" s="203" t="s">
        <v>218</v>
      </c>
      <c r="D138" s="203" t="s">
        <v>662</v>
      </c>
      <c r="E138" s="17" t="s">
        <v>1</v>
      </c>
      <c r="F138" s="204">
        <v>136</v>
      </c>
      <c r="H138" s="32"/>
    </row>
    <row r="139" spans="2:8" s="1" customFormat="1" ht="17.100000000000001" customHeight="1" x14ac:dyDescent="0.2">
      <c r="B139" s="32"/>
      <c r="C139" s="205" t="s">
        <v>965</v>
      </c>
      <c r="H139" s="32"/>
    </row>
    <row r="140" spans="2:8" s="1" customFormat="1" ht="22.5" x14ac:dyDescent="0.2">
      <c r="B140" s="32"/>
      <c r="C140" s="203" t="s">
        <v>801</v>
      </c>
      <c r="D140" s="203" t="s">
        <v>802</v>
      </c>
      <c r="E140" s="17" t="s">
        <v>136</v>
      </c>
      <c r="F140" s="204">
        <v>564</v>
      </c>
      <c r="H140" s="32"/>
    </row>
    <row r="141" spans="2:8" s="1" customFormat="1" ht="17.100000000000001" customHeight="1" x14ac:dyDescent="0.2">
      <c r="B141" s="32"/>
      <c r="C141" s="203" t="s">
        <v>501</v>
      </c>
      <c r="D141" s="203" t="s">
        <v>502</v>
      </c>
      <c r="E141" s="17" t="s">
        <v>136</v>
      </c>
      <c r="F141" s="204">
        <v>485.76</v>
      </c>
      <c r="H141" s="32"/>
    </row>
    <row r="142" spans="2:8" s="1" customFormat="1" ht="17.100000000000001" customHeight="1" x14ac:dyDescent="0.2">
      <c r="B142" s="32"/>
      <c r="C142" s="199" t="s">
        <v>220</v>
      </c>
      <c r="D142" s="200" t="s">
        <v>1</v>
      </c>
      <c r="E142" s="201" t="s">
        <v>1</v>
      </c>
      <c r="F142" s="202">
        <v>520</v>
      </c>
      <c r="H142" s="32"/>
    </row>
    <row r="143" spans="2:8" s="1" customFormat="1" ht="17.100000000000001" customHeight="1" x14ac:dyDescent="0.2">
      <c r="B143" s="32"/>
      <c r="C143" s="203" t="s">
        <v>1</v>
      </c>
      <c r="D143" s="203" t="s">
        <v>343</v>
      </c>
      <c r="E143" s="17" t="s">
        <v>1</v>
      </c>
      <c r="F143" s="204">
        <v>0</v>
      </c>
      <c r="H143" s="32"/>
    </row>
    <row r="144" spans="2:8" s="1" customFormat="1" ht="17.100000000000001" customHeight="1" x14ac:dyDescent="0.2">
      <c r="B144" s="32"/>
      <c r="C144" s="203" t="s">
        <v>1</v>
      </c>
      <c r="D144" s="203" t="s">
        <v>703</v>
      </c>
      <c r="E144" s="17" t="s">
        <v>1</v>
      </c>
      <c r="F144" s="204">
        <v>520</v>
      </c>
      <c r="H144" s="32"/>
    </row>
    <row r="145" spans="2:8" s="1" customFormat="1" ht="17.100000000000001" customHeight="1" x14ac:dyDescent="0.2">
      <c r="B145" s="32"/>
      <c r="C145" s="203" t="s">
        <v>220</v>
      </c>
      <c r="D145" s="203" t="s">
        <v>146</v>
      </c>
      <c r="E145" s="17" t="s">
        <v>1</v>
      </c>
      <c r="F145" s="204">
        <v>520</v>
      </c>
      <c r="H145" s="32"/>
    </row>
    <row r="146" spans="2:8" s="1" customFormat="1" ht="17.100000000000001" customHeight="1" x14ac:dyDescent="0.2">
      <c r="B146" s="32"/>
      <c r="C146" s="205" t="s">
        <v>965</v>
      </c>
      <c r="H146" s="32"/>
    </row>
    <row r="147" spans="2:8" s="1" customFormat="1" ht="22.5" x14ac:dyDescent="0.2">
      <c r="B147" s="32"/>
      <c r="C147" s="203" t="s">
        <v>340</v>
      </c>
      <c r="D147" s="203" t="s">
        <v>341</v>
      </c>
      <c r="E147" s="17" t="s">
        <v>136</v>
      </c>
      <c r="F147" s="204">
        <v>520</v>
      </c>
      <c r="H147" s="32"/>
    </row>
    <row r="148" spans="2:8" s="1" customFormat="1" ht="17.100000000000001" customHeight="1" x14ac:dyDescent="0.2">
      <c r="B148" s="32"/>
      <c r="C148" s="203" t="s">
        <v>252</v>
      </c>
      <c r="D148" s="203" t="s">
        <v>253</v>
      </c>
      <c r="E148" s="17" t="s">
        <v>159</v>
      </c>
      <c r="F148" s="204">
        <v>104</v>
      </c>
      <c r="H148" s="32"/>
    </row>
    <row r="149" spans="2:8" s="1" customFormat="1" ht="17.100000000000001" customHeight="1" x14ac:dyDescent="0.2">
      <c r="B149" s="32"/>
      <c r="C149" s="203" t="s">
        <v>258</v>
      </c>
      <c r="D149" s="203" t="s">
        <v>259</v>
      </c>
      <c r="E149" s="17" t="s">
        <v>159</v>
      </c>
      <c r="F149" s="204">
        <v>104</v>
      </c>
      <c r="H149" s="32"/>
    </row>
    <row r="150" spans="2:8" s="1" customFormat="1" ht="17.100000000000001" customHeight="1" x14ac:dyDescent="0.2">
      <c r="B150" s="32"/>
      <c r="C150" s="203" t="s">
        <v>345</v>
      </c>
      <c r="D150" s="203" t="s">
        <v>346</v>
      </c>
      <c r="E150" s="17" t="s">
        <v>136</v>
      </c>
      <c r="F150" s="204">
        <v>520</v>
      </c>
      <c r="H150" s="32"/>
    </row>
    <row r="151" spans="2:8" s="1" customFormat="1" ht="17.100000000000001" customHeight="1" x14ac:dyDescent="0.2">
      <c r="B151" s="32"/>
      <c r="C151" s="203" t="s">
        <v>334</v>
      </c>
      <c r="D151" s="203" t="s">
        <v>335</v>
      </c>
      <c r="E151" s="17" t="s">
        <v>136</v>
      </c>
      <c r="F151" s="204">
        <v>520</v>
      </c>
      <c r="H151" s="32"/>
    </row>
    <row r="152" spans="2:8" s="1" customFormat="1" ht="17.100000000000001" customHeight="1" x14ac:dyDescent="0.2">
      <c r="B152" s="32"/>
      <c r="C152" s="199" t="s">
        <v>222</v>
      </c>
      <c r="D152" s="200" t="s">
        <v>1</v>
      </c>
      <c r="E152" s="201" t="s">
        <v>1</v>
      </c>
      <c r="F152" s="202">
        <v>1104</v>
      </c>
      <c r="H152" s="32"/>
    </row>
    <row r="153" spans="2:8" s="1" customFormat="1" ht="17.100000000000001" customHeight="1" x14ac:dyDescent="0.2">
      <c r="B153" s="32"/>
      <c r="C153" s="203" t="s">
        <v>1</v>
      </c>
      <c r="D153" s="203" t="s">
        <v>267</v>
      </c>
      <c r="E153" s="17" t="s">
        <v>1</v>
      </c>
      <c r="F153" s="204">
        <v>0</v>
      </c>
      <c r="H153" s="32"/>
    </row>
    <row r="154" spans="2:8" s="1" customFormat="1" ht="17.100000000000001" customHeight="1" x14ac:dyDescent="0.2">
      <c r="B154" s="32"/>
      <c r="C154" s="203" t="s">
        <v>1</v>
      </c>
      <c r="D154" s="203" t="s">
        <v>708</v>
      </c>
      <c r="E154" s="17" t="s">
        <v>1</v>
      </c>
      <c r="F154" s="204">
        <v>1104</v>
      </c>
      <c r="H154" s="32"/>
    </row>
    <row r="155" spans="2:8" s="1" customFormat="1" ht="17.100000000000001" customHeight="1" x14ac:dyDescent="0.2">
      <c r="B155" s="32"/>
      <c r="C155" s="203" t="s">
        <v>222</v>
      </c>
      <c r="D155" s="203" t="s">
        <v>146</v>
      </c>
      <c r="E155" s="17" t="s">
        <v>1</v>
      </c>
      <c r="F155" s="204">
        <v>1104</v>
      </c>
      <c r="H155" s="32"/>
    </row>
    <row r="156" spans="2:8" s="1" customFormat="1" ht="17.100000000000001" customHeight="1" x14ac:dyDescent="0.2">
      <c r="B156" s="32"/>
      <c r="C156" s="205" t="s">
        <v>965</v>
      </c>
      <c r="H156" s="32"/>
    </row>
    <row r="157" spans="2:8" s="1" customFormat="1" ht="17.100000000000001" customHeight="1" x14ac:dyDescent="0.2">
      <c r="B157" s="32"/>
      <c r="C157" s="203" t="s">
        <v>264</v>
      </c>
      <c r="D157" s="203" t="s">
        <v>265</v>
      </c>
      <c r="E157" s="17" t="s">
        <v>159</v>
      </c>
      <c r="F157" s="204">
        <v>1104</v>
      </c>
      <c r="H157" s="32"/>
    </row>
    <row r="158" spans="2:8" s="1" customFormat="1" ht="22.5" x14ac:dyDescent="0.2">
      <c r="B158" s="32"/>
      <c r="C158" s="203" t="s">
        <v>299</v>
      </c>
      <c r="D158" s="203" t="s">
        <v>300</v>
      </c>
      <c r="E158" s="17" t="s">
        <v>159</v>
      </c>
      <c r="F158" s="204">
        <v>1531</v>
      </c>
      <c r="H158" s="32"/>
    </row>
    <row r="159" spans="2:8" s="1" customFormat="1" ht="22.5" x14ac:dyDescent="0.2">
      <c r="B159" s="32"/>
      <c r="C159" s="203" t="s">
        <v>320</v>
      </c>
      <c r="D159" s="203" t="s">
        <v>321</v>
      </c>
      <c r="E159" s="17" t="s">
        <v>159</v>
      </c>
      <c r="F159" s="204">
        <v>1085</v>
      </c>
      <c r="H159" s="32"/>
    </row>
    <row r="160" spans="2:8" s="1" customFormat="1" ht="17.100000000000001" customHeight="1" x14ac:dyDescent="0.2">
      <c r="B160" s="32"/>
      <c r="C160" s="203" t="s">
        <v>311</v>
      </c>
      <c r="D160" s="203" t="s">
        <v>312</v>
      </c>
      <c r="E160" s="17" t="s">
        <v>159</v>
      </c>
      <c r="F160" s="204">
        <v>1308</v>
      </c>
      <c r="H160" s="32"/>
    </row>
    <row r="161" spans="2:8" s="1" customFormat="1" ht="17.100000000000001" customHeight="1" x14ac:dyDescent="0.2">
      <c r="B161" s="32"/>
      <c r="C161" s="203" t="s">
        <v>307</v>
      </c>
      <c r="D161" s="203" t="s">
        <v>308</v>
      </c>
      <c r="E161" s="17" t="s">
        <v>159</v>
      </c>
      <c r="F161" s="204">
        <v>1308</v>
      </c>
      <c r="H161" s="32"/>
    </row>
    <row r="162" spans="2:8" s="1" customFormat="1" ht="17.100000000000001" customHeight="1" x14ac:dyDescent="0.2">
      <c r="B162" s="32"/>
      <c r="C162" s="199" t="s">
        <v>224</v>
      </c>
      <c r="D162" s="200" t="s">
        <v>1</v>
      </c>
      <c r="E162" s="201" t="s">
        <v>1</v>
      </c>
      <c r="F162" s="202">
        <v>443</v>
      </c>
      <c r="H162" s="32"/>
    </row>
    <row r="163" spans="2:8" s="1" customFormat="1" ht="17.100000000000001" customHeight="1" x14ac:dyDescent="0.2">
      <c r="B163" s="32"/>
      <c r="C163" s="203" t="s">
        <v>1</v>
      </c>
      <c r="D163" s="203" t="s">
        <v>450</v>
      </c>
      <c r="E163" s="17" t="s">
        <v>1</v>
      </c>
      <c r="F163" s="204">
        <v>0</v>
      </c>
      <c r="H163" s="32"/>
    </row>
    <row r="164" spans="2:8" s="1" customFormat="1" ht="17.100000000000001" customHeight="1" x14ac:dyDescent="0.2">
      <c r="B164" s="32"/>
      <c r="C164" s="203" t="s">
        <v>1</v>
      </c>
      <c r="D164" s="203" t="s">
        <v>751</v>
      </c>
      <c r="E164" s="17" t="s">
        <v>1</v>
      </c>
      <c r="F164" s="204">
        <v>0</v>
      </c>
      <c r="H164" s="32"/>
    </row>
    <row r="165" spans="2:8" s="1" customFormat="1" ht="17.100000000000001" customHeight="1" x14ac:dyDescent="0.2">
      <c r="B165" s="32"/>
      <c r="C165" s="203" t="s">
        <v>1</v>
      </c>
      <c r="D165" s="203" t="s">
        <v>752</v>
      </c>
      <c r="E165" s="17" t="s">
        <v>1</v>
      </c>
      <c r="F165" s="204">
        <v>443</v>
      </c>
      <c r="H165" s="32"/>
    </row>
    <row r="166" spans="2:8" s="1" customFormat="1" ht="17.100000000000001" customHeight="1" x14ac:dyDescent="0.2">
      <c r="B166" s="32"/>
      <c r="C166" s="203" t="s">
        <v>224</v>
      </c>
      <c r="D166" s="203" t="s">
        <v>372</v>
      </c>
      <c r="E166" s="17" t="s">
        <v>1</v>
      </c>
      <c r="F166" s="204">
        <v>443</v>
      </c>
      <c r="H166" s="32"/>
    </row>
    <row r="167" spans="2:8" s="1" customFormat="1" ht="17.100000000000001" customHeight="1" x14ac:dyDescent="0.2">
      <c r="B167" s="32"/>
      <c r="C167" s="205" t="s">
        <v>965</v>
      </c>
      <c r="H167" s="32"/>
    </row>
    <row r="168" spans="2:8" s="1" customFormat="1" ht="17.100000000000001" customHeight="1" x14ac:dyDescent="0.2">
      <c r="B168" s="32"/>
      <c r="C168" s="203" t="s">
        <v>447</v>
      </c>
      <c r="D168" s="203" t="s">
        <v>448</v>
      </c>
      <c r="E168" s="17" t="s">
        <v>153</v>
      </c>
      <c r="F168" s="204">
        <v>599</v>
      </c>
      <c r="H168" s="32"/>
    </row>
    <row r="169" spans="2:8" s="1" customFormat="1" ht="17.100000000000001" customHeight="1" x14ac:dyDescent="0.2">
      <c r="B169" s="32"/>
      <c r="C169" s="203" t="s">
        <v>453</v>
      </c>
      <c r="D169" s="203" t="s">
        <v>454</v>
      </c>
      <c r="E169" s="17" t="s">
        <v>153</v>
      </c>
      <c r="F169" s="204">
        <v>908.15</v>
      </c>
      <c r="H169" s="32"/>
    </row>
    <row r="170" spans="2:8" s="1" customFormat="1" ht="22.5" x14ac:dyDescent="0.2">
      <c r="B170" s="32"/>
      <c r="C170" s="203" t="s">
        <v>458</v>
      </c>
      <c r="D170" s="203" t="s">
        <v>459</v>
      </c>
      <c r="E170" s="17" t="s">
        <v>460</v>
      </c>
      <c r="F170" s="204">
        <v>980.36</v>
      </c>
      <c r="H170" s="32"/>
    </row>
    <row r="171" spans="2:8" s="1" customFormat="1" ht="17.100000000000001" customHeight="1" x14ac:dyDescent="0.2">
      <c r="B171" s="32"/>
      <c r="C171" s="199" t="s">
        <v>226</v>
      </c>
      <c r="D171" s="200" t="s">
        <v>1</v>
      </c>
      <c r="E171" s="201" t="s">
        <v>1</v>
      </c>
      <c r="F171" s="202">
        <v>53</v>
      </c>
      <c r="H171" s="32"/>
    </row>
    <row r="172" spans="2:8" s="1" customFormat="1" ht="17.100000000000001" customHeight="1" x14ac:dyDescent="0.2">
      <c r="B172" s="32"/>
      <c r="C172" s="203" t="s">
        <v>1</v>
      </c>
      <c r="D172" s="203" t="s">
        <v>450</v>
      </c>
      <c r="E172" s="17" t="s">
        <v>1</v>
      </c>
      <c r="F172" s="204">
        <v>0</v>
      </c>
      <c r="H172" s="32"/>
    </row>
    <row r="173" spans="2:8" s="1" customFormat="1" ht="17.100000000000001" customHeight="1" x14ac:dyDescent="0.2">
      <c r="B173" s="32"/>
      <c r="C173" s="203" t="s">
        <v>1</v>
      </c>
      <c r="D173" s="203" t="s">
        <v>751</v>
      </c>
      <c r="E173" s="17" t="s">
        <v>1</v>
      </c>
      <c r="F173" s="204">
        <v>0</v>
      </c>
      <c r="H173" s="32"/>
    </row>
    <row r="174" spans="2:8" s="1" customFormat="1" ht="17.100000000000001" customHeight="1" x14ac:dyDescent="0.2">
      <c r="B174" s="32"/>
      <c r="C174" s="203" t="s">
        <v>1</v>
      </c>
      <c r="D174" s="203" t="s">
        <v>712</v>
      </c>
      <c r="E174" s="17" t="s">
        <v>1</v>
      </c>
      <c r="F174" s="204">
        <v>53</v>
      </c>
      <c r="H174" s="32"/>
    </row>
    <row r="175" spans="2:8" s="1" customFormat="1" ht="17.100000000000001" customHeight="1" x14ac:dyDescent="0.2">
      <c r="B175" s="32"/>
      <c r="C175" s="203" t="s">
        <v>226</v>
      </c>
      <c r="D175" s="203" t="s">
        <v>146</v>
      </c>
      <c r="E175" s="17" t="s">
        <v>1</v>
      </c>
      <c r="F175" s="204">
        <v>53</v>
      </c>
      <c r="H175" s="32"/>
    </row>
    <row r="176" spans="2:8" s="1" customFormat="1" ht="17.100000000000001" customHeight="1" x14ac:dyDescent="0.2">
      <c r="B176" s="32"/>
      <c r="C176" s="205" t="s">
        <v>965</v>
      </c>
      <c r="H176" s="32"/>
    </row>
    <row r="177" spans="2:8" s="1" customFormat="1" ht="17.100000000000001" customHeight="1" x14ac:dyDescent="0.2">
      <c r="B177" s="32"/>
      <c r="C177" s="203" t="s">
        <v>465</v>
      </c>
      <c r="D177" s="203" t="s">
        <v>466</v>
      </c>
      <c r="E177" s="17" t="s">
        <v>153</v>
      </c>
      <c r="F177" s="204">
        <v>53</v>
      </c>
      <c r="H177" s="32"/>
    </row>
    <row r="178" spans="2:8" s="1" customFormat="1" ht="17.100000000000001" customHeight="1" x14ac:dyDescent="0.2">
      <c r="B178" s="32"/>
      <c r="C178" s="203" t="s">
        <v>453</v>
      </c>
      <c r="D178" s="203" t="s">
        <v>454</v>
      </c>
      <c r="E178" s="17" t="s">
        <v>153</v>
      </c>
      <c r="F178" s="204">
        <v>108.65</v>
      </c>
      <c r="H178" s="32"/>
    </row>
    <row r="179" spans="2:8" s="1" customFormat="1" ht="17.100000000000001" customHeight="1" x14ac:dyDescent="0.2">
      <c r="B179" s="32"/>
      <c r="C179" s="203" t="s">
        <v>473</v>
      </c>
      <c r="D179" s="203" t="s">
        <v>474</v>
      </c>
      <c r="E179" s="17" t="s">
        <v>460</v>
      </c>
      <c r="F179" s="204">
        <v>86.742999999999995</v>
      </c>
      <c r="H179" s="32"/>
    </row>
    <row r="180" spans="2:8" s="1" customFormat="1" ht="17.100000000000001" customHeight="1" x14ac:dyDescent="0.2">
      <c r="B180" s="32"/>
      <c r="C180" s="199" t="s">
        <v>695</v>
      </c>
      <c r="D180" s="200" t="s">
        <v>1</v>
      </c>
      <c r="E180" s="201" t="s">
        <v>1</v>
      </c>
      <c r="F180" s="202">
        <v>156</v>
      </c>
      <c r="H180" s="32"/>
    </row>
    <row r="181" spans="2:8" s="1" customFormat="1" ht="17.100000000000001" customHeight="1" x14ac:dyDescent="0.2">
      <c r="B181" s="32"/>
      <c r="C181" s="203" t="s">
        <v>1</v>
      </c>
      <c r="D181" s="203" t="s">
        <v>753</v>
      </c>
      <c r="E181" s="17" t="s">
        <v>1</v>
      </c>
      <c r="F181" s="204">
        <v>0</v>
      </c>
      <c r="H181" s="32"/>
    </row>
    <row r="182" spans="2:8" s="1" customFormat="1" ht="17.100000000000001" customHeight="1" x14ac:dyDescent="0.2">
      <c r="B182" s="32"/>
      <c r="C182" s="203" t="s">
        <v>1</v>
      </c>
      <c r="D182" s="203" t="s">
        <v>754</v>
      </c>
      <c r="E182" s="17" t="s">
        <v>1</v>
      </c>
      <c r="F182" s="204">
        <v>156</v>
      </c>
      <c r="H182" s="32"/>
    </row>
    <row r="183" spans="2:8" s="1" customFormat="1" ht="17.100000000000001" customHeight="1" x14ac:dyDescent="0.2">
      <c r="B183" s="32"/>
      <c r="C183" s="203" t="s">
        <v>695</v>
      </c>
      <c r="D183" s="203" t="s">
        <v>372</v>
      </c>
      <c r="E183" s="17" t="s">
        <v>1</v>
      </c>
      <c r="F183" s="204">
        <v>156</v>
      </c>
      <c r="H183" s="32"/>
    </row>
    <row r="184" spans="2:8" s="1" customFormat="1" ht="17.100000000000001" customHeight="1" x14ac:dyDescent="0.2">
      <c r="B184" s="32"/>
      <c r="C184" s="205" t="s">
        <v>965</v>
      </c>
      <c r="H184" s="32"/>
    </row>
    <row r="185" spans="2:8" s="1" customFormat="1" ht="17.100000000000001" customHeight="1" x14ac:dyDescent="0.2">
      <c r="B185" s="32"/>
      <c r="C185" s="203" t="s">
        <v>447</v>
      </c>
      <c r="D185" s="203" t="s">
        <v>448</v>
      </c>
      <c r="E185" s="17" t="s">
        <v>153</v>
      </c>
      <c r="F185" s="204">
        <v>599</v>
      </c>
      <c r="H185" s="32"/>
    </row>
    <row r="186" spans="2:8" s="1" customFormat="1" ht="17.100000000000001" customHeight="1" x14ac:dyDescent="0.2">
      <c r="B186" s="32"/>
      <c r="C186" s="203" t="s">
        <v>755</v>
      </c>
      <c r="D186" s="203" t="s">
        <v>756</v>
      </c>
      <c r="E186" s="17" t="s">
        <v>153</v>
      </c>
      <c r="F186" s="204">
        <v>312</v>
      </c>
      <c r="H186" s="32"/>
    </row>
    <row r="187" spans="2:8" s="1" customFormat="1" ht="17.100000000000001" customHeight="1" x14ac:dyDescent="0.2">
      <c r="B187" s="32"/>
      <c r="C187" s="203" t="s">
        <v>762</v>
      </c>
      <c r="D187" s="203" t="s">
        <v>763</v>
      </c>
      <c r="E187" s="17" t="s">
        <v>179</v>
      </c>
      <c r="F187" s="204">
        <v>21.317</v>
      </c>
      <c r="H187" s="32"/>
    </row>
    <row r="188" spans="2:8" s="1" customFormat="1" ht="22.5" x14ac:dyDescent="0.2">
      <c r="B188" s="32"/>
      <c r="C188" s="203" t="s">
        <v>458</v>
      </c>
      <c r="D188" s="203" t="s">
        <v>459</v>
      </c>
      <c r="E188" s="17" t="s">
        <v>460</v>
      </c>
      <c r="F188" s="204">
        <v>980.36</v>
      </c>
      <c r="H188" s="32"/>
    </row>
    <row r="189" spans="2:8" s="1" customFormat="1" ht="17.100000000000001" customHeight="1" x14ac:dyDescent="0.2">
      <c r="B189" s="32"/>
      <c r="C189" s="199" t="s">
        <v>228</v>
      </c>
      <c r="D189" s="200" t="s">
        <v>1</v>
      </c>
      <c r="E189" s="201" t="s">
        <v>1</v>
      </c>
      <c r="F189" s="202">
        <v>223</v>
      </c>
      <c r="H189" s="32"/>
    </row>
    <row r="190" spans="2:8" s="1" customFormat="1" ht="17.100000000000001" customHeight="1" x14ac:dyDescent="0.2">
      <c r="B190" s="32"/>
      <c r="C190" s="203" t="s">
        <v>1</v>
      </c>
      <c r="D190" s="203" t="s">
        <v>318</v>
      </c>
      <c r="E190" s="17" t="s">
        <v>1</v>
      </c>
      <c r="F190" s="204">
        <v>0</v>
      </c>
      <c r="H190" s="32"/>
    </row>
    <row r="191" spans="2:8" s="1" customFormat="1" ht="17.100000000000001" customHeight="1" x14ac:dyDescent="0.2">
      <c r="B191" s="32"/>
      <c r="C191" s="203" t="s">
        <v>1</v>
      </c>
      <c r="D191" s="203" t="s">
        <v>722</v>
      </c>
      <c r="E191" s="17" t="s">
        <v>1</v>
      </c>
      <c r="F191" s="204">
        <v>223</v>
      </c>
      <c r="H191" s="32"/>
    </row>
    <row r="192" spans="2:8" s="1" customFormat="1" ht="17.100000000000001" customHeight="1" x14ac:dyDescent="0.2">
      <c r="B192" s="32"/>
      <c r="C192" s="203" t="s">
        <v>228</v>
      </c>
      <c r="D192" s="203" t="s">
        <v>146</v>
      </c>
      <c r="E192" s="17" t="s">
        <v>1</v>
      </c>
      <c r="F192" s="204">
        <v>223</v>
      </c>
      <c r="H192" s="32"/>
    </row>
    <row r="193" spans="2:8" s="1" customFormat="1" ht="17.100000000000001" customHeight="1" x14ac:dyDescent="0.2">
      <c r="B193" s="32"/>
      <c r="C193" s="205" t="s">
        <v>965</v>
      </c>
      <c r="H193" s="32"/>
    </row>
    <row r="194" spans="2:8" s="1" customFormat="1" ht="17.100000000000001" customHeight="1" x14ac:dyDescent="0.2">
      <c r="B194" s="32"/>
      <c r="C194" s="203" t="s">
        <v>315</v>
      </c>
      <c r="D194" s="203" t="s">
        <v>316</v>
      </c>
      <c r="E194" s="17" t="s">
        <v>159</v>
      </c>
      <c r="F194" s="204">
        <v>223</v>
      </c>
      <c r="H194" s="32"/>
    </row>
    <row r="195" spans="2:8" s="1" customFormat="1" ht="22.5" x14ac:dyDescent="0.2">
      <c r="B195" s="32"/>
      <c r="C195" s="203" t="s">
        <v>299</v>
      </c>
      <c r="D195" s="203" t="s">
        <v>300</v>
      </c>
      <c r="E195" s="17" t="s">
        <v>159</v>
      </c>
      <c r="F195" s="204">
        <v>1531</v>
      </c>
      <c r="H195" s="32"/>
    </row>
    <row r="196" spans="2:8" s="1" customFormat="1" ht="22.5" x14ac:dyDescent="0.2">
      <c r="B196" s="32"/>
      <c r="C196" s="203" t="s">
        <v>320</v>
      </c>
      <c r="D196" s="203" t="s">
        <v>321</v>
      </c>
      <c r="E196" s="17" t="s">
        <v>159</v>
      </c>
      <c r="F196" s="204">
        <v>1085</v>
      </c>
      <c r="H196" s="32"/>
    </row>
    <row r="197" spans="2:8" s="1" customFormat="1" ht="17.100000000000001" customHeight="1" x14ac:dyDescent="0.2">
      <c r="B197" s="32"/>
      <c r="C197" s="199" t="s">
        <v>230</v>
      </c>
      <c r="D197" s="200" t="s">
        <v>1</v>
      </c>
      <c r="E197" s="201" t="s">
        <v>1</v>
      </c>
      <c r="F197" s="202">
        <v>520</v>
      </c>
      <c r="H197" s="32"/>
    </row>
    <row r="198" spans="2:8" s="1" customFormat="1" ht="17.100000000000001" customHeight="1" x14ac:dyDescent="0.2">
      <c r="B198" s="32"/>
      <c r="C198" s="203" t="s">
        <v>1</v>
      </c>
      <c r="D198" s="203" t="s">
        <v>250</v>
      </c>
      <c r="E198" s="17" t="s">
        <v>1</v>
      </c>
      <c r="F198" s="204">
        <v>0</v>
      </c>
      <c r="H198" s="32"/>
    </row>
    <row r="199" spans="2:8" s="1" customFormat="1" ht="17.100000000000001" customHeight="1" x14ac:dyDescent="0.2">
      <c r="B199" s="32"/>
      <c r="C199" s="203" t="s">
        <v>1</v>
      </c>
      <c r="D199" s="203" t="s">
        <v>703</v>
      </c>
      <c r="E199" s="17" t="s">
        <v>1</v>
      </c>
      <c r="F199" s="204">
        <v>520</v>
      </c>
      <c r="H199" s="32"/>
    </row>
    <row r="200" spans="2:8" s="1" customFormat="1" ht="17.100000000000001" customHeight="1" x14ac:dyDescent="0.2">
      <c r="B200" s="32"/>
      <c r="C200" s="203" t="s">
        <v>230</v>
      </c>
      <c r="D200" s="203" t="s">
        <v>146</v>
      </c>
      <c r="E200" s="17" t="s">
        <v>1</v>
      </c>
      <c r="F200" s="204">
        <v>520</v>
      </c>
      <c r="H200" s="32"/>
    </row>
    <row r="201" spans="2:8" s="1" customFormat="1" ht="17.100000000000001" customHeight="1" x14ac:dyDescent="0.2">
      <c r="B201" s="32"/>
      <c r="C201" s="205" t="s">
        <v>965</v>
      </c>
      <c r="H201" s="32"/>
    </row>
    <row r="202" spans="2:8" s="1" customFormat="1" ht="17.100000000000001" customHeight="1" x14ac:dyDescent="0.2">
      <c r="B202" s="32"/>
      <c r="C202" s="203" t="s">
        <v>247</v>
      </c>
      <c r="D202" s="203" t="s">
        <v>248</v>
      </c>
      <c r="E202" s="17" t="s">
        <v>136</v>
      </c>
      <c r="F202" s="204">
        <v>520</v>
      </c>
      <c r="H202" s="32"/>
    </row>
    <row r="203" spans="2:8" s="1" customFormat="1" ht="17.100000000000001" customHeight="1" x14ac:dyDescent="0.2">
      <c r="B203" s="32"/>
      <c r="C203" s="203" t="s">
        <v>252</v>
      </c>
      <c r="D203" s="203" t="s">
        <v>253</v>
      </c>
      <c r="E203" s="17" t="s">
        <v>159</v>
      </c>
      <c r="F203" s="204">
        <v>104</v>
      </c>
      <c r="H203" s="32"/>
    </row>
    <row r="204" spans="2:8" s="1" customFormat="1" ht="17.100000000000001" customHeight="1" x14ac:dyDescent="0.2">
      <c r="B204" s="32"/>
      <c r="C204" s="203" t="s">
        <v>258</v>
      </c>
      <c r="D204" s="203" t="s">
        <v>259</v>
      </c>
      <c r="E204" s="17" t="s">
        <v>159</v>
      </c>
      <c r="F204" s="204">
        <v>104</v>
      </c>
      <c r="H204" s="32"/>
    </row>
    <row r="205" spans="2:8" s="1" customFormat="1" ht="17.100000000000001" customHeight="1" x14ac:dyDescent="0.2">
      <c r="B205" s="32"/>
      <c r="C205" s="203" t="s">
        <v>261</v>
      </c>
      <c r="D205" s="203" t="s">
        <v>262</v>
      </c>
      <c r="E205" s="17" t="s">
        <v>159</v>
      </c>
      <c r="F205" s="204">
        <v>52</v>
      </c>
      <c r="H205" s="32"/>
    </row>
    <row r="206" spans="2:8" s="1" customFormat="1" ht="17.100000000000001" customHeight="1" x14ac:dyDescent="0.2">
      <c r="B206" s="32"/>
      <c r="C206" s="199" t="s">
        <v>231</v>
      </c>
      <c r="D206" s="200" t="s">
        <v>232</v>
      </c>
      <c r="E206" s="201" t="s">
        <v>159</v>
      </c>
      <c r="F206" s="202">
        <v>90</v>
      </c>
      <c r="H206" s="32"/>
    </row>
    <row r="207" spans="2:8" s="1" customFormat="1" ht="17.100000000000001" customHeight="1" x14ac:dyDescent="0.2">
      <c r="B207" s="32"/>
      <c r="C207" s="203" t="s">
        <v>1</v>
      </c>
      <c r="D207" s="203" t="s">
        <v>272</v>
      </c>
      <c r="E207" s="17" t="s">
        <v>1</v>
      </c>
      <c r="F207" s="204">
        <v>0</v>
      </c>
      <c r="H207" s="32"/>
    </row>
    <row r="208" spans="2:8" s="1" customFormat="1" ht="17.100000000000001" customHeight="1" x14ac:dyDescent="0.2">
      <c r="B208" s="32"/>
      <c r="C208" s="203" t="s">
        <v>1</v>
      </c>
      <c r="D208" s="203" t="s">
        <v>710</v>
      </c>
      <c r="E208" s="17" t="s">
        <v>1</v>
      </c>
      <c r="F208" s="204">
        <v>90</v>
      </c>
      <c r="H208" s="32"/>
    </row>
    <row r="209" spans="2:8" s="1" customFormat="1" ht="17.100000000000001" customHeight="1" x14ac:dyDescent="0.2">
      <c r="B209" s="32"/>
      <c r="C209" s="203" t="s">
        <v>231</v>
      </c>
      <c r="D209" s="203" t="s">
        <v>146</v>
      </c>
      <c r="E209" s="17" t="s">
        <v>1</v>
      </c>
      <c r="F209" s="204">
        <v>90</v>
      </c>
      <c r="H209" s="32"/>
    </row>
    <row r="210" spans="2:8" s="1" customFormat="1" ht="17.100000000000001" customHeight="1" x14ac:dyDescent="0.2">
      <c r="B210" s="32"/>
      <c r="C210" s="205" t="s">
        <v>965</v>
      </c>
      <c r="H210" s="32"/>
    </row>
    <row r="211" spans="2:8" s="1" customFormat="1" ht="22.5" x14ac:dyDescent="0.2">
      <c r="B211" s="32"/>
      <c r="C211" s="203" t="s">
        <v>269</v>
      </c>
      <c r="D211" s="203" t="s">
        <v>270</v>
      </c>
      <c r="E211" s="17" t="s">
        <v>159</v>
      </c>
      <c r="F211" s="204">
        <v>90</v>
      </c>
      <c r="H211" s="32"/>
    </row>
    <row r="212" spans="2:8" s="1" customFormat="1" ht="22.5" x14ac:dyDescent="0.2">
      <c r="B212" s="32"/>
      <c r="C212" s="203" t="s">
        <v>299</v>
      </c>
      <c r="D212" s="203" t="s">
        <v>300</v>
      </c>
      <c r="E212" s="17" t="s">
        <v>159</v>
      </c>
      <c r="F212" s="204">
        <v>1531</v>
      </c>
      <c r="H212" s="32"/>
    </row>
    <row r="213" spans="2:8" s="1" customFormat="1" ht="22.5" x14ac:dyDescent="0.2">
      <c r="B213" s="32"/>
      <c r="C213" s="203" t="s">
        <v>320</v>
      </c>
      <c r="D213" s="203" t="s">
        <v>321</v>
      </c>
      <c r="E213" s="17" t="s">
        <v>159</v>
      </c>
      <c r="F213" s="204">
        <v>1085</v>
      </c>
      <c r="H213" s="32"/>
    </row>
    <row r="214" spans="2:8" s="1" customFormat="1" ht="17.100000000000001" customHeight="1" x14ac:dyDescent="0.2">
      <c r="B214" s="32"/>
      <c r="C214" s="203" t="s">
        <v>311</v>
      </c>
      <c r="D214" s="203" t="s">
        <v>312</v>
      </c>
      <c r="E214" s="17" t="s">
        <v>159</v>
      </c>
      <c r="F214" s="204">
        <v>1308</v>
      </c>
      <c r="H214" s="32"/>
    </row>
    <row r="215" spans="2:8" s="1" customFormat="1" ht="17.100000000000001" customHeight="1" x14ac:dyDescent="0.2">
      <c r="B215" s="32"/>
      <c r="C215" s="203" t="s">
        <v>307</v>
      </c>
      <c r="D215" s="203" t="s">
        <v>308</v>
      </c>
      <c r="E215" s="17" t="s">
        <v>159</v>
      </c>
      <c r="F215" s="204">
        <v>1308</v>
      </c>
      <c r="H215" s="32"/>
    </row>
    <row r="216" spans="2:8" s="1" customFormat="1" ht="17.100000000000001" customHeight="1" x14ac:dyDescent="0.2">
      <c r="B216" s="32"/>
      <c r="C216" s="199" t="s">
        <v>236</v>
      </c>
      <c r="D216" s="200" t="s">
        <v>1</v>
      </c>
      <c r="E216" s="201" t="s">
        <v>1</v>
      </c>
      <c r="F216" s="202">
        <v>35</v>
      </c>
      <c r="H216" s="32"/>
    </row>
    <row r="217" spans="2:8" s="1" customFormat="1" ht="17.100000000000001" customHeight="1" x14ac:dyDescent="0.2">
      <c r="B217" s="32"/>
      <c r="C217" s="203" t="s">
        <v>1</v>
      </c>
      <c r="D217" s="203" t="s">
        <v>549</v>
      </c>
      <c r="E217" s="17" t="s">
        <v>1</v>
      </c>
      <c r="F217" s="204">
        <v>0</v>
      </c>
      <c r="H217" s="32"/>
    </row>
    <row r="218" spans="2:8" s="1" customFormat="1" ht="17.100000000000001" customHeight="1" x14ac:dyDescent="0.2">
      <c r="B218" s="32"/>
      <c r="C218" s="203" t="s">
        <v>1</v>
      </c>
      <c r="D218" s="203" t="s">
        <v>831</v>
      </c>
      <c r="E218" s="17" t="s">
        <v>1</v>
      </c>
      <c r="F218" s="204">
        <v>35</v>
      </c>
      <c r="H218" s="32"/>
    </row>
    <row r="219" spans="2:8" s="1" customFormat="1" ht="17.100000000000001" customHeight="1" x14ac:dyDescent="0.2">
      <c r="B219" s="32"/>
      <c r="C219" s="203" t="s">
        <v>236</v>
      </c>
      <c r="D219" s="203" t="s">
        <v>372</v>
      </c>
      <c r="E219" s="17" t="s">
        <v>1</v>
      </c>
      <c r="F219" s="204">
        <v>35</v>
      </c>
      <c r="H219" s="32"/>
    </row>
    <row r="220" spans="2:8" s="1" customFormat="1" ht="17.100000000000001" customHeight="1" x14ac:dyDescent="0.2">
      <c r="B220" s="32"/>
      <c r="C220" s="205" t="s">
        <v>965</v>
      </c>
      <c r="H220" s="32"/>
    </row>
    <row r="221" spans="2:8" s="1" customFormat="1" ht="17.100000000000001" customHeight="1" x14ac:dyDescent="0.2">
      <c r="B221" s="32"/>
      <c r="C221" s="203" t="s">
        <v>546</v>
      </c>
      <c r="D221" s="203" t="s">
        <v>547</v>
      </c>
      <c r="E221" s="17" t="s">
        <v>153</v>
      </c>
      <c r="F221" s="204">
        <v>35</v>
      </c>
      <c r="H221" s="32"/>
    </row>
    <row r="222" spans="2:8" s="1" customFormat="1" ht="17.100000000000001" customHeight="1" x14ac:dyDescent="0.2">
      <c r="B222" s="32"/>
      <c r="C222" s="203" t="s">
        <v>356</v>
      </c>
      <c r="D222" s="203" t="s">
        <v>357</v>
      </c>
      <c r="E222" s="17" t="s">
        <v>159</v>
      </c>
      <c r="F222" s="204">
        <v>2.8</v>
      </c>
      <c r="H222" s="32"/>
    </row>
    <row r="223" spans="2:8" s="1" customFormat="1" ht="17.100000000000001" customHeight="1" x14ac:dyDescent="0.2">
      <c r="B223" s="32"/>
      <c r="C223" s="203" t="s">
        <v>558</v>
      </c>
      <c r="D223" s="203" t="s">
        <v>559</v>
      </c>
      <c r="E223" s="17" t="s">
        <v>159</v>
      </c>
      <c r="F223" s="204">
        <v>8.75</v>
      </c>
      <c r="H223" s="32"/>
    </row>
    <row r="224" spans="2:8" s="1" customFormat="1" ht="17.100000000000001" customHeight="1" x14ac:dyDescent="0.2">
      <c r="B224" s="32"/>
      <c r="C224" s="199" t="s">
        <v>238</v>
      </c>
      <c r="D224" s="200" t="s">
        <v>1</v>
      </c>
      <c r="E224" s="201" t="s">
        <v>1</v>
      </c>
      <c r="F224" s="202">
        <v>114</v>
      </c>
      <c r="H224" s="32"/>
    </row>
    <row r="225" spans="2:8" s="1" customFormat="1" ht="17.100000000000001" customHeight="1" x14ac:dyDescent="0.2">
      <c r="B225" s="32"/>
      <c r="C225" s="203" t="s">
        <v>1</v>
      </c>
      <c r="D225" s="203" t="s">
        <v>277</v>
      </c>
      <c r="E225" s="17" t="s">
        <v>1</v>
      </c>
      <c r="F225" s="204">
        <v>0</v>
      </c>
      <c r="H225" s="32"/>
    </row>
    <row r="226" spans="2:8" s="1" customFormat="1" ht="17.100000000000001" customHeight="1" x14ac:dyDescent="0.2">
      <c r="B226" s="32"/>
      <c r="C226" s="203" t="s">
        <v>1</v>
      </c>
      <c r="D226" s="203" t="s">
        <v>712</v>
      </c>
      <c r="E226" s="17" t="s">
        <v>1</v>
      </c>
      <c r="F226" s="204">
        <v>53</v>
      </c>
      <c r="H226" s="32"/>
    </row>
    <row r="227" spans="2:8" s="1" customFormat="1" ht="17.100000000000001" customHeight="1" x14ac:dyDescent="0.2">
      <c r="B227" s="32"/>
      <c r="C227" s="203" t="s">
        <v>1</v>
      </c>
      <c r="D227" s="203" t="s">
        <v>279</v>
      </c>
      <c r="E227" s="17" t="s">
        <v>1</v>
      </c>
      <c r="F227" s="204">
        <v>0</v>
      </c>
      <c r="H227" s="32"/>
    </row>
    <row r="228" spans="2:8" s="1" customFormat="1" ht="17.100000000000001" customHeight="1" x14ac:dyDescent="0.2">
      <c r="B228" s="32"/>
      <c r="C228" s="203" t="s">
        <v>1</v>
      </c>
      <c r="D228" s="203" t="s">
        <v>713</v>
      </c>
      <c r="E228" s="17" t="s">
        <v>1</v>
      </c>
      <c r="F228" s="204">
        <v>61</v>
      </c>
      <c r="H228" s="32"/>
    </row>
    <row r="229" spans="2:8" s="1" customFormat="1" ht="17.100000000000001" customHeight="1" x14ac:dyDescent="0.2">
      <c r="B229" s="32"/>
      <c r="C229" s="203" t="s">
        <v>238</v>
      </c>
      <c r="D229" s="203" t="s">
        <v>146</v>
      </c>
      <c r="E229" s="17" t="s">
        <v>1</v>
      </c>
      <c r="F229" s="204">
        <v>114</v>
      </c>
      <c r="H229" s="32"/>
    </row>
    <row r="230" spans="2:8" s="1" customFormat="1" ht="17.100000000000001" customHeight="1" x14ac:dyDescent="0.2">
      <c r="B230" s="32"/>
      <c r="C230" s="205" t="s">
        <v>965</v>
      </c>
      <c r="H230" s="32"/>
    </row>
    <row r="231" spans="2:8" s="1" customFormat="1" ht="17.100000000000001" customHeight="1" x14ac:dyDescent="0.2">
      <c r="B231" s="32"/>
      <c r="C231" s="203" t="s">
        <v>274</v>
      </c>
      <c r="D231" s="203" t="s">
        <v>275</v>
      </c>
      <c r="E231" s="17" t="s">
        <v>159</v>
      </c>
      <c r="F231" s="204">
        <v>114</v>
      </c>
      <c r="H231" s="32"/>
    </row>
    <row r="232" spans="2:8" s="1" customFormat="1" ht="22.5" x14ac:dyDescent="0.2">
      <c r="B232" s="32"/>
      <c r="C232" s="203" t="s">
        <v>299</v>
      </c>
      <c r="D232" s="203" t="s">
        <v>300</v>
      </c>
      <c r="E232" s="17" t="s">
        <v>159</v>
      </c>
      <c r="F232" s="204">
        <v>1531</v>
      </c>
      <c r="H232" s="32"/>
    </row>
    <row r="233" spans="2:8" s="1" customFormat="1" ht="22.5" x14ac:dyDescent="0.2">
      <c r="B233" s="32"/>
      <c r="C233" s="203" t="s">
        <v>320</v>
      </c>
      <c r="D233" s="203" t="s">
        <v>321</v>
      </c>
      <c r="E233" s="17" t="s">
        <v>159</v>
      </c>
      <c r="F233" s="204">
        <v>1085</v>
      </c>
      <c r="H233" s="32"/>
    </row>
    <row r="234" spans="2:8" s="1" customFormat="1" ht="17.100000000000001" customHeight="1" x14ac:dyDescent="0.2">
      <c r="B234" s="32"/>
      <c r="C234" s="203" t="s">
        <v>311</v>
      </c>
      <c r="D234" s="203" t="s">
        <v>312</v>
      </c>
      <c r="E234" s="17" t="s">
        <v>159</v>
      </c>
      <c r="F234" s="204">
        <v>1308</v>
      </c>
      <c r="H234" s="32"/>
    </row>
    <row r="235" spans="2:8" s="1" customFormat="1" ht="17.100000000000001" customHeight="1" x14ac:dyDescent="0.2">
      <c r="B235" s="32"/>
      <c r="C235" s="203" t="s">
        <v>307</v>
      </c>
      <c r="D235" s="203" t="s">
        <v>308</v>
      </c>
      <c r="E235" s="17" t="s">
        <v>159</v>
      </c>
      <c r="F235" s="204">
        <v>1308</v>
      </c>
      <c r="H235" s="32"/>
    </row>
    <row r="236" spans="2:8" s="1" customFormat="1" ht="17.100000000000001" customHeight="1" x14ac:dyDescent="0.2">
      <c r="B236" s="32"/>
      <c r="C236" s="199" t="s">
        <v>240</v>
      </c>
      <c r="D236" s="200" t="s">
        <v>1</v>
      </c>
      <c r="E236" s="201" t="s">
        <v>1</v>
      </c>
      <c r="F236" s="202">
        <v>453</v>
      </c>
      <c r="H236" s="32"/>
    </row>
    <row r="237" spans="2:8" s="1" customFormat="1" ht="17.100000000000001" customHeight="1" x14ac:dyDescent="0.2">
      <c r="B237" s="32"/>
      <c r="C237" s="203" t="s">
        <v>1</v>
      </c>
      <c r="D237" s="203" t="s">
        <v>370</v>
      </c>
      <c r="E237" s="17" t="s">
        <v>1</v>
      </c>
      <c r="F237" s="204">
        <v>0</v>
      </c>
      <c r="H237" s="32"/>
    </row>
    <row r="238" spans="2:8" s="1" customFormat="1" ht="17.100000000000001" customHeight="1" x14ac:dyDescent="0.2">
      <c r="B238" s="32"/>
      <c r="C238" s="203" t="s">
        <v>1</v>
      </c>
      <c r="D238" s="203" t="s">
        <v>736</v>
      </c>
      <c r="E238" s="17" t="s">
        <v>1</v>
      </c>
      <c r="F238" s="204">
        <v>453</v>
      </c>
      <c r="H238" s="32"/>
    </row>
    <row r="239" spans="2:8" s="1" customFormat="1" ht="17.100000000000001" customHeight="1" x14ac:dyDescent="0.2">
      <c r="B239" s="32"/>
      <c r="C239" s="203" t="s">
        <v>240</v>
      </c>
      <c r="D239" s="203" t="s">
        <v>372</v>
      </c>
      <c r="E239" s="17" t="s">
        <v>1</v>
      </c>
      <c r="F239" s="204">
        <v>453</v>
      </c>
      <c r="H239" s="32"/>
    </row>
    <row r="240" spans="2:8" s="1" customFormat="1" ht="17.100000000000001" customHeight="1" x14ac:dyDescent="0.2">
      <c r="B240" s="32"/>
      <c r="C240" s="205" t="s">
        <v>965</v>
      </c>
      <c r="H240" s="32"/>
    </row>
    <row r="241" spans="2:8" s="1" customFormat="1" ht="17.100000000000001" customHeight="1" x14ac:dyDescent="0.2">
      <c r="B241" s="32"/>
      <c r="C241" s="203" t="s">
        <v>367</v>
      </c>
      <c r="D241" s="203" t="s">
        <v>368</v>
      </c>
      <c r="E241" s="17" t="s">
        <v>153</v>
      </c>
      <c r="F241" s="204">
        <v>453</v>
      </c>
      <c r="H241" s="32"/>
    </row>
    <row r="242" spans="2:8" s="1" customFormat="1" ht="17.100000000000001" customHeight="1" x14ac:dyDescent="0.2">
      <c r="B242" s="32"/>
      <c r="C242" s="203" t="s">
        <v>374</v>
      </c>
      <c r="D242" s="203" t="s">
        <v>375</v>
      </c>
      <c r="E242" s="17" t="s">
        <v>159</v>
      </c>
      <c r="F242" s="204">
        <v>99.66</v>
      </c>
      <c r="H242" s="32"/>
    </row>
    <row r="243" spans="2:8" s="1" customFormat="1" ht="17.100000000000001" customHeight="1" x14ac:dyDescent="0.2">
      <c r="B243" s="32"/>
      <c r="C243" s="203" t="s">
        <v>380</v>
      </c>
      <c r="D243" s="203" t="s">
        <v>381</v>
      </c>
      <c r="E243" s="17" t="s">
        <v>136</v>
      </c>
      <c r="F243" s="204">
        <v>996.6</v>
      </c>
      <c r="H243" s="32"/>
    </row>
    <row r="244" spans="2:8" s="1" customFormat="1" ht="17.100000000000001" customHeight="1" x14ac:dyDescent="0.2">
      <c r="B244" s="32"/>
      <c r="C244" s="203" t="s">
        <v>363</v>
      </c>
      <c r="D244" s="203" t="s">
        <v>364</v>
      </c>
      <c r="E244" s="17" t="s">
        <v>159</v>
      </c>
      <c r="F244" s="204">
        <v>9.06</v>
      </c>
      <c r="H244" s="32"/>
    </row>
    <row r="245" spans="2:8" s="1" customFormat="1" ht="7.35" customHeight="1" x14ac:dyDescent="0.2">
      <c r="B245" s="43"/>
      <c r="C245" s="44"/>
      <c r="D245" s="44"/>
      <c r="E245" s="44"/>
      <c r="F245" s="44"/>
      <c r="G245" s="44"/>
      <c r="H245" s="32"/>
    </row>
    <row r="246" spans="2:8" s="1" customFormat="1" x14ac:dyDescent="0.2"/>
  </sheetData>
  <sheetProtection formatColumns="0" formatRows="0"/>
  <mergeCells count="2">
    <mergeCell ref="D5:F5"/>
    <mergeCell ref="D6:F6"/>
  </mergeCells>
  <pageMargins left="0.7" right="0.7" top="0.78740157499999996" bottom="0.78740157499999996" header="0.3" footer="0.3"/>
  <pageSetup paperSize="9" fitToHeight="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PS 01.01 - Bourané konstrukce</vt:lpstr>
      <vt:lpstr>PS 01.02 - Nové konstrukce</vt:lpstr>
      <vt:lpstr>PS 02.01 - Bourané konstrukce</vt:lpstr>
      <vt:lpstr>PS 02.02 - Nové konstrukce</vt:lpstr>
      <vt:lpstr>VRN - Vedlejší rozpočtové...</vt:lpstr>
      <vt:lpstr>Seznam figur</vt:lpstr>
      <vt:lpstr>'PS 01.01 - Bourané konstrukce'!Názvy_tisku</vt:lpstr>
      <vt:lpstr>'PS 01.02 - Nové konstrukce'!Názvy_tisku</vt:lpstr>
      <vt:lpstr>'PS 02.01 - Bourané konstrukce'!Názvy_tisku</vt:lpstr>
      <vt:lpstr>'PS 02.02 - Nové konstrukce'!Názvy_tisku</vt:lpstr>
      <vt:lpstr>'Rekapitulace stavby'!Názvy_tisku</vt:lpstr>
      <vt:lpstr>'Seznam figur'!Názvy_tisku</vt:lpstr>
      <vt:lpstr>'VRN - Vedlejší rozpočtové...'!Názvy_tisku</vt:lpstr>
      <vt:lpstr>'PS 01.01 - Bourané konstrukce'!Oblast_tisku</vt:lpstr>
      <vt:lpstr>'PS 01.02 - Nové konstrukce'!Oblast_tisku</vt:lpstr>
      <vt:lpstr>'PS 02.01 - Bourané konstrukce'!Oblast_tisku</vt:lpstr>
      <vt:lpstr>'PS 02.02 - Nové konstrukce'!Oblast_tisku</vt:lpstr>
      <vt:lpstr>'Rekapitulace stavby'!Oblast_tisku</vt:lpstr>
      <vt:lpstr>'Seznam figur'!Oblast_tisku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tuscher</dc:creator>
  <cp:lastModifiedBy>Sedláček Ivan</cp:lastModifiedBy>
  <dcterms:created xsi:type="dcterms:W3CDTF">2025-04-22T13:27:53Z</dcterms:created>
  <dcterms:modified xsi:type="dcterms:W3CDTF">2025-04-23T11:08:24Z</dcterms:modified>
</cp:coreProperties>
</file>