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315"/>
  <workbookPr/>
  <mc:AlternateContent xmlns:mc="http://schemas.openxmlformats.org/markup-compatibility/2006">
    <mc:Choice Requires="x15">
      <x15ac:absPath xmlns:x15ac="http://schemas.microsoft.com/office/spreadsheetml/2010/11/ac" url="https://vutbr-my.sharepoint.com/personal/xsrihat1_vutbr_cz/Documents/Doplňková činnost/_archiv/2023 - DUSP Vídeňská II - rekonstrukce TT/dotazy výběrko pro realizaci/odpověď dotaz 17.4/odevzdání 22.4/doplnění rozpočtu 23.4./"/>
    </mc:Choice>
  </mc:AlternateContent>
  <xr:revisionPtr revIDLastSave="51" documentId="13_ncr:1_{B9CCD0EE-8CC6-854A-A4AB-E1666F93F77C}" xr6:coauthVersionLast="47" xr6:coauthVersionMax="47" xr10:uidLastSave="{DC9DEFD3-BAEE-CD49-9D49-6D7C4EB930C5}"/>
  <bookViews>
    <workbookView xWindow="0" yWindow="500" windowWidth="51200" windowHeight="26600" xr2:uid="{00000000-000D-0000-FFFF-FFFF00000000}"/>
  </bookViews>
  <sheets>
    <sheet name="Rekapitulace stavby" sheetId="1" r:id="rId1"/>
    <sheet name="SO 01.01 - Bourané konstrukce" sheetId="2" r:id="rId2"/>
    <sheet name="SO 01.02 - Nové konstrukce" sheetId="3" r:id="rId3"/>
    <sheet name="SO02 - Vyústění odvodnění" sheetId="4" r:id="rId4"/>
    <sheet name="SO03 - Napojení na kanali..." sheetId="5" r:id="rId5"/>
    <sheet name="VRN - Vedlejší rozpočtové..." sheetId="6" r:id="rId6"/>
    <sheet name="Seznam figur" sheetId="7" r:id="rId7"/>
  </sheets>
  <definedNames>
    <definedName name="_xlnm._FilterDatabase" localSheetId="1" hidden="1">'SO 01.01 - Bourané konstrukce'!$C$126:$K$161</definedName>
    <definedName name="_xlnm._FilterDatabase" localSheetId="2" hidden="1">'SO 01.02 - Nové konstrukce'!$C$128:$K$374</definedName>
    <definedName name="_xlnm._FilterDatabase" localSheetId="3" hidden="1">'SO02 - Vyústění odvodnění'!$C$119:$K$208</definedName>
    <definedName name="_xlnm._FilterDatabase" localSheetId="4" hidden="1">'SO03 - Napojení na kanali...'!$C$118:$K$202</definedName>
    <definedName name="_xlnm._FilterDatabase" localSheetId="5" hidden="1">'VRN - Vedlejší rozpočtové...'!$C$117:$K$162</definedName>
    <definedName name="_xlnm.Print_Titles" localSheetId="0">'Rekapitulace stavby'!$92:$92</definedName>
    <definedName name="_xlnm.Print_Titles" localSheetId="6">'Seznam figur'!$9:$9</definedName>
    <definedName name="_xlnm.Print_Titles" localSheetId="1">'SO 01.01 - Bourané konstrukce'!$126:$126</definedName>
    <definedName name="_xlnm.Print_Titles" localSheetId="2">'SO 01.02 - Nové konstrukce'!$128:$128</definedName>
    <definedName name="_xlnm.Print_Titles" localSheetId="3">'SO02 - Vyústění odvodnění'!$119:$119</definedName>
    <definedName name="_xlnm.Print_Titles" localSheetId="4">'SO03 - Napojení na kanali...'!$118:$118</definedName>
    <definedName name="_xlnm.Print_Titles" localSheetId="5">'VRN - Vedlejší rozpočtové...'!$117:$117</definedName>
    <definedName name="_xlnm.Print_Area" localSheetId="0">'Rekapitulace stavby'!$D$4:$AO$76,'Rekapitulace stavby'!$C$82:$AQ$101</definedName>
    <definedName name="_xlnm.Print_Area" localSheetId="6">'Seznam figur'!$C$4:$G$236</definedName>
    <definedName name="_xlnm.Print_Area" localSheetId="1">'SO 01.01 - Bourané konstrukce'!$C$4:$J$76,'SO 01.01 - Bourané konstrukce'!$C$82:$J$106,'SO 01.01 - Bourané konstrukce'!$C$112:$K$161</definedName>
    <definedName name="_xlnm.Print_Area" localSheetId="2">'SO 01.02 - Nové konstrukce'!$C$4:$J$76,'SO 01.02 - Nové konstrukce'!$C$82:$J$108,'SO 01.02 - Nové konstrukce'!$C$114:$K$374</definedName>
    <definedName name="_xlnm.Print_Area" localSheetId="3">'SO02 - Vyústění odvodnění'!$C$4:$J$76,'SO02 - Vyústění odvodnění'!$C$82:$J$101,'SO02 - Vyústění odvodnění'!$C$107:$K$208</definedName>
    <definedName name="_xlnm.Print_Area" localSheetId="4">'SO03 - Napojení na kanali...'!$C$4:$J$76,'SO03 - Napojení na kanali...'!$C$82:$J$100,'SO03 - Napojení na kanali...'!$C$106:$K$202</definedName>
    <definedName name="_xlnm.Print_Area" localSheetId="5">'VRN - Vedlejší rozpočtové...'!$C$4:$J$76,'VRN - Vedlejší rozpočtové...'!$C$82:$J$99,'VRN - Vedlejší rozpočtové...'!$C$105:$K$162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E163" i="6" l="1"/>
  <c r="BF163" i="6"/>
  <c r="BG163" i="6"/>
  <c r="BH163" i="6"/>
  <c r="BI163" i="6"/>
  <c r="BK163" i="6"/>
  <c r="BE164" i="6"/>
  <c r="BF164" i="6"/>
  <c r="BG164" i="6"/>
  <c r="BH164" i="6"/>
  <c r="BI164" i="6"/>
  <c r="BK164" i="6"/>
  <c r="BE165" i="6"/>
  <c r="BF165" i="6"/>
  <c r="BG165" i="6"/>
  <c r="BH165" i="6"/>
  <c r="BI165" i="6"/>
  <c r="BK165" i="6"/>
  <c r="BE166" i="6"/>
  <c r="BF166" i="6"/>
  <c r="BG166" i="6"/>
  <c r="BH166" i="6"/>
  <c r="BI166" i="6"/>
  <c r="BK166" i="6"/>
  <c r="BE167" i="6"/>
  <c r="BF167" i="6"/>
  <c r="BG167" i="6"/>
  <c r="BH167" i="6"/>
  <c r="BI167" i="6"/>
  <c r="BK167" i="6"/>
  <c r="J163" i="6"/>
  <c r="J164" i="6"/>
  <c r="J165" i="6"/>
  <c r="J166" i="6"/>
  <c r="J167" i="6"/>
  <c r="BF375" i="3"/>
  <c r="BG375" i="3"/>
  <c r="BH375" i="3"/>
  <c r="BI375" i="3"/>
  <c r="BK375" i="3"/>
  <c r="BK372" i="3" s="1"/>
  <c r="D6" i="7"/>
  <c r="J375" i="3"/>
  <c r="BE375" i="3" s="1"/>
  <c r="D7" i="7"/>
  <c r="J37" i="6"/>
  <c r="J36" i="6"/>
  <c r="AY100" i="1" s="1"/>
  <c r="J35" i="6"/>
  <c r="AX100" i="1" s="1"/>
  <c r="BI162" i="6"/>
  <c r="BH162" i="6"/>
  <c r="BG162" i="6"/>
  <c r="BF162" i="6"/>
  <c r="T162" i="6"/>
  <c r="R162" i="6"/>
  <c r="P162" i="6"/>
  <c r="BI160" i="6"/>
  <c r="BH160" i="6"/>
  <c r="BG160" i="6"/>
  <c r="BF160" i="6"/>
  <c r="T160" i="6"/>
  <c r="R160" i="6"/>
  <c r="P160" i="6"/>
  <c r="BI158" i="6"/>
  <c r="BH158" i="6"/>
  <c r="BG158" i="6"/>
  <c r="BF158" i="6"/>
  <c r="T158" i="6"/>
  <c r="R158" i="6"/>
  <c r="P158" i="6"/>
  <c r="BI156" i="6"/>
  <c r="BH156" i="6"/>
  <c r="BG156" i="6"/>
  <c r="BF156" i="6"/>
  <c r="T156" i="6"/>
  <c r="R156" i="6"/>
  <c r="P156" i="6"/>
  <c r="BI154" i="6"/>
  <c r="BH154" i="6"/>
  <c r="BG154" i="6"/>
  <c r="BF154" i="6"/>
  <c r="T154" i="6"/>
  <c r="R154" i="6"/>
  <c r="P154" i="6"/>
  <c r="BI152" i="6"/>
  <c r="BH152" i="6"/>
  <c r="BG152" i="6"/>
  <c r="BF152" i="6"/>
  <c r="T152" i="6"/>
  <c r="R152" i="6"/>
  <c r="P152" i="6"/>
  <c r="BI150" i="6"/>
  <c r="BH150" i="6"/>
  <c r="BG150" i="6"/>
  <c r="BF150" i="6"/>
  <c r="T150" i="6"/>
  <c r="R150" i="6"/>
  <c r="P150" i="6"/>
  <c r="BI148" i="6"/>
  <c r="BH148" i="6"/>
  <c r="BG148" i="6"/>
  <c r="BF148" i="6"/>
  <c r="T148" i="6"/>
  <c r="R148" i="6"/>
  <c r="P148" i="6"/>
  <c r="BI146" i="6"/>
  <c r="BH146" i="6"/>
  <c r="BG146" i="6"/>
  <c r="BF146" i="6"/>
  <c r="T146" i="6"/>
  <c r="R146" i="6"/>
  <c r="P146" i="6"/>
  <c r="BI144" i="6"/>
  <c r="BH144" i="6"/>
  <c r="BG144" i="6"/>
  <c r="BF144" i="6"/>
  <c r="T144" i="6"/>
  <c r="R144" i="6"/>
  <c r="P144" i="6"/>
  <c r="BI142" i="6"/>
  <c r="BH142" i="6"/>
  <c r="BG142" i="6"/>
  <c r="BF142" i="6"/>
  <c r="T142" i="6"/>
  <c r="R142" i="6"/>
  <c r="P142" i="6"/>
  <c r="BI141" i="6"/>
  <c r="BH141" i="6"/>
  <c r="BG141" i="6"/>
  <c r="BF141" i="6"/>
  <c r="T141" i="6"/>
  <c r="R141" i="6"/>
  <c r="P141" i="6"/>
  <c r="BI140" i="6"/>
  <c r="BH140" i="6"/>
  <c r="BG140" i="6"/>
  <c r="BF140" i="6"/>
  <c r="T140" i="6"/>
  <c r="R140" i="6"/>
  <c r="P140" i="6"/>
  <c r="BI138" i="6"/>
  <c r="BH138" i="6"/>
  <c r="BG138" i="6"/>
  <c r="BF138" i="6"/>
  <c r="T138" i="6"/>
  <c r="R138" i="6"/>
  <c r="P138" i="6"/>
  <c r="BI137" i="6"/>
  <c r="BH137" i="6"/>
  <c r="BG137" i="6"/>
  <c r="BF137" i="6"/>
  <c r="T137" i="6"/>
  <c r="R137" i="6"/>
  <c r="P137" i="6"/>
  <c r="BI134" i="6"/>
  <c r="BH134" i="6"/>
  <c r="BG134" i="6"/>
  <c r="BF134" i="6"/>
  <c r="T134" i="6"/>
  <c r="R134" i="6"/>
  <c r="P134" i="6"/>
  <c r="BI132" i="6"/>
  <c r="BH132" i="6"/>
  <c r="BG132" i="6"/>
  <c r="BF132" i="6"/>
  <c r="T132" i="6"/>
  <c r="R132" i="6"/>
  <c r="P132" i="6"/>
  <c r="BI130" i="6"/>
  <c r="BH130" i="6"/>
  <c r="BG130" i="6"/>
  <c r="BF130" i="6"/>
  <c r="T130" i="6"/>
  <c r="R130" i="6"/>
  <c r="P130" i="6"/>
  <c r="BI128" i="6"/>
  <c r="BH128" i="6"/>
  <c r="BG128" i="6"/>
  <c r="BF128" i="6"/>
  <c r="T128" i="6"/>
  <c r="R128" i="6"/>
  <c r="P128" i="6"/>
  <c r="BI126" i="6"/>
  <c r="BH126" i="6"/>
  <c r="BG126" i="6"/>
  <c r="BF126" i="6"/>
  <c r="T126" i="6"/>
  <c r="R126" i="6"/>
  <c r="P126" i="6"/>
  <c r="BI124" i="6"/>
  <c r="BH124" i="6"/>
  <c r="BG124" i="6"/>
  <c r="BF124" i="6"/>
  <c r="T124" i="6"/>
  <c r="R124" i="6"/>
  <c r="P124" i="6"/>
  <c r="BI122" i="6"/>
  <c r="BH122" i="6"/>
  <c r="BG122" i="6"/>
  <c r="BF122" i="6"/>
  <c r="T122" i="6"/>
  <c r="R122" i="6"/>
  <c r="P122" i="6"/>
  <c r="BI120" i="6"/>
  <c r="BH120" i="6"/>
  <c r="BG120" i="6"/>
  <c r="BF120" i="6"/>
  <c r="T120" i="6"/>
  <c r="R120" i="6"/>
  <c r="P120" i="6"/>
  <c r="J115" i="6"/>
  <c r="J114" i="6"/>
  <c r="F114" i="6"/>
  <c r="F112" i="6"/>
  <c r="E110" i="6"/>
  <c r="J92" i="6"/>
  <c r="J91" i="6"/>
  <c r="F91" i="6"/>
  <c r="F89" i="6"/>
  <c r="E87" i="6"/>
  <c r="J18" i="6"/>
  <c r="E18" i="6"/>
  <c r="F92" i="6" s="1"/>
  <c r="J17" i="6"/>
  <c r="J12" i="6"/>
  <c r="J112" i="6" s="1"/>
  <c r="E7" i="6"/>
  <c r="E108" i="6" s="1"/>
  <c r="J37" i="5"/>
  <c r="J36" i="5"/>
  <c r="AY99" i="1"/>
  <c r="J35" i="5"/>
  <c r="AX99" i="1" s="1"/>
  <c r="BI202" i="5"/>
  <c r="BH202" i="5"/>
  <c r="BG202" i="5"/>
  <c r="BF202" i="5"/>
  <c r="T202" i="5"/>
  <c r="T201" i="5"/>
  <c r="R202" i="5"/>
  <c r="R201" i="5" s="1"/>
  <c r="P202" i="5"/>
  <c r="P201" i="5"/>
  <c r="BI197" i="5"/>
  <c r="BH197" i="5"/>
  <c r="BG197" i="5"/>
  <c r="BF197" i="5"/>
  <c r="T197" i="5"/>
  <c r="R197" i="5"/>
  <c r="P197" i="5"/>
  <c r="BI195" i="5"/>
  <c r="BH195" i="5"/>
  <c r="BG195" i="5"/>
  <c r="BF195" i="5"/>
  <c r="T195" i="5"/>
  <c r="R195" i="5"/>
  <c r="P195" i="5"/>
  <c r="BI191" i="5"/>
  <c r="BH191" i="5"/>
  <c r="BG191" i="5"/>
  <c r="BF191" i="5"/>
  <c r="T191" i="5"/>
  <c r="R191" i="5"/>
  <c r="P191" i="5"/>
  <c r="BI187" i="5"/>
  <c r="BH187" i="5"/>
  <c r="BG187" i="5"/>
  <c r="BF187" i="5"/>
  <c r="T187" i="5"/>
  <c r="R187" i="5"/>
  <c r="P187" i="5"/>
  <c r="BI181" i="5"/>
  <c r="BH181" i="5"/>
  <c r="BG181" i="5"/>
  <c r="BF181" i="5"/>
  <c r="T181" i="5"/>
  <c r="R181" i="5"/>
  <c r="P181" i="5"/>
  <c r="BI179" i="5"/>
  <c r="BH179" i="5"/>
  <c r="BG179" i="5"/>
  <c r="BF179" i="5"/>
  <c r="T179" i="5"/>
  <c r="R179" i="5"/>
  <c r="P179" i="5"/>
  <c r="BI174" i="5"/>
  <c r="BH174" i="5"/>
  <c r="BG174" i="5"/>
  <c r="BF174" i="5"/>
  <c r="T174" i="5"/>
  <c r="R174" i="5"/>
  <c r="P174" i="5"/>
  <c r="BI170" i="5"/>
  <c r="BH170" i="5"/>
  <c r="BG170" i="5"/>
  <c r="BF170" i="5"/>
  <c r="T170" i="5"/>
  <c r="R170" i="5"/>
  <c r="P170" i="5"/>
  <c r="BI169" i="5"/>
  <c r="BH169" i="5"/>
  <c r="BG169" i="5"/>
  <c r="BF169" i="5"/>
  <c r="T169" i="5"/>
  <c r="R169" i="5"/>
  <c r="P169" i="5"/>
  <c r="BI165" i="5"/>
  <c r="BH165" i="5"/>
  <c r="BG165" i="5"/>
  <c r="BF165" i="5"/>
  <c r="T165" i="5"/>
  <c r="R165" i="5"/>
  <c r="P165" i="5"/>
  <c r="BI164" i="5"/>
  <c r="BH164" i="5"/>
  <c r="BG164" i="5"/>
  <c r="BF164" i="5"/>
  <c r="T164" i="5"/>
  <c r="R164" i="5"/>
  <c r="P164" i="5"/>
  <c r="BI163" i="5"/>
  <c r="BH163" i="5"/>
  <c r="BG163" i="5"/>
  <c r="BF163" i="5"/>
  <c r="T163" i="5"/>
  <c r="R163" i="5"/>
  <c r="P163" i="5"/>
  <c r="BI161" i="5"/>
  <c r="BH161" i="5"/>
  <c r="BG161" i="5"/>
  <c r="BF161" i="5"/>
  <c r="T161" i="5"/>
  <c r="R161" i="5"/>
  <c r="P161" i="5"/>
  <c r="BI157" i="5"/>
  <c r="BH157" i="5"/>
  <c r="BG157" i="5"/>
  <c r="BF157" i="5"/>
  <c r="T157" i="5"/>
  <c r="R157" i="5"/>
  <c r="P157" i="5"/>
  <c r="BI153" i="5"/>
  <c r="BH153" i="5"/>
  <c r="BG153" i="5"/>
  <c r="BF153" i="5"/>
  <c r="T153" i="5"/>
  <c r="R153" i="5"/>
  <c r="P153" i="5"/>
  <c r="BI149" i="5"/>
  <c r="BH149" i="5"/>
  <c r="BG149" i="5"/>
  <c r="BF149" i="5"/>
  <c r="T149" i="5"/>
  <c r="R149" i="5"/>
  <c r="P149" i="5"/>
  <c r="BI144" i="5"/>
  <c r="BH144" i="5"/>
  <c r="BG144" i="5"/>
  <c r="BF144" i="5"/>
  <c r="T144" i="5"/>
  <c r="R144" i="5"/>
  <c r="P144" i="5"/>
  <c r="BI140" i="5"/>
  <c r="BH140" i="5"/>
  <c r="BG140" i="5"/>
  <c r="BF140" i="5"/>
  <c r="T140" i="5"/>
  <c r="R140" i="5"/>
  <c r="P140" i="5"/>
  <c r="BI136" i="5"/>
  <c r="BH136" i="5"/>
  <c r="BG136" i="5"/>
  <c r="BF136" i="5"/>
  <c r="T136" i="5"/>
  <c r="R136" i="5"/>
  <c r="P136" i="5"/>
  <c r="BI131" i="5"/>
  <c r="BH131" i="5"/>
  <c r="BG131" i="5"/>
  <c r="BF131" i="5"/>
  <c r="T131" i="5"/>
  <c r="R131" i="5"/>
  <c r="P131" i="5"/>
  <c r="BI126" i="5"/>
  <c r="BH126" i="5"/>
  <c r="BG126" i="5"/>
  <c r="BF126" i="5"/>
  <c r="T126" i="5"/>
  <c r="R126" i="5"/>
  <c r="P126" i="5"/>
  <c r="BI122" i="5"/>
  <c r="BH122" i="5"/>
  <c r="BG122" i="5"/>
  <c r="BF122" i="5"/>
  <c r="T122" i="5"/>
  <c r="R122" i="5"/>
  <c r="P122" i="5"/>
  <c r="J116" i="5"/>
  <c r="J115" i="5"/>
  <c r="F115" i="5"/>
  <c r="F113" i="5"/>
  <c r="E111" i="5"/>
  <c r="J92" i="5"/>
  <c r="J91" i="5"/>
  <c r="F91" i="5"/>
  <c r="F89" i="5"/>
  <c r="E87" i="5"/>
  <c r="J18" i="5"/>
  <c r="E18" i="5"/>
  <c r="F92" i="5"/>
  <c r="J17" i="5"/>
  <c r="J12" i="5"/>
  <c r="J89" i="5" s="1"/>
  <c r="E7" i="5"/>
  <c r="E109" i="5" s="1"/>
  <c r="J37" i="4"/>
  <c r="J36" i="4"/>
  <c r="AY98" i="1"/>
  <c r="J35" i="4"/>
  <c r="AX98" i="1" s="1"/>
  <c r="BI208" i="4"/>
  <c r="BH208" i="4"/>
  <c r="BG208" i="4"/>
  <c r="BF208" i="4"/>
  <c r="T208" i="4"/>
  <c r="T207" i="4"/>
  <c r="R208" i="4"/>
  <c r="R207" i="4" s="1"/>
  <c r="P208" i="4"/>
  <c r="P207" i="4"/>
  <c r="BI206" i="4"/>
  <c r="BH206" i="4"/>
  <c r="BG206" i="4"/>
  <c r="BF206" i="4"/>
  <c r="T206" i="4"/>
  <c r="R206" i="4"/>
  <c r="P206" i="4"/>
  <c r="BI205" i="4"/>
  <c r="BH205" i="4"/>
  <c r="BG205" i="4"/>
  <c r="BF205" i="4"/>
  <c r="T205" i="4"/>
  <c r="R205" i="4"/>
  <c r="P205" i="4"/>
  <c r="BI203" i="4"/>
  <c r="BH203" i="4"/>
  <c r="BG203" i="4"/>
  <c r="BF203" i="4"/>
  <c r="T203" i="4"/>
  <c r="R203" i="4"/>
  <c r="P203" i="4"/>
  <c r="BI202" i="4"/>
  <c r="BH202" i="4"/>
  <c r="BG202" i="4"/>
  <c r="BF202" i="4"/>
  <c r="T202" i="4"/>
  <c r="R202" i="4"/>
  <c r="P202" i="4"/>
  <c r="BI198" i="4"/>
  <c r="BH198" i="4"/>
  <c r="BG198" i="4"/>
  <c r="BF198" i="4"/>
  <c r="T198" i="4"/>
  <c r="R198" i="4"/>
  <c r="P198" i="4"/>
  <c r="BI196" i="4"/>
  <c r="BH196" i="4"/>
  <c r="BG196" i="4"/>
  <c r="BF196" i="4"/>
  <c r="T196" i="4"/>
  <c r="R196" i="4"/>
  <c r="P196" i="4"/>
  <c r="BI192" i="4"/>
  <c r="BH192" i="4"/>
  <c r="BG192" i="4"/>
  <c r="BF192" i="4"/>
  <c r="T192" i="4"/>
  <c r="R192" i="4"/>
  <c r="P192" i="4"/>
  <c r="BI188" i="4"/>
  <c r="BH188" i="4"/>
  <c r="BG188" i="4"/>
  <c r="BF188" i="4"/>
  <c r="T188" i="4"/>
  <c r="R188" i="4"/>
  <c r="P188" i="4"/>
  <c r="BI182" i="4"/>
  <c r="BH182" i="4"/>
  <c r="BG182" i="4"/>
  <c r="BF182" i="4"/>
  <c r="T182" i="4"/>
  <c r="R182" i="4"/>
  <c r="P182" i="4"/>
  <c r="BI180" i="4"/>
  <c r="BH180" i="4"/>
  <c r="BG180" i="4"/>
  <c r="BF180" i="4"/>
  <c r="T180" i="4"/>
  <c r="R180" i="4"/>
  <c r="P180" i="4"/>
  <c r="BI175" i="4"/>
  <c r="BH175" i="4"/>
  <c r="BG175" i="4"/>
  <c r="BF175" i="4"/>
  <c r="T175" i="4"/>
  <c r="R175" i="4"/>
  <c r="P175" i="4"/>
  <c r="BI174" i="4"/>
  <c r="BH174" i="4"/>
  <c r="BG174" i="4"/>
  <c r="BF174" i="4"/>
  <c r="T174" i="4"/>
  <c r="R174" i="4"/>
  <c r="P174" i="4"/>
  <c r="BI173" i="4"/>
  <c r="BH173" i="4"/>
  <c r="BG173" i="4"/>
  <c r="BF173" i="4"/>
  <c r="T173" i="4"/>
  <c r="R173" i="4"/>
  <c r="P173" i="4"/>
  <c r="BI169" i="4"/>
  <c r="BH169" i="4"/>
  <c r="BG169" i="4"/>
  <c r="BF169" i="4"/>
  <c r="T169" i="4"/>
  <c r="R169" i="4"/>
  <c r="P169" i="4"/>
  <c r="BI168" i="4"/>
  <c r="BH168" i="4"/>
  <c r="BG168" i="4"/>
  <c r="BF168" i="4"/>
  <c r="T168" i="4"/>
  <c r="R168" i="4"/>
  <c r="P168" i="4"/>
  <c r="BI164" i="4"/>
  <c r="BH164" i="4"/>
  <c r="BG164" i="4"/>
  <c r="BF164" i="4"/>
  <c r="T164" i="4"/>
  <c r="R164" i="4"/>
  <c r="P164" i="4"/>
  <c r="BI162" i="4"/>
  <c r="BH162" i="4"/>
  <c r="BG162" i="4"/>
  <c r="BF162" i="4"/>
  <c r="T162" i="4"/>
  <c r="R162" i="4"/>
  <c r="P162" i="4"/>
  <c r="BI158" i="4"/>
  <c r="BH158" i="4"/>
  <c r="BG158" i="4"/>
  <c r="BF158" i="4"/>
  <c r="T158" i="4"/>
  <c r="R158" i="4"/>
  <c r="P158" i="4"/>
  <c r="BI154" i="4"/>
  <c r="BH154" i="4"/>
  <c r="BG154" i="4"/>
  <c r="BF154" i="4"/>
  <c r="T154" i="4"/>
  <c r="R154" i="4"/>
  <c r="P154" i="4"/>
  <c r="BI150" i="4"/>
  <c r="BH150" i="4"/>
  <c r="BG150" i="4"/>
  <c r="BF150" i="4"/>
  <c r="T150" i="4"/>
  <c r="R150" i="4"/>
  <c r="P150" i="4"/>
  <c r="BI145" i="4"/>
  <c r="BH145" i="4"/>
  <c r="BG145" i="4"/>
  <c r="BF145" i="4"/>
  <c r="T145" i="4"/>
  <c r="R145" i="4"/>
  <c r="P145" i="4"/>
  <c r="BI141" i="4"/>
  <c r="BH141" i="4"/>
  <c r="BG141" i="4"/>
  <c r="BF141" i="4"/>
  <c r="T141" i="4"/>
  <c r="R141" i="4"/>
  <c r="P141" i="4"/>
  <c r="BI137" i="4"/>
  <c r="BH137" i="4"/>
  <c r="BG137" i="4"/>
  <c r="BF137" i="4"/>
  <c r="T137" i="4"/>
  <c r="R137" i="4"/>
  <c r="P137" i="4"/>
  <c r="BI132" i="4"/>
  <c r="BH132" i="4"/>
  <c r="BG132" i="4"/>
  <c r="BF132" i="4"/>
  <c r="T132" i="4"/>
  <c r="R132" i="4"/>
  <c r="P132" i="4"/>
  <c r="BI127" i="4"/>
  <c r="BH127" i="4"/>
  <c r="BG127" i="4"/>
  <c r="BF127" i="4"/>
  <c r="T127" i="4"/>
  <c r="R127" i="4"/>
  <c r="P127" i="4"/>
  <c r="BI123" i="4"/>
  <c r="BH123" i="4"/>
  <c r="BG123" i="4"/>
  <c r="BF123" i="4"/>
  <c r="T123" i="4"/>
  <c r="R123" i="4"/>
  <c r="P123" i="4"/>
  <c r="J117" i="4"/>
  <c r="J116" i="4"/>
  <c r="F116" i="4"/>
  <c r="F114" i="4"/>
  <c r="E112" i="4"/>
  <c r="J92" i="4"/>
  <c r="J91" i="4"/>
  <c r="F91" i="4"/>
  <c r="F89" i="4"/>
  <c r="E87" i="4"/>
  <c r="J18" i="4"/>
  <c r="E18" i="4"/>
  <c r="F117" i="4" s="1"/>
  <c r="J17" i="4"/>
  <c r="J12" i="4"/>
  <c r="J114" i="4" s="1"/>
  <c r="E7" i="4"/>
  <c r="E85" i="4" s="1"/>
  <c r="J39" i="3"/>
  <c r="J38" i="3"/>
  <c r="AY97" i="1" s="1"/>
  <c r="J37" i="3"/>
  <c r="AX97" i="1"/>
  <c r="BI374" i="3"/>
  <c r="BH374" i="3"/>
  <c r="BG374" i="3"/>
  <c r="BF374" i="3"/>
  <c r="T374" i="3"/>
  <c r="R374" i="3"/>
  <c r="P374" i="3"/>
  <c r="BI373" i="3"/>
  <c r="BH373" i="3"/>
  <c r="BG373" i="3"/>
  <c r="BF373" i="3"/>
  <c r="T373" i="3"/>
  <c r="R373" i="3"/>
  <c r="P373" i="3"/>
  <c r="BI370" i="3"/>
  <c r="BH370" i="3"/>
  <c r="BG370" i="3"/>
  <c r="BF370" i="3"/>
  <c r="T370" i="3"/>
  <c r="R370" i="3"/>
  <c r="P370" i="3"/>
  <c r="BI369" i="3"/>
  <c r="BH369" i="3"/>
  <c r="BG369" i="3"/>
  <c r="BF369" i="3"/>
  <c r="T369" i="3"/>
  <c r="R369" i="3"/>
  <c r="P369" i="3"/>
  <c r="BI367" i="3"/>
  <c r="BH367" i="3"/>
  <c r="BG367" i="3"/>
  <c r="BF367" i="3"/>
  <c r="T367" i="3"/>
  <c r="R367" i="3"/>
  <c r="P367" i="3"/>
  <c r="BI366" i="3"/>
  <c r="BH366" i="3"/>
  <c r="BG366" i="3"/>
  <c r="BF366" i="3"/>
  <c r="T366" i="3"/>
  <c r="R366" i="3"/>
  <c r="P366" i="3"/>
  <c r="BI364" i="3"/>
  <c r="BH364" i="3"/>
  <c r="BG364" i="3"/>
  <c r="BF364" i="3"/>
  <c r="T364" i="3"/>
  <c r="R364" i="3"/>
  <c r="P364" i="3"/>
  <c r="BI363" i="3"/>
  <c r="BH363" i="3"/>
  <c r="BG363" i="3"/>
  <c r="BF363" i="3"/>
  <c r="T363" i="3"/>
  <c r="R363" i="3"/>
  <c r="P363" i="3"/>
  <c r="BI361" i="3"/>
  <c r="BH361" i="3"/>
  <c r="BG361" i="3"/>
  <c r="BF361" i="3"/>
  <c r="T361" i="3"/>
  <c r="R361" i="3"/>
  <c r="P361" i="3"/>
  <c r="BI360" i="3"/>
  <c r="BH360" i="3"/>
  <c r="BG360" i="3"/>
  <c r="BF360" i="3"/>
  <c r="T360" i="3"/>
  <c r="R360" i="3"/>
  <c r="P360" i="3"/>
  <c r="BI359" i="3"/>
  <c r="BH359" i="3"/>
  <c r="BG359" i="3"/>
  <c r="BF359" i="3"/>
  <c r="T359" i="3"/>
  <c r="R359" i="3"/>
  <c r="P359" i="3"/>
  <c r="BI358" i="3"/>
  <c r="BH358" i="3"/>
  <c r="BG358" i="3"/>
  <c r="BF358" i="3"/>
  <c r="T358" i="3"/>
  <c r="R358" i="3"/>
  <c r="P358" i="3"/>
  <c r="BI357" i="3"/>
  <c r="BH357" i="3"/>
  <c r="BG357" i="3"/>
  <c r="BF357" i="3"/>
  <c r="T357" i="3"/>
  <c r="R357" i="3"/>
  <c r="P357" i="3"/>
  <c r="BI356" i="3"/>
  <c r="BH356" i="3"/>
  <c r="BG356" i="3"/>
  <c r="BF356" i="3"/>
  <c r="T356" i="3"/>
  <c r="R356" i="3"/>
  <c r="P356" i="3"/>
  <c r="BI355" i="3"/>
  <c r="BH355" i="3"/>
  <c r="BG355" i="3"/>
  <c r="BF355" i="3"/>
  <c r="T355" i="3"/>
  <c r="R355" i="3"/>
  <c r="P355" i="3"/>
  <c r="BI348" i="3"/>
  <c r="BH348" i="3"/>
  <c r="BG348" i="3"/>
  <c r="BF348" i="3"/>
  <c r="T348" i="3"/>
  <c r="R348" i="3"/>
  <c r="P348" i="3"/>
  <c r="BI346" i="3"/>
  <c r="BH346" i="3"/>
  <c r="BG346" i="3"/>
  <c r="BF346" i="3"/>
  <c r="T346" i="3"/>
  <c r="R346" i="3"/>
  <c r="P346" i="3"/>
  <c r="BI338" i="3"/>
  <c r="BH338" i="3"/>
  <c r="BG338" i="3"/>
  <c r="BF338" i="3"/>
  <c r="T338" i="3"/>
  <c r="R338" i="3"/>
  <c r="P338" i="3"/>
  <c r="BI333" i="3"/>
  <c r="BH333" i="3"/>
  <c r="BG333" i="3"/>
  <c r="BF333" i="3"/>
  <c r="T333" i="3"/>
  <c r="R333" i="3"/>
  <c r="P333" i="3"/>
  <c r="BI329" i="3"/>
  <c r="BH329" i="3"/>
  <c r="BG329" i="3"/>
  <c r="BF329" i="3"/>
  <c r="T329" i="3"/>
  <c r="R329" i="3"/>
  <c r="P329" i="3"/>
  <c r="BI325" i="3"/>
  <c r="BH325" i="3"/>
  <c r="BG325" i="3"/>
  <c r="BF325" i="3"/>
  <c r="T325" i="3"/>
  <c r="R325" i="3"/>
  <c r="P325" i="3"/>
  <c r="BI321" i="3"/>
  <c r="BH321" i="3"/>
  <c r="BG321" i="3"/>
  <c r="BF321" i="3"/>
  <c r="T321" i="3"/>
  <c r="R321" i="3"/>
  <c r="P321" i="3"/>
  <c r="BI317" i="3"/>
  <c r="BH317" i="3"/>
  <c r="BG317" i="3"/>
  <c r="BF317" i="3"/>
  <c r="T317" i="3"/>
  <c r="R317" i="3"/>
  <c r="P317" i="3"/>
  <c r="BI313" i="3"/>
  <c r="BH313" i="3"/>
  <c r="BG313" i="3"/>
  <c r="BF313" i="3"/>
  <c r="T313" i="3"/>
  <c r="R313" i="3"/>
  <c r="P313" i="3"/>
  <c r="BI309" i="3"/>
  <c r="BH309" i="3"/>
  <c r="BG309" i="3"/>
  <c r="BF309" i="3"/>
  <c r="T309" i="3"/>
  <c r="R309" i="3"/>
  <c r="P309" i="3"/>
  <c r="BI305" i="3"/>
  <c r="BH305" i="3"/>
  <c r="BG305" i="3"/>
  <c r="BF305" i="3"/>
  <c r="T305" i="3"/>
  <c r="R305" i="3"/>
  <c r="P305" i="3"/>
  <c r="BI301" i="3"/>
  <c r="BH301" i="3"/>
  <c r="BG301" i="3"/>
  <c r="BF301" i="3"/>
  <c r="T301" i="3"/>
  <c r="R301" i="3"/>
  <c r="P301" i="3"/>
  <c r="BI299" i="3"/>
  <c r="BH299" i="3"/>
  <c r="BG299" i="3"/>
  <c r="BF299" i="3"/>
  <c r="T299" i="3"/>
  <c r="R299" i="3"/>
  <c r="P299" i="3"/>
  <c r="BI297" i="3"/>
  <c r="BH297" i="3"/>
  <c r="BG297" i="3"/>
  <c r="BF297" i="3"/>
  <c r="T297" i="3"/>
  <c r="R297" i="3"/>
  <c r="P297" i="3"/>
  <c r="BI291" i="3"/>
  <c r="BH291" i="3"/>
  <c r="BG291" i="3"/>
  <c r="BF291" i="3"/>
  <c r="T291" i="3"/>
  <c r="R291" i="3"/>
  <c r="P291" i="3"/>
  <c r="BI284" i="3"/>
  <c r="BH284" i="3"/>
  <c r="BG284" i="3"/>
  <c r="BF284" i="3"/>
  <c r="T284" i="3"/>
  <c r="R284" i="3"/>
  <c r="P284" i="3"/>
  <c r="BI280" i="3"/>
  <c r="BH280" i="3"/>
  <c r="BG280" i="3"/>
  <c r="BF280" i="3"/>
  <c r="T280" i="3"/>
  <c r="R280" i="3"/>
  <c r="P280" i="3"/>
  <c r="BI276" i="3"/>
  <c r="BH276" i="3"/>
  <c r="BG276" i="3"/>
  <c r="BF276" i="3"/>
  <c r="T276" i="3"/>
  <c r="R276" i="3"/>
  <c r="P276" i="3"/>
  <c r="BI275" i="3"/>
  <c r="BH275" i="3"/>
  <c r="BG275" i="3"/>
  <c r="BF275" i="3"/>
  <c r="T275" i="3"/>
  <c r="R275" i="3"/>
  <c r="P275" i="3"/>
  <c r="BI274" i="3"/>
  <c r="BH274" i="3"/>
  <c r="BG274" i="3"/>
  <c r="BF274" i="3"/>
  <c r="T274" i="3"/>
  <c r="R274" i="3"/>
  <c r="P274" i="3"/>
  <c r="BI273" i="3"/>
  <c r="BH273" i="3"/>
  <c r="BG273" i="3"/>
  <c r="BF273" i="3"/>
  <c r="T273" i="3"/>
  <c r="R273" i="3"/>
  <c r="P273" i="3"/>
  <c r="BI272" i="3"/>
  <c r="BH272" i="3"/>
  <c r="BG272" i="3"/>
  <c r="BF272" i="3"/>
  <c r="T272" i="3"/>
  <c r="R272" i="3"/>
  <c r="P272" i="3"/>
  <c r="BI271" i="3"/>
  <c r="BH271" i="3"/>
  <c r="BG271" i="3"/>
  <c r="BF271" i="3"/>
  <c r="T271" i="3"/>
  <c r="R271" i="3"/>
  <c r="P271" i="3"/>
  <c r="BI269" i="3"/>
  <c r="BH269" i="3"/>
  <c r="BG269" i="3"/>
  <c r="BF269" i="3"/>
  <c r="T269" i="3"/>
  <c r="R269" i="3"/>
  <c r="P269" i="3"/>
  <c r="BI268" i="3"/>
  <c r="BH268" i="3"/>
  <c r="BG268" i="3"/>
  <c r="BF268" i="3"/>
  <c r="T268" i="3"/>
  <c r="R268" i="3"/>
  <c r="P268" i="3"/>
  <c r="BI266" i="3"/>
  <c r="BH266" i="3"/>
  <c r="BG266" i="3"/>
  <c r="BF266" i="3"/>
  <c r="T266" i="3"/>
  <c r="R266" i="3"/>
  <c r="P266" i="3"/>
  <c r="BI265" i="3"/>
  <c r="BH265" i="3"/>
  <c r="BG265" i="3"/>
  <c r="BF265" i="3"/>
  <c r="T265" i="3"/>
  <c r="R265" i="3"/>
  <c r="P265" i="3"/>
  <c r="BI264" i="3"/>
  <c r="BH264" i="3"/>
  <c r="BG264" i="3"/>
  <c r="BF264" i="3"/>
  <c r="T264" i="3"/>
  <c r="R264" i="3"/>
  <c r="P264" i="3"/>
  <c r="BI258" i="3"/>
  <c r="BH258" i="3"/>
  <c r="BG258" i="3"/>
  <c r="BF258" i="3"/>
  <c r="T258" i="3"/>
  <c r="R258" i="3"/>
  <c r="P258" i="3"/>
  <c r="BI254" i="3"/>
  <c r="BH254" i="3"/>
  <c r="BG254" i="3"/>
  <c r="BF254" i="3"/>
  <c r="T254" i="3"/>
  <c r="R254" i="3"/>
  <c r="P254" i="3"/>
  <c r="BI250" i="3"/>
  <c r="BH250" i="3"/>
  <c r="BG250" i="3"/>
  <c r="BF250" i="3"/>
  <c r="T250" i="3"/>
  <c r="R250" i="3"/>
  <c r="P250" i="3"/>
  <c r="BI245" i="3"/>
  <c r="BH245" i="3"/>
  <c r="BG245" i="3"/>
  <c r="BF245" i="3"/>
  <c r="T245" i="3"/>
  <c r="R245" i="3"/>
  <c r="P245" i="3"/>
  <c r="BI239" i="3"/>
  <c r="BH239" i="3"/>
  <c r="BG239" i="3"/>
  <c r="BF239" i="3"/>
  <c r="T239" i="3"/>
  <c r="R239" i="3"/>
  <c r="P239" i="3"/>
  <c r="BI238" i="3"/>
  <c r="BH238" i="3"/>
  <c r="BG238" i="3"/>
  <c r="BF238" i="3"/>
  <c r="T238" i="3"/>
  <c r="R238" i="3"/>
  <c r="P238" i="3"/>
  <c r="BI237" i="3"/>
  <c r="BH237" i="3"/>
  <c r="BG237" i="3"/>
  <c r="BF237" i="3"/>
  <c r="T237" i="3"/>
  <c r="R237" i="3"/>
  <c r="P237" i="3"/>
  <c r="BI236" i="3"/>
  <c r="BH236" i="3"/>
  <c r="BG236" i="3"/>
  <c r="BF236" i="3"/>
  <c r="T236" i="3"/>
  <c r="R236" i="3"/>
  <c r="P236" i="3"/>
  <c r="BI235" i="3"/>
  <c r="BH235" i="3"/>
  <c r="BG235" i="3"/>
  <c r="BF235" i="3"/>
  <c r="T235" i="3"/>
  <c r="R235" i="3"/>
  <c r="P235" i="3"/>
  <c r="BI233" i="3"/>
  <c r="BH233" i="3"/>
  <c r="BG233" i="3"/>
  <c r="BF233" i="3"/>
  <c r="T233" i="3"/>
  <c r="R233" i="3"/>
  <c r="P233" i="3"/>
  <c r="BI229" i="3"/>
  <c r="BH229" i="3"/>
  <c r="BG229" i="3"/>
  <c r="BF229" i="3"/>
  <c r="T229" i="3"/>
  <c r="R229" i="3"/>
  <c r="P229" i="3"/>
  <c r="BI225" i="3"/>
  <c r="BH225" i="3"/>
  <c r="BG225" i="3"/>
  <c r="BF225" i="3"/>
  <c r="T225" i="3"/>
  <c r="R225" i="3"/>
  <c r="P225" i="3"/>
  <c r="BI220" i="3"/>
  <c r="BH220" i="3"/>
  <c r="BG220" i="3"/>
  <c r="BF220" i="3"/>
  <c r="T220" i="3"/>
  <c r="R220" i="3"/>
  <c r="P220" i="3"/>
  <c r="BI216" i="3"/>
  <c r="BH216" i="3"/>
  <c r="BG216" i="3"/>
  <c r="BF216" i="3"/>
  <c r="T216" i="3"/>
  <c r="R216" i="3"/>
  <c r="P216" i="3"/>
  <c r="BI211" i="3"/>
  <c r="BH211" i="3"/>
  <c r="BG211" i="3"/>
  <c r="BF211" i="3"/>
  <c r="T211" i="3"/>
  <c r="R211" i="3"/>
  <c r="P211" i="3"/>
  <c r="BI208" i="3"/>
  <c r="BH208" i="3"/>
  <c r="BG208" i="3"/>
  <c r="BF208" i="3"/>
  <c r="T208" i="3"/>
  <c r="R208" i="3"/>
  <c r="P208" i="3"/>
  <c r="BI204" i="3"/>
  <c r="BH204" i="3"/>
  <c r="BG204" i="3"/>
  <c r="BF204" i="3"/>
  <c r="T204" i="3"/>
  <c r="R204" i="3"/>
  <c r="P204" i="3"/>
  <c r="BI200" i="3"/>
  <c r="BH200" i="3"/>
  <c r="BG200" i="3"/>
  <c r="BF200" i="3"/>
  <c r="T200" i="3"/>
  <c r="R200" i="3"/>
  <c r="P200" i="3"/>
  <c r="BI196" i="3"/>
  <c r="BH196" i="3"/>
  <c r="BG196" i="3"/>
  <c r="BF196" i="3"/>
  <c r="T196" i="3"/>
  <c r="R196" i="3"/>
  <c r="P196" i="3"/>
  <c r="BI194" i="3"/>
  <c r="BH194" i="3"/>
  <c r="BG194" i="3"/>
  <c r="BF194" i="3"/>
  <c r="T194" i="3"/>
  <c r="R194" i="3"/>
  <c r="P194" i="3"/>
  <c r="BI192" i="3"/>
  <c r="BH192" i="3"/>
  <c r="BG192" i="3"/>
  <c r="BF192" i="3"/>
  <c r="T192" i="3"/>
  <c r="R192" i="3"/>
  <c r="P192" i="3"/>
  <c r="BI185" i="3"/>
  <c r="BH185" i="3"/>
  <c r="BG185" i="3"/>
  <c r="BF185" i="3"/>
  <c r="T185" i="3"/>
  <c r="R185" i="3"/>
  <c r="P185" i="3"/>
  <c r="BI181" i="3"/>
  <c r="BH181" i="3"/>
  <c r="BG181" i="3"/>
  <c r="BF181" i="3"/>
  <c r="T181" i="3"/>
  <c r="R181" i="3"/>
  <c r="P181" i="3"/>
  <c r="BI175" i="3"/>
  <c r="BH175" i="3"/>
  <c r="BG175" i="3"/>
  <c r="BF175" i="3"/>
  <c r="T175" i="3"/>
  <c r="R175" i="3"/>
  <c r="P175" i="3"/>
  <c r="BI169" i="3"/>
  <c r="BH169" i="3"/>
  <c r="BG169" i="3"/>
  <c r="BF169" i="3"/>
  <c r="T169" i="3"/>
  <c r="R169" i="3"/>
  <c r="P169" i="3"/>
  <c r="BI162" i="3"/>
  <c r="BH162" i="3"/>
  <c r="BG162" i="3"/>
  <c r="BF162" i="3"/>
  <c r="T162" i="3"/>
  <c r="R162" i="3"/>
  <c r="P162" i="3"/>
  <c r="BI158" i="3"/>
  <c r="BH158" i="3"/>
  <c r="BG158" i="3"/>
  <c r="BF158" i="3"/>
  <c r="T158" i="3"/>
  <c r="R158" i="3"/>
  <c r="P158" i="3"/>
  <c r="BI154" i="3"/>
  <c r="BH154" i="3"/>
  <c r="BG154" i="3"/>
  <c r="BF154" i="3"/>
  <c r="T154" i="3"/>
  <c r="R154" i="3"/>
  <c r="P154" i="3"/>
  <c r="BI150" i="3"/>
  <c r="BH150" i="3"/>
  <c r="BG150" i="3"/>
  <c r="BF150" i="3"/>
  <c r="T150" i="3"/>
  <c r="R150" i="3"/>
  <c r="P150" i="3"/>
  <c r="BI146" i="3"/>
  <c r="BH146" i="3"/>
  <c r="BG146" i="3"/>
  <c r="BF146" i="3"/>
  <c r="T146" i="3"/>
  <c r="R146" i="3"/>
  <c r="P146" i="3"/>
  <c r="BI141" i="3"/>
  <c r="BH141" i="3"/>
  <c r="BG141" i="3"/>
  <c r="BF141" i="3"/>
  <c r="T141" i="3"/>
  <c r="R141" i="3"/>
  <c r="P141" i="3"/>
  <c r="BI136" i="3"/>
  <c r="BH136" i="3"/>
  <c r="BG136" i="3"/>
  <c r="BF136" i="3"/>
  <c r="T136" i="3"/>
  <c r="R136" i="3"/>
  <c r="P136" i="3"/>
  <c r="BI132" i="3"/>
  <c r="BH132" i="3"/>
  <c r="BG132" i="3"/>
  <c r="BF132" i="3"/>
  <c r="T132" i="3"/>
  <c r="R132" i="3"/>
  <c r="P132" i="3"/>
  <c r="J126" i="3"/>
  <c r="J125" i="3"/>
  <c r="F125" i="3"/>
  <c r="F123" i="3"/>
  <c r="E121" i="3"/>
  <c r="J94" i="3"/>
  <c r="J93" i="3"/>
  <c r="F93" i="3"/>
  <c r="F91" i="3"/>
  <c r="E89" i="3"/>
  <c r="J20" i="3"/>
  <c r="E20" i="3"/>
  <c r="F94" i="3" s="1"/>
  <c r="J19" i="3"/>
  <c r="J14" i="3"/>
  <c r="J123" i="3" s="1"/>
  <c r="E7" i="3"/>
  <c r="E117" i="3" s="1"/>
  <c r="J39" i="2"/>
  <c r="J38" i="2"/>
  <c r="AY96" i="1" s="1"/>
  <c r="J37" i="2"/>
  <c r="AX96" i="1"/>
  <c r="BI161" i="2"/>
  <c r="BH161" i="2"/>
  <c r="BG161" i="2"/>
  <c r="BF161" i="2"/>
  <c r="T161" i="2"/>
  <c r="T160" i="2" s="1"/>
  <c r="T159" i="2" s="1"/>
  <c r="R161" i="2"/>
  <c r="R160" i="2" s="1"/>
  <c r="R159" i="2" s="1"/>
  <c r="P161" i="2"/>
  <c r="P160" i="2"/>
  <c r="P159" i="2"/>
  <c r="BI158" i="2"/>
  <c r="BH158" i="2"/>
  <c r="BG158" i="2"/>
  <c r="BF158" i="2"/>
  <c r="T158" i="2"/>
  <c r="R158" i="2"/>
  <c r="P158" i="2"/>
  <c r="BI157" i="2"/>
  <c r="BH157" i="2"/>
  <c r="BG157" i="2"/>
  <c r="BF157" i="2"/>
  <c r="T157" i="2"/>
  <c r="R157" i="2"/>
  <c r="P157" i="2"/>
  <c r="BI156" i="2"/>
  <c r="BH156" i="2"/>
  <c r="BG156" i="2"/>
  <c r="BF156" i="2"/>
  <c r="T156" i="2"/>
  <c r="R156" i="2"/>
  <c r="P156" i="2"/>
  <c r="BI155" i="2"/>
  <c r="BH155" i="2"/>
  <c r="BG155" i="2"/>
  <c r="BF155" i="2"/>
  <c r="T155" i="2"/>
  <c r="R155" i="2"/>
  <c r="P155" i="2"/>
  <c r="BI154" i="2"/>
  <c r="BH154" i="2"/>
  <c r="BG154" i="2"/>
  <c r="BF154" i="2"/>
  <c r="T154" i="2"/>
  <c r="R154" i="2"/>
  <c r="P154" i="2"/>
  <c r="BI153" i="2"/>
  <c r="BH153" i="2"/>
  <c r="BG153" i="2"/>
  <c r="BF153" i="2"/>
  <c r="T153" i="2"/>
  <c r="R153" i="2"/>
  <c r="P153" i="2"/>
  <c r="BI151" i="2"/>
  <c r="BH151" i="2"/>
  <c r="BG151" i="2"/>
  <c r="BF151" i="2"/>
  <c r="T151" i="2"/>
  <c r="R151" i="2"/>
  <c r="P151" i="2"/>
  <c r="BI150" i="2"/>
  <c r="BH150" i="2"/>
  <c r="BG150" i="2"/>
  <c r="BF150" i="2"/>
  <c r="T150" i="2"/>
  <c r="R150" i="2"/>
  <c r="P150" i="2"/>
  <c r="BI148" i="2"/>
  <c r="BH148" i="2"/>
  <c r="BG148" i="2"/>
  <c r="BF148" i="2"/>
  <c r="T148" i="2"/>
  <c r="T147" i="2" s="1"/>
  <c r="R148" i="2"/>
  <c r="R147" i="2"/>
  <c r="P148" i="2"/>
  <c r="P147" i="2" s="1"/>
  <c r="BI146" i="2"/>
  <c r="BH146" i="2"/>
  <c r="BG146" i="2"/>
  <c r="BF146" i="2"/>
  <c r="T146" i="2"/>
  <c r="R146" i="2"/>
  <c r="P146" i="2"/>
  <c r="BI145" i="2"/>
  <c r="BH145" i="2"/>
  <c r="BG145" i="2"/>
  <c r="BF145" i="2"/>
  <c r="T145" i="2"/>
  <c r="R145" i="2"/>
  <c r="P145" i="2"/>
  <c r="BI144" i="2"/>
  <c r="BH144" i="2"/>
  <c r="BG144" i="2"/>
  <c r="BF144" i="2"/>
  <c r="T144" i="2"/>
  <c r="R144" i="2"/>
  <c r="P144" i="2"/>
  <c r="BI143" i="2"/>
  <c r="BH143" i="2"/>
  <c r="BG143" i="2"/>
  <c r="BF143" i="2"/>
  <c r="T143" i="2"/>
  <c r="R143" i="2"/>
  <c r="P143" i="2"/>
  <c r="BI141" i="2"/>
  <c r="BH141" i="2"/>
  <c r="BG141" i="2"/>
  <c r="BF141" i="2"/>
  <c r="T141" i="2"/>
  <c r="R141" i="2"/>
  <c r="P141" i="2"/>
  <c r="BI140" i="2"/>
  <c r="BH140" i="2"/>
  <c r="BG140" i="2"/>
  <c r="BF140" i="2"/>
  <c r="T140" i="2"/>
  <c r="R140" i="2"/>
  <c r="P140" i="2"/>
  <c r="BI139" i="2"/>
  <c r="BH139" i="2"/>
  <c r="BG139" i="2"/>
  <c r="BF139" i="2"/>
  <c r="T139" i="2"/>
  <c r="R139" i="2"/>
  <c r="P139" i="2"/>
  <c r="BI138" i="2"/>
  <c r="BH138" i="2"/>
  <c r="BG138" i="2"/>
  <c r="BF138" i="2"/>
  <c r="T138" i="2"/>
  <c r="R138" i="2"/>
  <c r="P138" i="2"/>
  <c r="BI137" i="2"/>
  <c r="BH137" i="2"/>
  <c r="BG137" i="2"/>
  <c r="BF137" i="2"/>
  <c r="T137" i="2"/>
  <c r="R137" i="2"/>
  <c r="P137" i="2"/>
  <c r="BI130" i="2"/>
  <c r="BH130" i="2"/>
  <c r="BG130" i="2"/>
  <c r="BF130" i="2"/>
  <c r="T130" i="2"/>
  <c r="R130" i="2"/>
  <c r="P130" i="2"/>
  <c r="J124" i="2"/>
  <c r="J123" i="2"/>
  <c r="F123" i="2"/>
  <c r="F121" i="2"/>
  <c r="E119" i="2"/>
  <c r="J94" i="2"/>
  <c r="J93" i="2"/>
  <c r="F93" i="2"/>
  <c r="F91" i="2"/>
  <c r="E89" i="2"/>
  <c r="J20" i="2"/>
  <c r="E20" i="2"/>
  <c r="F124" i="2"/>
  <c r="J19" i="2"/>
  <c r="J14" i="2"/>
  <c r="J121" i="2"/>
  <c r="E7" i="2"/>
  <c r="E115" i="2" s="1"/>
  <c r="L90" i="1"/>
  <c r="AM90" i="1"/>
  <c r="AM89" i="1"/>
  <c r="L89" i="1"/>
  <c r="AM87" i="1"/>
  <c r="L87" i="1"/>
  <c r="L85" i="1"/>
  <c r="L84" i="1"/>
  <c r="J137" i="2"/>
  <c r="J157" i="2"/>
  <c r="BK154" i="2"/>
  <c r="J150" i="2"/>
  <c r="BK158" i="2"/>
  <c r="J370" i="3"/>
  <c r="BK299" i="3"/>
  <c r="J367" i="3"/>
  <c r="BK264" i="3"/>
  <c r="J154" i="3"/>
  <c r="J181" i="3"/>
  <c r="BK291" i="3"/>
  <c r="BK181" i="3"/>
  <c r="J346" i="3"/>
  <c r="J274" i="3"/>
  <c r="J216" i="3"/>
  <c r="J309" i="3"/>
  <c r="J245" i="3"/>
  <c r="BK275" i="3"/>
  <c r="BK196" i="3"/>
  <c r="BK374" i="3"/>
  <c r="J317" i="3"/>
  <c r="BK225" i="3"/>
  <c r="BK141" i="4"/>
  <c r="BK182" i="4"/>
  <c r="J162" i="4"/>
  <c r="BK154" i="4"/>
  <c r="BK180" i="4"/>
  <c r="J180" i="4"/>
  <c r="BK127" i="4"/>
  <c r="J161" i="5"/>
  <c r="BK181" i="5"/>
  <c r="BK163" i="5"/>
  <c r="J181" i="5"/>
  <c r="BK191" i="5"/>
  <c r="J126" i="5"/>
  <c r="J156" i="6"/>
  <c r="BK156" i="6"/>
  <c r="J162" i="6"/>
  <c r="BK138" i="6"/>
  <c r="BK156" i="2"/>
  <c r="J144" i="2"/>
  <c r="J151" i="2"/>
  <c r="J141" i="2"/>
  <c r="BK144" i="2"/>
  <c r="BK333" i="3"/>
  <c r="J158" i="3"/>
  <c r="J325" i="3"/>
  <c r="J239" i="3"/>
  <c r="BK150" i="3"/>
  <c r="J211" i="3"/>
  <c r="J363" i="3"/>
  <c r="BK268" i="3"/>
  <c r="J175" i="3"/>
  <c r="J333" i="3"/>
  <c r="J266" i="3"/>
  <c r="BK192" i="3"/>
  <c r="BK346" i="3"/>
  <c r="J264" i="3"/>
  <c r="BK305" i="3"/>
  <c r="BK237" i="3"/>
  <c r="J169" i="3"/>
  <c r="J358" i="3"/>
  <c r="J238" i="3"/>
  <c r="BK162" i="4"/>
  <c r="J192" i="4"/>
  <c r="BK145" i="4"/>
  <c r="BK168" i="4"/>
  <c r="J137" i="4"/>
  <c r="BK164" i="4"/>
  <c r="BK202" i="5"/>
  <c r="J191" i="5"/>
  <c r="BK187" i="5"/>
  <c r="J149" i="5"/>
  <c r="J195" i="5"/>
  <c r="J153" i="5"/>
  <c r="BK170" i="5"/>
  <c r="J131" i="5"/>
  <c r="J154" i="6"/>
  <c r="J144" i="6"/>
  <c r="BK162" i="6"/>
  <c r="J120" i="6"/>
  <c r="BK120" i="6"/>
  <c r="J128" i="6"/>
  <c r="J145" i="2"/>
  <c r="BK141" i="2"/>
  <c r="AS95" i="1"/>
  <c r="BK151" i="2"/>
  <c r="J361" i="3"/>
  <c r="J196" i="3"/>
  <c r="J366" i="3"/>
  <c r="BK229" i="3"/>
  <c r="J254" i="3"/>
  <c r="J162" i="3"/>
  <c r="J297" i="3"/>
  <c r="BK269" i="3"/>
  <c r="BK360" i="3"/>
  <c r="BK325" i="3"/>
  <c r="BK239" i="3"/>
  <c r="BK363" i="3"/>
  <c r="BK272" i="3"/>
  <c r="J280" i="3"/>
  <c r="BK208" i="3"/>
  <c r="BK369" i="3"/>
  <c r="BK301" i="3"/>
  <c r="BK211" i="3"/>
  <c r="J188" i="4"/>
  <c r="BK203" i="4"/>
  <c r="J173" i="4"/>
  <c r="BK174" i="4"/>
  <c r="J196" i="4"/>
  <c r="J205" i="4"/>
  <c r="J145" i="4"/>
  <c r="BK157" i="5"/>
  <c r="BK140" i="5"/>
  <c r="J187" i="5"/>
  <c r="J197" i="5"/>
  <c r="BK179" i="5"/>
  <c r="BK122" i="5"/>
  <c r="J132" i="6"/>
  <c r="J138" i="6"/>
  <c r="BK122" i="6"/>
  <c r="J134" i="6"/>
  <c r="BK141" i="6"/>
  <c r="J154" i="2"/>
  <c r="BK153" i="2"/>
  <c r="BK161" i="2"/>
  <c r="J139" i="2"/>
  <c r="J130" i="2"/>
  <c r="J140" i="2"/>
  <c r="BK358" i="3"/>
  <c r="J268" i="3"/>
  <c r="BK141" i="3"/>
  <c r="J272" i="3"/>
  <c r="BK200" i="3"/>
  <c r="BK235" i="3"/>
  <c r="J356" i="3"/>
  <c r="BK274" i="3"/>
  <c r="J150" i="3"/>
  <c r="BK313" i="3"/>
  <c r="J269" i="3"/>
  <c r="BK233" i="3"/>
  <c r="BK361" i="3"/>
  <c r="BK297" i="3"/>
  <c r="J204" i="3"/>
  <c r="J225" i="3"/>
  <c r="J136" i="3"/>
  <c r="BK359" i="3"/>
  <c r="J299" i="3"/>
  <c r="J132" i="3"/>
  <c r="BK123" i="4"/>
  <c r="J158" i="4"/>
  <c r="J174" i="4"/>
  <c r="J175" i="4"/>
  <c r="BK198" i="4"/>
  <c r="BK192" i="4"/>
  <c r="J141" i="4"/>
  <c r="BK197" i="5"/>
  <c r="BK126" i="5"/>
  <c r="J140" i="5"/>
  <c r="J170" i="5"/>
  <c r="J165" i="5"/>
  <c r="BK131" i="5"/>
  <c r="J158" i="6"/>
  <c r="J130" i="6"/>
  <c r="BK126" i="6"/>
  <c r="BK160" i="6"/>
  <c r="BK158" i="6"/>
  <c r="J122" i="6"/>
  <c r="J158" i="2"/>
  <c r="J146" i="2"/>
  <c r="BK145" i="2"/>
  <c r="BK150" i="2"/>
  <c r="BK157" i="2"/>
  <c r="BK366" i="3"/>
  <c r="J284" i="3"/>
  <c r="BK370" i="3"/>
  <c r="J291" i="3"/>
  <c r="J192" i="3"/>
  <c r="BK250" i="3"/>
  <c r="BK154" i="3"/>
  <c r="BK338" i="3"/>
  <c r="BK236" i="3"/>
  <c r="J338" i="3"/>
  <c r="BK276" i="3"/>
  <c r="J236" i="3"/>
  <c r="BK367" i="3"/>
  <c r="J275" i="3"/>
  <c r="J233" i="3"/>
  <c r="J235" i="3"/>
  <c r="J374" i="3"/>
  <c r="BK309" i="3"/>
  <c r="J220" i="3"/>
  <c r="J203" i="4"/>
  <c r="J208" i="4"/>
  <c r="J132" i="4"/>
  <c r="BK137" i="4"/>
  <c r="J206" i="4"/>
  <c r="BK206" i="4"/>
  <c r="J150" i="4"/>
  <c r="BK174" i="5"/>
  <c r="BK153" i="5"/>
  <c r="J202" i="5"/>
  <c r="J163" i="5"/>
  <c r="BK144" i="5"/>
  <c r="J136" i="5"/>
  <c r="J146" i="6"/>
  <c r="BK146" i="6"/>
  <c r="J124" i="6"/>
  <c r="J137" i="6"/>
  <c r="J160" i="6"/>
  <c r="J126" i="6"/>
  <c r="J161" i="2"/>
  <c r="BK138" i="2"/>
  <c r="BK143" i="2"/>
  <c r="J148" i="2"/>
  <c r="J153" i="2"/>
  <c r="BK137" i="2"/>
  <c r="J271" i="3"/>
  <c r="J185" i="3"/>
  <c r="J329" i="3"/>
  <c r="J208" i="3"/>
  <c r="BK265" i="3"/>
  <c r="J146" i="3"/>
  <c r="BK284" i="3"/>
  <c r="BK216" i="3"/>
  <c r="BK356" i="3"/>
  <c r="J321" i="3"/>
  <c r="BK254" i="3"/>
  <c r="J359" i="3"/>
  <c r="J265" i="3"/>
  <c r="BK329" i="3"/>
  <c r="BK271" i="3"/>
  <c r="BK162" i="3"/>
  <c r="BK364" i="3"/>
  <c r="J250" i="3"/>
  <c r="BK173" i="4"/>
  <c r="BK205" i="4"/>
  <c r="BK208" i="4"/>
  <c r="J198" i="4"/>
  <c r="J127" i="4"/>
  <c r="J123" i="4"/>
  <c r="BK175" i="4"/>
  <c r="J144" i="5"/>
  <c r="BK164" i="5"/>
  <c r="J122" i="5"/>
  <c r="J157" i="5"/>
  <c r="J142" i="6"/>
  <c r="BK150" i="6"/>
  <c r="BK152" i="6"/>
  <c r="J150" i="6"/>
  <c r="BK148" i="6"/>
  <c r="BK140" i="6"/>
  <c r="BK146" i="2"/>
  <c r="BK148" i="2"/>
  <c r="J155" i="2"/>
  <c r="J143" i="2"/>
  <c r="BK155" i="2"/>
  <c r="J355" i="3"/>
  <c r="BK204" i="3"/>
  <c r="BK146" i="3"/>
  <c r="J313" i="3"/>
  <c r="BK238" i="3"/>
  <c r="BK136" i="3"/>
  <c r="J364" i="3"/>
  <c r="J273" i="3"/>
  <c r="BK185" i="3"/>
  <c r="J348" i="3"/>
  <c r="BK258" i="3"/>
  <c r="BK132" i="3"/>
  <c r="BK317" i="3"/>
  <c r="J141" i="3"/>
  <c r="BK373" i="3"/>
  <c r="J369" i="3"/>
  <c r="J360" i="3"/>
  <c r="BK348" i="3"/>
  <c r="J229" i="3"/>
  <c r="BK158" i="3"/>
  <c r="BK355" i="3"/>
  <c r="J194" i="3"/>
  <c r="J164" i="4"/>
  <c r="J168" i="4"/>
  <c r="BK188" i="4"/>
  <c r="BK158" i="4"/>
  <c r="J154" i="4"/>
  <c r="J169" i="4"/>
  <c r="J169" i="5"/>
  <c r="J179" i="5"/>
  <c r="BK161" i="5"/>
  <c r="BK136" i="5"/>
  <c r="BK165" i="5"/>
  <c r="J140" i="6"/>
  <c r="J141" i="6"/>
  <c r="BK132" i="6"/>
  <c r="BK142" i="6"/>
  <c r="J152" i="6"/>
  <c r="BK124" i="6"/>
  <c r="BK140" i="2"/>
  <c r="BK130" i="2"/>
  <c r="J156" i="2"/>
  <c r="BK139" i="2"/>
  <c r="J138" i="2"/>
  <c r="J305" i="3"/>
  <c r="BK194" i="3"/>
  <c r="BK357" i="3"/>
  <c r="BK245" i="3"/>
  <c r="BK273" i="3"/>
  <c r="BK175" i="3"/>
  <c r="J301" i="3"/>
  <c r="BK220" i="3"/>
  <c r="J357" i="3"/>
  <c r="BK280" i="3"/>
  <c r="J237" i="3"/>
  <c r="BK321" i="3"/>
  <c r="J258" i="3"/>
  <c r="J276" i="3"/>
  <c r="J200" i="3"/>
  <c r="J373" i="3"/>
  <c r="BK266" i="3"/>
  <c r="BK169" i="3"/>
  <c r="BK169" i="4"/>
  <c r="BK202" i="4"/>
  <c r="BK196" i="4"/>
  <c r="BK150" i="4"/>
  <c r="J182" i="4"/>
  <c r="J202" i="4"/>
  <c r="BK132" i="4"/>
  <c r="BK149" i="5"/>
  <c r="J174" i="5"/>
  <c r="BK195" i="5"/>
  <c r="J164" i="5"/>
  <c r="BK169" i="5"/>
  <c r="J148" i="6"/>
  <c r="BK128" i="6"/>
  <c r="BK137" i="6"/>
  <c r="BK144" i="6"/>
  <c r="BK130" i="6"/>
  <c r="BK134" i="6"/>
  <c r="BK154" i="6"/>
  <c r="BK136" i="6" l="1"/>
  <c r="R129" i="2"/>
  <c r="P149" i="2"/>
  <c r="P249" i="3"/>
  <c r="R354" i="3"/>
  <c r="T204" i="4"/>
  <c r="P129" i="2"/>
  <c r="BK149" i="2"/>
  <c r="J149" i="2"/>
  <c r="J103" i="2" s="1"/>
  <c r="T249" i="3"/>
  <c r="P354" i="3"/>
  <c r="R372" i="3"/>
  <c r="R371" i="3" s="1"/>
  <c r="P122" i="4"/>
  <c r="T121" i="5"/>
  <c r="T120" i="5"/>
  <c r="T119" i="5" s="1"/>
  <c r="T129" i="2"/>
  <c r="R149" i="2"/>
  <c r="T131" i="3"/>
  <c r="R210" i="3"/>
  <c r="R337" i="3"/>
  <c r="R368" i="3"/>
  <c r="R122" i="4"/>
  <c r="R121" i="5"/>
  <c r="R120" i="5" s="1"/>
  <c r="R119" i="5" s="1"/>
  <c r="BK119" i="6"/>
  <c r="J119" i="6" s="1"/>
  <c r="J97" i="6" s="1"/>
  <c r="R142" i="2"/>
  <c r="BK131" i="3"/>
  <c r="J131" i="3" s="1"/>
  <c r="J100" i="3" s="1"/>
  <c r="T210" i="3"/>
  <c r="T337" i="3"/>
  <c r="T368" i="3"/>
  <c r="T122" i="4"/>
  <c r="T121" i="4"/>
  <c r="T120" i="4"/>
  <c r="T119" i="6"/>
  <c r="T149" i="2"/>
  <c r="R249" i="3"/>
  <c r="BK354" i="3"/>
  <c r="J354" i="3" s="1"/>
  <c r="J104" i="3" s="1"/>
  <c r="J372" i="3"/>
  <c r="J107" i="3" s="1"/>
  <c r="BK204" i="4"/>
  <c r="J204" i="4"/>
  <c r="J99" i="4"/>
  <c r="J136" i="6"/>
  <c r="J98" i="6" s="1"/>
  <c r="BK142" i="2"/>
  <c r="J142" i="2" s="1"/>
  <c r="J101" i="2" s="1"/>
  <c r="R131" i="3"/>
  <c r="P210" i="3"/>
  <c r="P337" i="3"/>
  <c r="P368" i="3"/>
  <c r="P130" i="3" s="1"/>
  <c r="P129" i="3" s="1"/>
  <c r="AU97" i="1" s="1"/>
  <c r="R204" i="4"/>
  <c r="BK121" i="5"/>
  <c r="R119" i="6"/>
  <c r="P136" i="6"/>
  <c r="P142" i="2"/>
  <c r="P131" i="3"/>
  <c r="BK210" i="3"/>
  <c r="J210" i="3"/>
  <c r="J101" i="3" s="1"/>
  <c r="BK337" i="3"/>
  <c r="J337" i="3"/>
  <c r="J103" i="3"/>
  <c r="BK368" i="3"/>
  <c r="J368" i="3" s="1"/>
  <c r="J105" i="3" s="1"/>
  <c r="P372" i="3"/>
  <c r="P371" i="3"/>
  <c r="BK122" i="4"/>
  <c r="P204" i="4"/>
  <c r="P121" i="5"/>
  <c r="P120" i="5"/>
  <c r="P119" i="5"/>
  <c r="AU99" i="1" s="1"/>
  <c r="R136" i="6"/>
  <c r="BK129" i="2"/>
  <c r="J129" i="2" s="1"/>
  <c r="J100" i="2" s="1"/>
  <c r="T142" i="2"/>
  <c r="BK249" i="3"/>
  <c r="J249" i="3" s="1"/>
  <c r="J102" i="3" s="1"/>
  <c r="T354" i="3"/>
  <c r="T372" i="3"/>
  <c r="T371" i="3"/>
  <c r="P119" i="6"/>
  <c r="P118" i="6" s="1"/>
  <c r="AU100" i="1" s="1"/>
  <c r="T136" i="6"/>
  <c r="BK160" i="2"/>
  <c r="J160" i="2"/>
  <c r="J105" i="2" s="1"/>
  <c r="BK207" i="4"/>
  <c r="BK121" i="4" s="1"/>
  <c r="J207" i="4"/>
  <c r="J100" i="4"/>
  <c r="BK147" i="2"/>
  <c r="J147" i="2"/>
  <c r="J102" i="2" s="1"/>
  <c r="BK201" i="5"/>
  <c r="J201" i="5" s="1"/>
  <c r="J99" i="5" s="1"/>
  <c r="E85" i="6"/>
  <c r="BE132" i="6"/>
  <c r="BE134" i="6"/>
  <c r="F115" i="6"/>
  <c r="BE137" i="6"/>
  <c r="BE148" i="6"/>
  <c r="BE158" i="6"/>
  <c r="BE142" i="6"/>
  <c r="BE144" i="6"/>
  <c r="BE146" i="6"/>
  <c r="BE156" i="6"/>
  <c r="J121" i="5"/>
  <c r="J98" i="5" s="1"/>
  <c r="BE124" i="6"/>
  <c r="BE126" i="6"/>
  <c r="BE128" i="6"/>
  <c r="BE138" i="6"/>
  <c r="BE140" i="6"/>
  <c r="BE141" i="6"/>
  <c r="BE130" i="6"/>
  <c r="J89" i="6"/>
  <c r="BE120" i="6"/>
  <c r="BE122" i="6"/>
  <c r="BE160" i="6"/>
  <c r="BE150" i="6"/>
  <c r="BE152" i="6"/>
  <c r="BE154" i="6"/>
  <c r="BE162" i="6"/>
  <c r="E85" i="5"/>
  <c r="BE140" i="5"/>
  <c r="BE149" i="5"/>
  <c r="BE187" i="5"/>
  <c r="J122" i="4"/>
  <c r="J98" i="4"/>
  <c r="F116" i="5"/>
  <c r="BE126" i="5"/>
  <c r="BE169" i="5"/>
  <c r="J113" i="5"/>
  <c r="BE170" i="5"/>
  <c r="BE174" i="5"/>
  <c r="BE191" i="5"/>
  <c r="BE122" i="5"/>
  <c r="BE131" i="5"/>
  <c r="BE144" i="5"/>
  <c r="BE165" i="5"/>
  <c r="BE179" i="5"/>
  <c r="BE202" i="5"/>
  <c r="BE157" i="5"/>
  <c r="BE181" i="5"/>
  <c r="BE161" i="5"/>
  <c r="BE197" i="5"/>
  <c r="BE164" i="5"/>
  <c r="BE136" i="5"/>
  <c r="BE153" i="5"/>
  <c r="BE163" i="5"/>
  <c r="BE195" i="5"/>
  <c r="E110" i="4"/>
  <c r="BE150" i="4"/>
  <c r="BE169" i="4"/>
  <c r="BE174" i="4"/>
  <c r="F92" i="4"/>
  <c r="BE132" i="4"/>
  <c r="BK371" i="3"/>
  <c r="J371" i="3"/>
  <c r="J106" i="3" s="1"/>
  <c r="BE123" i="4"/>
  <c r="BE196" i="4"/>
  <c r="BE198" i="4"/>
  <c r="BE203" i="4"/>
  <c r="BE137" i="4"/>
  <c r="BE162" i="4"/>
  <c r="BE164" i="4"/>
  <c r="BE168" i="4"/>
  <c r="BE173" i="4"/>
  <c r="BE175" i="4"/>
  <c r="BE192" i="4"/>
  <c r="BE208" i="4"/>
  <c r="BE141" i="4"/>
  <c r="BE154" i="4"/>
  <c r="BE182" i="4"/>
  <c r="BE205" i="4"/>
  <c r="BE180" i="4"/>
  <c r="BE188" i="4"/>
  <c r="BE206" i="4"/>
  <c r="J89" i="4"/>
  <c r="BE127" i="4"/>
  <c r="BE145" i="4"/>
  <c r="BE158" i="4"/>
  <c r="BE202" i="4"/>
  <c r="BE181" i="3"/>
  <c r="BE254" i="3"/>
  <c r="BE258" i="3"/>
  <c r="BE269" i="3"/>
  <c r="BE273" i="3"/>
  <c r="BE284" i="3"/>
  <c r="BE291" i="3"/>
  <c r="BE297" i="3"/>
  <c r="BE321" i="3"/>
  <c r="BE338" i="3"/>
  <c r="BE346" i="3"/>
  <c r="BE348" i="3"/>
  <c r="BE357" i="3"/>
  <c r="BE374" i="3"/>
  <c r="E85" i="3"/>
  <c r="BE185" i="3"/>
  <c r="BE233" i="3"/>
  <c r="BE265" i="3"/>
  <c r="BE301" i="3"/>
  <c r="BE325" i="3"/>
  <c r="BE333" i="3"/>
  <c r="F126" i="3"/>
  <c r="BE162" i="3"/>
  <c r="BE169" i="3"/>
  <c r="BE208" i="3"/>
  <c r="BE211" i="3"/>
  <c r="BE220" i="3"/>
  <c r="BE225" i="3"/>
  <c r="BE305" i="3"/>
  <c r="BE313" i="3"/>
  <c r="BE370" i="3"/>
  <c r="BE136" i="3"/>
  <c r="BE141" i="3"/>
  <c r="BE150" i="3"/>
  <c r="BE154" i="3"/>
  <c r="BE194" i="3"/>
  <c r="BE196" i="3"/>
  <c r="BE200" i="3"/>
  <c r="BE204" i="3"/>
  <c r="BE229" i="3"/>
  <c r="BE250" i="3"/>
  <c r="BE268" i="3"/>
  <c r="BE272" i="3"/>
  <c r="BE275" i="3"/>
  <c r="BE355" i="3"/>
  <c r="BE366" i="3"/>
  <c r="BE367" i="3"/>
  <c r="BE369" i="3"/>
  <c r="BE132" i="3"/>
  <c r="BE158" i="3"/>
  <c r="BE235" i="3"/>
  <c r="BE264" i="3"/>
  <c r="BE358" i="3"/>
  <c r="BE359" i="3"/>
  <c r="BE360" i="3"/>
  <c r="BE361" i="3"/>
  <c r="BE373" i="3"/>
  <c r="J91" i="3"/>
  <c r="BE192" i="3"/>
  <c r="BE216" i="3"/>
  <c r="BE238" i="3"/>
  <c r="BE239" i="3"/>
  <c r="BE245" i="3"/>
  <c r="BE271" i="3"/>
  <c r="BE146" i="3"/>
  <c r="BE175" i="3"/>
  <c r="BE236" i="3"/>
  <c r="BE237" i="3"/>
  <c r="BE266" i="3"/>
  <c r="BE274" i="3"/>
  <c r="BE276" i="3"/>
  <c r="BE280" i="3"/>
  <c r="BE299" i="3"/>
  <c r="BE309" i="3"/>
  <c r="BE356" i="3"/>
  <c r="BE363" i="3"/>
  <c r="BE364" i="3"/>
  <c r="BE317" i="3"/>
  <c r="BE329" i="3"/>
  <c r="J91" i="2"/>
  <c r="BE130" i="2"/>
  <c r="BE143" i="2"/>
  <c r="E85" i="2"/>
  <c r="BE145" i="2"/>
  <c r="BE146" i="2"/>
  <c r="BE154" i="2"/>
  <c r="BE161" i="2"/>
  <c r="F94" i="2"/>
  <c r="BE137" i="2"/>
  <c r="BE144" i="2"/>
  <c r="BE138" i="2"/>
  <c r="BE139" i="2"/>
  <c r="BE140" i="2"/>
  <c r="BE141" i="2"/>
  <c r="BE150" i="2"/>
  <c r="BE151" i="2"/>
  <c r="BE153" i="2"/>
  <c r="BE155" i="2"/>
  <c r="BE156" i="2"/>
  <c r="BE157" i="2"/>
  <c r="BE158" i="2"/>
  <c r="BE148" i="2"/>
  <c r="J36" i="2"/>
  <c r="AW96" i="1"/>
  <c r="F39" i="3"/>
  <c r="BD97" i="1" s="1"/>
  <c r="F37" i="6"/>
  <c r="BD100" i="1" s="1"/>
  <c r="AS94" i="1"/>
  <c r="J36" i="3"/>
  <c r="AW97" i="1" s="1"/>
  <c r="F37" i="5"/>
  <c r="BD99" i="1"/>
  <c r="F35" i="6"/>
  <c r="BB100" i="1" s="1"/>
  <c r="F37" i="2"/>
  <c r="BB96" i="1"/>
  <c r="J34" i="4"/>
  <c r="AW98" i="1"/>
  <c r="F35" i="4"/>
  <c r="BB98" i="1"/>
  <c r="F35" i="5"/>
  <c r="BB99" i="1" s="1"/>
  <c r="F39" i="2"/>
  <c r="BD96" i="1"/>
  <c r="F36" i="4"/>
  <c r="BC98" i="1"/>
  <c r="F37" i="4"/>
  <c r="BD98" i="1"/>
  <c r="F36" i="5"/>
  <c r="BC99" i="1" s="1"/>
  <c r="F34" i="4"/>
  <c r="BA98" i="1"/>
  <c r="F34" i="5"/>
  <c r="BA99" i="1"/>
  <c r="F36" i="6"/>
  <c r="BC100" i="1"/>
  <c r="F36" i="3"/>
  <c r="BA97" i="1" s="1"/>
  <c r="J34" i="5"/>
  <c r="AW99" i="1"/>
  <c r="J34" i="6"/>
  <c r="AW100" i="1" s="1"/>
  <c r="F36" i="2"/>
  <c r="BA96" i="1"/>
  <c r="F37" i="3"/>
  <c r="BB97" i="1" s="1"/>
  <c r="F34" i="6"/>
  <c r="BA100" i="1" s="1"/>
  <c r="F38" i="2"/>
  <c r="BC96" i="1"/>
  <c r="F38" i="3"/>
  <c r="BC97" i="1" s="1"/>
  <c r="R130" i="3" l="1"/>
  <c r="R129" i="3" s="1"/>
  <c r="BK120" i="4"/>
  <c r="J120" i="4" s="1"/>
  <c r="J30" i="4" s="1"/>
  <c r="J121" i="4"/>
  <c r="J97" i="4" s="1"/>
  <c r="BK130" i="3"/>
  <c r="J130" i="3" s="1"/>
  <c r="J99" i="3" s="1"/>
  <c r="T130" i="3"/>
  <c r="T129" i="3" s="1"/>
  <c r="BK128" i="2"/>
  <c r="J128" i="2"/>
  <c r="J99" i="2"/>
  <c r="R118" i="6"/>
  <c r="R121" i="4"/>
  <c r="R120" i="4"/>
  <c r="T128" i="2"/>
  <c r="T127" i="2" s="1"/>
  <c r="BK120" i="5"/>
  <c r="J120" i="5"/>
  <c r="J97" i="5"/>
  <c r="P128" i="2"/>
  <c r="P127" i="2" s="1"/>
  <c r="AU96" i="1" s="1"/>
  <c r="AU95" i="1" s="1"/>
  <c r="AU94" i="1" s="1"/>
  <c r="T118" i="6"/>
  <c r="P121" i="4"/>
  <c r="P120" i="4"/>
  <c r="AU98" i="1"/>
  <c r="R128" i="2"/>
  <c r="R127" i="2" s="1"/>
  <c r="BK159" i="2"/>
  <c r="J159" i="2"/>
  <c r="J104" i="2"/>
  <c r="BK118" i="6"/>
  <c r="J118" i="6" s="1"/>
  <c r="J96" i="6" s="1"/>
  <c r="AG98" i="1"/>
  <c r="AN98" i="1" s="1"/>
  <c r="J96" i="4"/>
  <c r="F35" i="2"/>
  <c r="AZ96" i="1"/>
  <c r="J33" i="5"/>
  <c r="AV99" i="1"/>
  <c r="AT99" i="1" s="1"/>
  <c r="BB95" i="1"/>
  <c r="F35" i="3"/>
  <c r="AZ97" i="1" s="1"/>
  <c r="BA95" i="1"/>
  <c r="BC95" i="1"/>
  <c r="F33" i="4"/>
  <c r="AZ98" i="1" s="1"/>
  <c r="J35" i="2"/>
  <c r="AV96" i="1"/>
  <c r="AT96" i="1" s="1"/>
  <c r="J33" i="4"/>
  <c r="AV98" i="1"/>
  <c r="AT98" i="1"/>
  <c r="F33" i="6"/>
  <c r="AZ100" i="1" s="1"/>
  <c r="J35" i="3"/>
  <c r="AV97" i="1" s="1"/>
  <c r="AT97" i="1" s="1"/>
  <c r="BD95" i="1"/>
  <c r="J33" i="6"/>
  <c r="AV100" i="1" s="1"/>
  <c r="AT100" i="1" s="1"/>
  <c r="F33" i="5"/>
  <c r="AZ99" i="1"/>
  <c r="BK129" i="3" l="1"/>
  <c r="J129" i="3" s="1"/>
  <c r="J98" i="3" s="1"/>
  <c r="BK127" i="2"/>
  <c r="J127" i="2" s="1"/>
  <c r="J32" i="2" s="1"/>
  <c r="AG96" i="1" s="1"/>
  <c r="BK119" i="5"/>
  <c r="J119" i="5"/>
  <c r="J96" i="5"/>
  <c r="J39" i="4"/>
  <c r="BC94" i="1"/>
  <c r="AY94" i="1" s="1"/>
  <c r="BB94" i="1"/>
  <c r="W31" i="1" s="1"/>
  <c r="BA94" i="1"/>
  <c r="W30" i="1" s="1"/>
  <c r="J30" i="6"/>
  <c r="AG100" i="1" s="1"/>
  <c r="AZ95" i="1"/>
  <c r="BD94" i="1"/>
  <c r="W33" i="1" s="1"/>
  <c r="AY95" i="1"/>
  <c r="AW95" i="1"/>
  <c r="AX95" i="1"/>
  <c r="J32" i="3" l="1"/>
  <c r="AG97" i="1" s="1"/>
  <c r="AG95" i="1" s="1"/>
  <c r="J39" i="6"/>
  <c r="J41" i="2"/>
  <c r="J98" i="2"/>
  <c r="J41" i="3"/>
  <c r="AN97" i="1"/>
  <c r="AN96" i="1"/>
  <c r="AN100" i="1"/>
  <c r="AW94" i="1"/>
  <c r="AK30" i="1" s="1"/>
  <c r="AX94" i="1"/>
  <c r="J30" i="5"/>
  <c r="AG99" i="1"/>
  <c r="AN99" i="1" s="1"/>
  <c r="W32" i="1"/>
  <c r="AZ94" i="1"/>
  <c r="W29" i="1" s="1"/>
  <c r="AV95" i="1"/>
  <c r="AT95" i="1" s="1"/>
  <c r="AN95" i="1" l="1"/>
  <c r="J39" i="5"/>
  <c r="AG94" i="1"/>
  <c r="AK26" i="1" s="1"/>
  <c r="AV94" i="1"/>
  <c r="AK29" i="1" s="1"/>
  <c r="AK35" i="1" l="1"/>
  <c r="AT94" i="1"/>
  <c r="AN94" i="1" l="1"/>
</calcChain>
</file>

<file path=xl/sharedStrings.xml><?xml version="1.0" encoding="utf-8"?>
<sst xmlns="http://schemas.openxmlformats.org/spreadsheetml/2006/main" count="6930" uniqueCount="884">
  <si>
    <t>Export Komplet</t>
  </si>
  <si>
    <t/>
  </si>
  <si>
    <t>2.0</t>
  </si>
  <si>
    <t>ZAMOK</t>
  </si>
  <si>
    <t>False</t>
  </si>
  <si>
    <t>{3c7b5ccc-65de-4f06-90a1-164c987d31af}</t>
  </si>
  <si>
    <t>0,01</t>
  </si>
  <si>
    <t>21</t>
  </si>
  <si>
    <t>15</t>
  </si>
  <si>
    <t>REKAPITULACE STAVBY</t>
  </si>
  <si>
    <t>v ---  níže se nacházejí doplnkové a pomocné údaje k sestavám  --- v</t>
  </si>
  <si>
    <t>Návod na vyplnění</t>
  </si>
  <si>
    <t>0,001</t>
  </si>
  <si>
    <t>Kód:</t>
  </si>
  <si>
    <t>14</t>
  </si>
  <si>
    <t>Měnit lze pouze buňky se žlutým podbarvením!_x000D_
_x000D_
1) na prvním listu Rekapitulace stavby vyplňte v sestavě_x000D_
_x000D_
    a) Souhrnný list_x000D_
       - údaje o Uchazeči_x000D_
         (přenesou se do ostatních sestav i v jiných listech)_x000D_
_x000D_
    b) Rekapitulace objektů_x000D_
       - potřebné Ostatní náklady_x000D_
_x000D_
2) na vybraných listech vyplňte v sestavě_x000D_
_x000D_
    a) Krycí list_x000D_
       - údaje o Uchazeči, pokud se liší od údajů o Uchazeči na Souhrnném listu_x000D_
         (údaje se přenesou do ostatních sestav v daném listu)_x000D_
_x000D_
    b) Rekapitulace rozpočtu_x000D_
       - potřebné Ostatní náklady_x000D_
_x000D_
    c) Celkové náklady za stavbu_x000D_
       - ceny u položek_x000D_
       - množství, pokud má žluté podbarvení_x000D_
       - a v případě potřeby poznámku (ta je ve skrytém sloupci)</t>
  </si>
  <si>
    <t>Stavba:</t>
  </si>
  <si>
    <t>KSO:</t>
  </si>
  <si>
    <t>CC-CZ:</t>
  </si>
  <si>
    <t>Místo:</t>
  </si>
  <si>
    <t>ulice Vídeňská, Brno</t>
  </si>
  <si>
    <t>Datum:</t>
  </si>
  <si>
    <t>26. 5. 2021</t>
  </si>
  <si>
    <t>Zadavatel:</t>
  </si>
  <si>
    <t>IČ:</t>
  </si>
  <si>
    <t>255 08 881</t>
  </si>
  <si>
    <t>Dopravní podnik města Brna, a. s.</t>
  </si>
  <si>
    <t>DIČ:</t>
  </si>
  <si>
    <t>CZ25508881</t>
  </si>
  <si>
    <t>Uchazeč:</t>
  </si>
  <si>
    <t>Vyplň údaj</t>
  </si>
  <si>
    <t>Projektant:</t>
  </si>
  <si>
    <t>002 16 305</t>
  </si>
  <si>
    <t>Vysoké učení technické v Brně</t>
  </si>
  <si>
    <t>CZ00216305</t>
  </si>
  <si>
    <t>True</t>
  </si>
  <si>
    <t>Zpracovatel:</t>
  </si>
  <si>
    <t>Poznámka:</t>
  </si>
  <si>
    <t>Cena bez DPH</t>
  </si>
  <si>
    <t>Sazba daně</t>
  </si>
  <si>
    <t>Základ daně</t>
  </si>
  <si>
    <t>Výše daně</t>
  </si>
  <si>
    <t>DPH</t>
  </si>
  <si>
    <t>základní</t>
  </si>
  <si>
    <t>snížená</t>
  </si>
  <si>
    <t>zákl. přenesená</t>
  </si>
  <si>
    <t>sníž. přenesená</t>
  </si>
  <si>
    <t>nulová</t>
  </si>
  <si>
    <t>Cena s DPH</t>
  </si>
  <si>
    <t>v</t>
  </si>
  <si>
    <t>CZK</t>
  </si>
  <si>
    <t>Projektant</t>
  </si>
  <si>
    <t>Zpracovatel</t>
  </si>
  <si>
    <t>Datum a podpis:</t>
  </si>
  <si>
    <t>Razítko</t>
  </si>
  <si>
    <t>Objednavatel</t>
  </si>
  <si>
    <t>Uchazeč</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</si>
  <si>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</si>
  <si>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</si>
  <si>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</si>
  <si>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</si>
  <si>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</si>
  <si>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</si>
  <si>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</si>
  <si>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</si>
  <si>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</si>
  <si>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</si>
  <si>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</si>
  <si>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</si>
  <si>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</si>
  <si>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</si>
  <si>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</si>
  <si>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</si>
  <si>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</si>
  <si>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</si>
  <si>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</si>
  <si>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 rozpočtů</t>
  </si>
  <si>
    <t>D</t>
  </si>
  <si>
    <t>0</t>
  </si>
  <si>
    <t>###NOIMPORT###</t>
  </si>
  <si>
    <t>IMPORT</t>
  </si>
  <si>
    <t>{00000000-0000-0000-0000-000000000000}</t>
  </si>
  <si>
    <t>SO01</t>
  </si>
  <si>
    <t>Tramvajová trať</t>
  </si>
  <si>
    <t>STA</t>
  </si>
  <si>
    <t>1</t>
  </si>
  <si>
    <t>{98f3361a-d1e6-4259-b7c7-d3b8c23ad6da}</t>
  </si>
  <si>
    <t>2</t>
  </si>
  <si>
    <t>/</t>
  </si>
  <si>
    <t>Bourané konstrukce</t>
  </si>
  <si>
    <t>Soupis</t>
  </si>
  <si>
    <t>{017fa2e1-bef9-44cb-9221-60b3df8c5bff}</t>
  </si>
  <si>
    <t>Nové konstrukce</t>
  </si>
  <si>
    <t>{9d65389a-62f1-4a77-a463-1dac35f51f8e}</t>
  </si>
  <si>
    <t>SO02</t>
  </si>
  <si>
    <t>Vyústění odvodnění</t>
  </si>
  <si>
    <t>{dfe264ae-996e-4dc5-9411-9317bd1ef7fb}</t>
  </si>
  <si>
    <t>SO03</t>
  </si>
  <si>
    <t>Napojení na kanalizaci</t>
  </si>
  <si>
    <t>{acf67739-aa73-41ce-b068-82f9ee9dc373}</t>
  </si>
  <si>
    <t>VRN</t>
  </si>
  <si>
    <t>Vedlejší rozpočtové náklady</t>
  </si>
  <si>
    <t>{edcbe634-df7e-4b34-ac71-9c83688970d1}</t>
  </si>
  <si>
    <t>KRYCÍ LIST SOUPISU PRACÍ</t>
  </si>
  <si>
    <t>Objekt:</t>
  </si>
  <si>
    <t>SO01 - Tramvajová trať</t>
  </si>
  <si>
    <t>Soupis:</t>
  </si>
  <si>
    <t>REKAPITULACE ČLENĚNÍ SOUPISU PRACÍ</t>
  </si>
  <si>
    <t>Kód dílu - Popis</t>
  </si>
  <si>
    <t>Cena celkem [CZK]</t>
  </si>
  <si>
    <t>Náklady ze soupisu prací</t>
  </si>
  <si>
    <t>-1</t>
  </si>
  <si>
    <t>HSV - Práce a dodávky HSV</t>
  </si>
  <si>
    <t xml:space="preserve">    1 - Zemní práce</t>
  </si>
  <si>
    <t xml:space="preserve">    5 - Komunikace pozemní</t>
  </si>
  <si>
    <t xml:space="preserve">    9 - Ostatní konstrukce a práce, bourání</t>
  </si>
  <si>
    <t xml:space="preserve">    997 - Přesun sutě</t>
  </si>
  <si>
    <t>PSV - Práce a dodávky PSV</t>
  </si>
  <si>
    <t xml:space="preserve">    767 - Konstrukce zámečnické</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</si>
  <si>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</si>
  <si>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</si>
  <si>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</si>
  <si>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</si>
  <si>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</si>
  <si>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</si>
  <si>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</si>
  <si>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</si>
  <si>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</si>
  <si>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</si>
  <si>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</si>
  <si>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</si>
  <si>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</si>
  <si>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</si>
  <si>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</si>
  <si>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</si>
  <si>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Zemní práce</t>
  </si>
  <si>
    <t>K</t>
  </si>
  <si>
    <t>113106123</t>
  </si>
  <si>
    <t>Rozebrání dlažeb ze zámkových dlaždic komunikací pro pěší ručně</t>
  </si>
  <si>
    <t>m2</t>
  </si>
  <si>
    <t>CS ÚRS 2021 02</t>
  </si>
  <si>
    <t>4</t>
  </si>
  <si>
    <t>-285794756</t>
  </si>
  <si>
    <t>VV</t>
  </si>
  <si>
    <t>Nástupiště (pl)</t>
  </si>
  <si>
    <t>k likvidaci</t>
  </si>
  <si>
    <t>155,0</t>
  </si>
  <si>
    <t>ke zpětnému</t>
  </si>
  <si>
    <t>293,0</t>
  </si>
  <si>
    <t>Součet</t>
  </si>
  <si>
    <t>19</t>
  </si>
  <si>
    <t>113107182</t>
  </si>
  <si>
    <t>Odstranění podkladu živičného tl přes 50 do 100 mm strojně pl přes 50 do 200 m2</t>
  </si>
  <si>
    <t>-887904982</t>
  </si>
  <si>
    <t>113107184</t>
  </si>
  <si>
    <t>Odstranění podkladu živičného tl přes 150 do 200 mm strojně pl přes 50 do 200 m2</t>
  </si>
  <si>
    <t>-32216991</t>
  </si>
  <si>
    <t>3</t>
  </si>
  <si>
    <t>113151111</t>
  </si>
  <si>
    <t>Rozebrání zpevněných ploch ze silničních dílců</t>
  </si>
  <si>
    <t>-1806012095</t>
  </si>
  <si>
    <t>113201112</t>
  </si>
  <si>
    <t>Vytrhání obrub silničních ležatých</t>
  </si>
  <si>
    <t>m</t>
  </si>
  <si>
    <t>-575059914</t>
  </si>
  <si>
    <t>5</t>
  </si>
  <si>
    <t>113202111</t>
  </si>
  <si>
    <t>Vytrhání obrub krajníků obrubníků stojatých</t>
  </si>
  <si>
    <t>1567364066</t>
  </si>
  <si>
    <t>Komunikace pozemní</t>
  </si>
  <si>
    <t>6</t>
  </si>
  <si>
    <t>512531111</t>
  </si>
  <si>
    <t>Odstranění kolejového lože z kameniva po rozebrání koleje</t>
  </si>
  <si>
    <t>m3</t>
  </si>
  <si>
    <t>-2047361796</t>
  </si>
  <si>
    <t>7</t>
  </si>
  <si>
    <t>525321112</t>
  </si>
  <si>
    <t>Demontáž koleje na pražcích dřevěných soustavy S49 rozdělení d</t>
  </si>
  <si>
    <t>173718157</t>
  </si>
  <si>
    <t>8</t>
  </si>
  <si>
    <t>525341112</t>
  </si>
  <si>
    <t>Demontáž koleje na pražcích betonových soustavy S49 rozdělení d</t>
  </si>
  <si>
    <t>-950536215</t>
  </si>
  <si>
    <t>9</t>
  </si>
  <si>
    <t>525541115</t>
  </si>
  <si>
    <t>Demontáž přídržné kolejnice včetně stoliček</t>
  </si>
  <si>
    <t>-609412972</t>
  </si>
  <si>
    <t>Ostatní konstrukce a práce, bourání</t>
  </si>
  <si>
    <t>10</t>
  </si>
  <si>
    <t>961055111</t>
  </si>
  <si>
    <t>Bourání základů ze ŽB</t>
  </si>
  <si>
    <t>-406065062</t>
  </si>
  <si>
    <t>997</t>
  </si>
  <si>
    <t>Přesun sutě</t>
  </si>
  <si>
    <t>11</t>
  </si>
  <si>
    <t>997241521</t>
  </si>
  <si>
    <t>Vodorovné přemístění vybouraných hmot do 7 km</t>
  </si>
  <si>
    <t>t</t>
  </si>
  <si>
    <t>-949754862</t>
  </si>
  <si>
    <t>12</t>
  </si>
  <si>
    <t>997241525</t>
  </si>
  <si>
    <t>Příplatek ZKD 1 km u vodorovného přemístění vybouraných hmot</t>
  </si>
  <si>
    <t>-1774785985</t>
  </si>
  <si>
    <t>7223,736*5 'Přepočtené koeficientem množství</t>
  </si>
  <si>
    <t>17</t>
  </si>
  <si>
    <t>9970138X1</t>
  </si>
  <si>
    <t>Poplatek za uložení na skládce (skládkovné) stavebního odpadu dřevěného nebezpečného kód odpadu 17 02 04 (dle PD)</t>
  </si>
  <si>
    <t>-771063401</t>
  </si>
  <si>
    <t>20</t>
  </si>
  <si>
    <t>9970138X3</t>
  </si>
  <si>
    <t>Poplatek za uložení na skládce (skládkovné) stavebního odpadu z plastických hmot kód odpadu 07 02 99 (dle PD)</t>
  </si>
  <si>
    <t>388812159</t>
  </si>
  <si>
    <t>997013861</t>
  </si>
  <si>
    <t>Poplatek za uložení stavebního odpadu na recyklační skládce (skládkovné) z prostého betonu kód odpadu 17 01 01</t>
  </si>
  <si>
    <t>1492393406</t>
  </si>
  <si>
    <t>13</t>
  </si>
  <si>
    <t>997013871</t>
  </si>
  <si>
    <t>Poplatek za uložení stavebního odpadu na recyklační skládce (skládkovné) směsného stavebního a demoličního kód odpadu  17 09 04</t>
  </si>
  <si>
    <t>-1509716714</t>
  </si>
  <si>
    <t>18</t>
  </si>
  <si>
    <t>997013873</t>
  </si>
  <si>
    <t>Poplatek za uložení stavebního odpadu na recyklační skládce (skládkovné) zeminy a kamení zatříděného do Katalogu odpadů pod kódem 17 05 04</t>
  </si>
  <si>
    <t>-1110041668</t>
  </si>
  <si>
    <t>16</t>
  </si>
  <si>
    <t>997013847</t>
  </si>
  <si>
    <t>Poplatek za uložení na skládce (skládkovné) odpadu asfaltového s dehtem kód odpadu 17 03 01</t>
  </si>
  <si>
    <t>-1001848121</t>
  </si>
  <si>
    <t>PSV</t>
  </si>
  <si>
    <t>Práce a dodávky PSV</t>
  </si>
  <si>
    <t>767</t>
  </si>
  <si>
    <t>Konstrukce zámečnické</t>
  </si>
  <si>
    <t>767161813</t>
  </si>
  <si>
    <t>Demontáž zábradlí rovného nerozebíratelného hmotnosti 1 m zábradlí do 20 kg do suti</t>
  </si>
  <si>
    <t>666477149</t>
  </si>
  <si>
    <t>dlaž_01_pl</t>
  </si>
  <si>
    <t>155</t>
  </si>
  <si>
    <t>dlaž_02_pl</t>
  </si>
  <si>
    <t>293</t>
  </si>
  <si>
    <t>hlavní_DN250_dl</t>
  </si>
  <si>
    <t>450</t>
  </si>
  <si>
    <t>humus_pl</t>
  </si>
  <si>
    <t>4356</t>
  </si>
  <si>
    <t>chodník_pl</t>
  </si>
  <si>
    <t>89</t>
  </si>
  <si>
    <t>jáma_obj</t>
  </si>
  <si>
    <t>4085</t>
  </si>
  <si>
    <t>obsyp_obj</t>
  </si>
  <si>
    <t>958</t>
  </si>
  <si>
    <t>ornice_pl</t>
  </si>
  <si>
    <t>rýhy_obj</t>
  </si>
  <si>
    <t>rýhy do 600 mm</t>
  </si>
  <si>
    <t>982</t>
  </si>
  <si>
    <t>skl_1_pl</t>
  </si>
  <si>
    <t>6956</t>
  </si>
  <si>
    <t>skl_2_pl</t>
  </si>
  <si>
    <t>1953</t>
  </si>
  <si>
    <t>svodné_DN250_dl</t>
  </si>
  <si>
    <t>35</t>
  </si>
  <si>
    <t>šachty_obj</t>
  </si>
  <si>
    <t>174</t>
  </si>
  <si>
    <t>trativod_DN150_dl</t>
  </si>
  <si>
    <t>2053</t>
  </si>
  <si>
    <t>asfalt_pl</t>
  </si>
  <si>
    <t>50</t>
  </si>
  <si>
    <t xml:space="preserve">    2 - Zakládání</t>
  </si>
  <si>
    <t xml:space="preserve">    8 - Trubní vedení</t>
  </si>
  <si>
    <t xml:space="preserve">    998 - Přesun hmot</t>
  </si>
  <si>
    <t>M - Práce a dodávky M</t>
  </si>
  <si>
    <t xml:space="preserve">    22-M - Montáže technologických zařízení pro dopravní stavby</t>
  </si>
  <si>
    <t>121151123</t>
  </si>
  <si>
    <t>Sejmutí ornice plochy přes 500 m2 tl vrstvy do 200 mm strojně</t>
  </si>
  <si>
    <t>771970057</t>
  </si>
  <si>
    <t>Zemní práce - skrývka (předpokládaná pl)</t>
  </si>
  <si>
    <t>4356,0</t>
  </si>
  <si>
    <t>162206113</t>
  </si>
  <si>
    <t>Vodorovné přemístění do 100 m bez naložení výkopku ze zemin schopných zúrodnění</t>
  </si>
  <si>
    <t>940102181</t>
  </si>
  <si>
    <t>Zemní práce - skrývka (předpokládaná pl * v)</t>
  </si>
  <si>
    <t>(ornice_pl)*0,10</t>
  </si>
  <si>
    <t>(humus_pl)*0,10</t>
  </si>
  <si>
    <t>167103101</t>
  </si>
  <si>
    <t>Nakládání výkopku ze zemin schopných zúrodnění</t>
  </si>
  <si>
    <t>1760996825</t>
  </si>
  <si>
    <t>171206111</t>
  </si>
  <si>
    <t>Uložení zemin schopných zúrodnění nebo výsypek do násypů</t>
  </si>
  <si>
    <t>-1701485246</t>
  </si>
  <si>
    <t>131251106</t>
  </si>
  <si>
    <t>Hloubení jam nezapažených v hornině třídy těžitelnosti I skupiny 3 objem do 5000 m3 strojně</t>
  </si>
  <si>
    <t>840590560</t>
  </si>
  <si>
    <t>Zemní práce  - jáma (obj)</t>
  </si>
  <si>
    <t>4085,0</t>
  </si>
  <si>
    <t>132251104</t>
  </si>
  <si>
    <t>Hloubení rýh nezapažených š do 800 mm v hornině třídy těžitelnosti I skupiny 3 objem přes 100 m3 strojně</t>
  </si>
  <si>
    <t>1564518619</t>
  </si>
  <si>
    <t>Zemní práce  - rýhy (obj)</t>
  </si>
  <si>
    <t>982,0</t>
  </si>
  <si>
    <t>133251103</t>
  </si>
  <si>
    <t>Hloubení šachet nezapažených v hornině třídy těžitelnosti I skupiny 3 objem do 100 m3</t>
  </si>
  <si>
    <t>-334552059</t>
  </si>
  <si>
    <t>Zemní práce  - šachty (obj)</t>
  </si>
  <si>
    <t>174,0</t>
  </si>
  <si>
    <t>162251102</t>
  </si>
  <si>
    <t>Vodorovné přemístění přes 20 do 50 m výkopku/sypaniny z horniny třídy těžitelnosti I skupiny 1 až 3</t>
  </si>
  <si>
    <t>-1222050214</t>
  </si>
  <si>
    <t>Zemní práce - přesun po staveništi (předpokládaný obj)</t>
  </si>
  <si>
    <t>(jáma_obj)</t>
  </si>
  <si>
    <t>(rýhy_obj)</t>
  </si>
  <si>
    <t>(šachty_obj)</t>
  </si>
  <si>
    <t>(obsyp_obj)</t>
  </si>
  <si>
    <t>171201201</t>
  </si>
  <si>
    <t>Uložení sypaniny na skládky nebo meziskládky</t>
  </si>
  <si>
    <t>-997833799</t>
  </si>
  <si>
    <t>Zemní práce - uložení na staveništi (předpokládaný obj)</t>
  </si>
  <si>
    <t>167151101</t>
  </si>
  <si>
    <t>Nakládání výkopku z hornin třídy těžitelnosti I skupiny 1 až 3 do 100 m3</t>
  </si>
  <si>
    <t>320733139</t>
  </si>
  <si>
    <t>Zemní práce - nakládání (předpokládaný obj)</t>
  </si>
  <si>
    <t>174101101</t>
  </si>
  <si>
    <t>Zásyp jam, šachet rýh nebo kolem objektů sypaninou se zhutněním</t>
  </si>
  <si>
    <t>129098339</t>
  </si>
  <si>
    <t>Zemní práce - obsyp a zásyp (předpokládaný obj)</t>
  </si>
  <si>
    <t>958,0</t>
  </si>
  <si>
    <t>162351104</t>
  </si>
  <si>
    <t>Vodorovné přemístění přes 500 do 1000 m výkopku/sypaniny z horniny třídy těžitelnosti I skupiny 1 až 3</t>
  </si>
  <si>
    <t>1236143012</t>
  </si>
  <si>
    <t>Zemní práce - přesun na komerční skládku (předpokládaný obj)</t>
  </si>
  <si>
    <t>-(obsyp_obj)</t>
  </si>
  <si>
    <t>162751119</t>
  </si>
  <si>
    <t>Příplatek k vodorovnému přemístění výkopku/sypaniny z horniny třídy těžitelnosti I skupiny 1 až 3 ZKD 1000 m přes 10000 m</t>
  </si>
  <si>
    <t>-150477229</t>
  </si>
  <si>
    <t>4283*4 'Přepočtené koeficientem množství</t>
  </si>
  <si>
    <t>171201231</t>
  </si>
  <si>
    <t>Poplatek za uložení zeminy a kamení na recyklační skládce (skládkovné) kód odpadu 17 05 04</t>
  </si>
  <si>
    <t>1324582165</t>
  </si>
  <si>
    <t>4283*1,8 'Přepočtené koeficientem množství</t>
  </si>
  <si>
    <t>181951112</t>
  </si>
  <si>
    <t>Úprava pláně v hornině třídy těžitelnosti I skupiny 1 až 3 se zhutněním strojně</t>
  </si>
  <si>
    <t>-1849627008</t>
  </si>
  <si>
    <t>Zemní práce - skrývka, vyrovnání (předpokládaná pl)</t>
  </si>
  <si>
    <t>(humus_pl)</t>
  </si>
  <si>
    <t>181351103</t>
  </si>
  <si>
    <t>Rozprostření ornice tl vrstvy do 200 mm pl přes 100 do 500 m2 v rovině nebo ve svahu do 1:5 strojně</t>
  </si>
  <si>
    <t>-1345597063</t>
  </si>
  <si>
    <t>Zemní práce - skrývka, rozprostření (předpokládaná pl)</t>
  </si>
  <si>
    <t>181451121</t>
  </si>
  <si>
    <t>Založení lučního trávníku výsevem pl přes 1000 m2 v rovině a ve svahu do 1:5</t>
  </si>
  <si>
    <t>741526846</t>
  </si>
  <si>
    <t>Zemní práce - tráva (předpokládaná pl)</t>
  </si>
  <si>
    <t>M</t>
  </si>
  <si>
    <t>00572100</t>
  </si>
  <si>
    <t>osivo jetelotráva intenzivní víceletá</t>
  </si>
  <si>
    <t>kg</t>
  </si>
  <si>
    <t>-1062761053</t>
  </si>
  <si>
    <t>4356*0,02 'Přepočtené koeficientem množství</t>
  </si>
  <si>
    <t>Zakládání</t>
  </si>
  <si>
    <t>212312111</t>
  </si>
  <si>
    <t>Lože pro trativody z betonu prostého</t>
  </si>
  <si>
    <t>-835527970</t>
  </si>
  <si>
    <t>Drenáž - podsyp (dl * š * v)</t>
  </si>
  <si>
    <t>(svodné_DN250_dl)*0,80*0,10</t>
  </si>
  <si>
    <t>(hlavní_DN250_dl)*0,80*0,10</t>
  </si>
  <si>
    <t>212532111</t>
  </si>
  <si>
    <t>Lože pro trativody z kameniva hrubého drceného</t>
  </si>
  <si>
    <t>-1279628482</t>
  </si>
  <si>
    <t>(trativod_DN150_dl)*0,40*0,05</t>
  </si>
  <si>
    <t>212755216</t>
  </si>
  <si>
    <t>Trativody z drenážních trubek plastových flexibilních D 160 mm bez lože</t>
  </si>
  <si>
    <t>-2126443921</t>
  </si>
  <si>
    <t>Trativod (dl)</t>
  </si>
  <si>
    <t>2053,0</t>
  </si>
  <si>
    <t>Mezisoučet</t>
  </si>
  <si>
    <t>22</t>
  </si>
  <si>
    <t>211561111</t>
  </si>
  <si>
    <t>Výplň odvodňovacích žeber nebo trativodů kamenivem hrubým drceným frakce 4 až 16 mm</t>
  </si>
  <si>
    <t>-854400170</t>
  </si>
  <si>
    <t>Drenáž - zásyp (dl * š * v)</t>
  </si>
  <si>
    <t>(trativod_DN150_dl)*0,40*0,55</t>
  </si>
  <si>
    <t>23</t>
  </si>
  <si>
    <t>211971110</t>
  </si>
  <si>
    <t>Zřízení opláštění žeber nebo trativodů geotextilií v rýze nebo zářezu sklonu do 1:2</t>
  </si>
  <si>
    <t>762488385</t>
  </si>
  <si>
    <t>Drenáž - opláštění (dl * š)</t>
  </si>
  <si>
    <t>(trativod_DN150_dl)*(0,40*2+0,55*2+0,30)</t>
  </si>
  <si>
    <t>24</t>
  </si>
  <si>
    <t>69311060</t>
  </si>
  <si>
    <t>geotextilie netkaná separační, ochranná, filtrační, drenážní PP 200g/m2</t>
  </si>
  <si>
    <t>907473332</t>
  </si>
  <si>
    <t>4516,6*1,15 'Přepočtené koeficientem množství</t>
  </si>
  <si>
    <t>25</t>
  </si>
  <si>
    <t>2733541X2</t>
  </si>
  <si>
    <t>Motnáž drenážní šachty (dle PD)</t>
  </si>
  <si>
    <t>kpl</t>
  </si>
  <si>
    <t>-554679065</t>
  </si>
  <si>
    <t>26</t>
  </si>
  <si>
    <t>273354X2</t>
  </si>
  <si>
    <t>drenážní šachta plastová DN400 vč. doplňků (dle PD)</t>
  </si>
  <si>
    <t>-1130928104</t>
  </si>
  <si>
    <t>76</t>
  </si>
  <si>
    <t>273352X2</t>
  </si>
  <si>
    <t>drenážní šachta plastová DN400 pojížděná vč. doplňků (dle PD)</t>
  </si>
  <si>
    <t>295194936</t>
  </si>
  <si>
    <t>27</t>
  </si>
  <si>
    <t>273354X3</t>
  </si>
  <si>
    <t>drenážní šachta plastová DN800 vč. doplňků (dle PD)</t>
  </si>
  <si>
    <t>-1978641974</t>
  </si>
  <si>
    <t>28</t>
  </si>
  <si>
    <t>273313611</t>
  </si>
  <si>
    <t>Základové desky z betonu tř. C 16/20</t>
  </si>
  <si>
    <t>2031249743</t>
  </si>
  <si>
    <t>Šachty - podklad (obj)</t>
  </si>
  <si>
    <t>10,0</t>
  </si>
  <si>
    <t>Úrovňový přejezd - podklad (obj)</t>
  </si>
  <si>
    <t>3,0</t>
  </si>
  <si>
    <t>29</t>
  </si>
  <si>
    <t>274313911</t>
  </si>
  <si>
    <t>Základové pásy z betonu tř. C 30/37</t>
  </si>
  <si>
    <t>1387996841</t>
  </si>
  <si>
    <t>Úrovňový přejezd - pasy (obj)</t>
  </si>
  <si>
    <t>12,0</t>
  </si>
  <si>
    <t>30</t>
  </si>
  <si>
    <t>511501125</t>
  </si>
  <si>
    <t>Konstrukční vrstva tělesa železničního spodku z upravené zeminy vápnem tl 300 mm</t>
  </si>
  <si>
    <t>-420777060</t>
  </si>
  <si>
    <t>Skladba 1 (pl)</t>
  </si>
  <si>
    <t>6956,0</t>
  </si>
  <si>
    <t>31</t>
  </si>
  <si>
    <t>511501126</t>
  </si>
  <si>
    <t>Konstrukční vrstva tělesa železničního spodku z upravené zeminy vápnem tl 420 mm</t>
  </si>
  <si>
    <t>1117583878</t>
  </si>
  <si>
    <t>Skladba 2 (pl)</t>
  </si>
  <si>
    <t>1953,0</t>
  </si>
  <si>
    <t>32</t>
  </si>
  <si>
    <t>58530170</t>
  </si>
  <si>
    <t>vápno nehašené CL 90-Q pro úpravu zemin standardní</t>
  </si>
  <si>
    <t>CS ÚRS 2021 01</t>
  </si>
  <si>
    <t>-2040950700</t>
  </si>
  <si>
    <t>Skladba 1 (pl * m)</t>
  </si>
  <si>
    <t>(skl_1_pl)*18,59/1000</t>
  </si>
  <si>
    <t>Skladba 2</t>
  </si>
  <si>
    <t>(skl_2_pl)*26,02/1000</t>
  </si>
  <si>
    <t>33</t>
  </si>
  <si>
    <t>511501111X1</t>
  </si>
  <si>
    <t>Konstrukční vrstva tělesa železničního spodku ze štěrkodrti fr 0/32</t>
  </si>
  <si>
    <t>1695961031</t>
  </si>
  <si>
    <t>34</t>
  </si>
  <si>
    <t>511501255</t>
  </si>
  <si>
    <t>Zřízení kolejového lože z drceného kameniva</t>
  </si>
  <si>
    <t>-2098435969</t>
  </si>
  <si>
    <t>58344005</t>
  </si>
  <si>
    <t>kamenivo drcené hrubé frakce 32/63 třída BI OTP ČD</t>
  </si>
  <si>
    <t>-888541806</t>
  </si>
  <si>
    <t>4196*1,8 'Přepočtené koeficientem množství</t>
  </si>
  <si>
    <t>36</t>
  </si>
  <si>
    <t>546391216</t>
  </si>
  <si>
    <t>Montáž roštu koleje na pražcích betonových typ koleje S49 rozdělení u</t>
  </si>
  <si>
    <t>1040011325</t>
  </si>
  <si>
    <t>37</t>
  </si>
  <si>
    <t>43765005</t>
  </si>
  <si>
    <t>kolejnice tv. 49E1 (S49), třídy R260</t>
  </si>
  <si>
    <t>-590332369</t>
  </si>
  <si>
    <t>2227*2,05 'Přepočtené koeficientem množství</t>
  </si>
  <si>
    <t>38</t>
  </si>
  <si>
    <t>59211207X1</t>
  </si>
  <si>
    <t>pražec z předpjatého betonu příčný, vystrojení pružné bezpodkladnicové vč. kompletů pro kolejnici S 49, 2415x240x205mm</t>
  </si>
  <si>
    <t>kus</t>
  </si>
  <si>
    <t>-791768644</t>
  </si>
  <si>
    <t>39</t>
  </si>
  <si>
    <t>548121613</t>
  </si>
  <si>
    <t>Svařování kolejnic aluminotermicky plný předehřev soustavy S49</t>
  </si>
  <si>
    <t>593881475</t>
  </si>
  <si>
    <t>40</t>
  </si>
  <si>
    <t>54653002</t>
  </si>
  <si>
    <t>dávka svařovací kolejnice S49 jakost R260 základní spára</t>
  </si>
  <si>
    <t>-1094116687</t>
  </si>
  <si>
    <t>41</t>
  </si>
  <si>
    <t>543131125</t>
  </si>
  <si>
    <t>Úprava geometrické polohy koleje všech soustav pražce betonové</t>
  </si>
  <si>
    <t>1302701420</t>
  </si>
  <si>
    <t>42</t>
  </si>
  <si>
    <t>543131131</t>
  </si>
  <si>
    <t>Přesná úprava geometrické polohy koleje všech soustav pražce betonové</t>
  </si>
  <si>
    <t>-1988267354</t>
  </si>
  <si>
    <t>43</t>
  </si>
  <si>
    <t>564851111</t>
  </si>
  <si>
    <t>Podklad ze štěrkodrtě ŠD tl 150 mm</t>
  </si>
  <si>
    <t>-1325295774</t>
  </si>
  <si>
    <t>Nástupiště - dlažba, podsyp (pl)</t>
  </si>
  <si>
    <t>(dlaž_01_pl)</t>
  </si>
  <si>
    <t>44</t>
  </si>
  <si>
    <t>564831111</t>
  </si>
  <si>
    <t>Podklad ze štěrkodrtě ŠD tl 100 mm</t>
  </si>
  <si>
    <t>-572948269</t>
  </si>
  <si>
    <t>45</t>
  </si>
  <si>
    <t>596212210</t>
  </si>
  <si>
    <t>Kladení zámkové dlažby pozemních komunikací tl 80 mm skupiny A pl do 50 m2</t>
  </si>
  <si>
    <t>-2012128877</t>
  </si>
  <si>
    <t>Nástupiště - dlažba (pl)</t>
  </si>
  <si>
    <t>nové</t>
  </si>
  <si>
    <t>zpětné osazení</t>
  </si>
  <si>
    <t>46</t>
  </si>
  <si>
    <t>59245018</t>
  </si>
  <si>
    <t>dlažba tvar obdélník betonová 200x100x60mm přírodní</t>
  </si>
  <si>
    <t>-1136126238</t>
  </si>
  <si>
    <t>(dlaž_02_pl)*0,10</t>
  </si>
  <si>
    <t>184,3*1,1 'Přepočtené koeficientem množství</t>
  </si>
  <si>
    <t>47</t>
  </si>
  <si>
    <t>59245008</t>
  </si>
  <si>
    <t>dlažba tvar obdélník betonová 200x100x60mm barevná</t>
  </si>
  <si>
    <t>1148293087</t>
  </si>
  <si>
    <t>13,6363636363636*1,1 'Přepočtené koeficientem množství</t>
  </si>
  <si>
    <t>48</t>
  </si>
  <si>
    <t>59245006</t>
  </si>
  <si>
    <t>dlažba tvar obdélník betonová pro nevidomé 200x100x60mm barevná</t>
  </si>
  <si>
    <t>1864596656</t>
  </si>
  <si>
    <t>2*1,1 'Přepočtené koeficientem množství</t>
  </si>
  <si>
    <t>49</t>
  </si>
  <si>
    <t>564851111.1</t>
  </si>
  <si>
    <t>-1630852896</t>
  </si>
  <si>
    <t>Souvrství zpevněné plochy - lože (pl)</t>
  </si>
  <si>
    <t>(chodník_pl)</t>
  </si>
  <si>
    <t>565175101</t>
  </si>
  <si>
    <t>Asfaltový beton vrstva podkladní ACP 16 (obalované kamenivo OKS) tl 100 mm š do 1,5 m</t>
  </si>
  <si>
    <t>-205366604</t>
  </si>
  <si>
    <t>Souvrství zpevněné plochy - asfalto (pl)</t>
  </si>
  <si>
    <t>51</t>
  </si>
  <si>
    <t>573231106</t>
  </si>
  <si>
    <t>Postřik živičný spojovací ze silniční emulze v množství 0,30 kg/m2</t>
  </si>
  <si>
    <t>281358350</t>
  </si>
  <si>
    <t>Souvrství zpevněné plochy - postřik (pl)</t>
  </si>
  <si>
    <t>(chodník_pl)*2</t>
  </si>
  <si>
    <t>52</t>
  </si>
  <si>
    <t>578142115</t>
  </si>
  <si>
    <t>Litý asfalt MA 8 (LAJ) tl 40 mm š do 3 m z nemodifikovaného asfaltu</t>
  </si>
  <si>
    <t>-2129080295</t>
  </si>
  <si>
    <t>Souvrství zpevněné plochy - asfalt (pl)</t>
  </si>
  <si>
    <t>89,0</t>
  </si>
  <si>
    <t>69</t>
  </si>
  <si>
    <t>1024564459</t>
  </si>
  <si>
    <t>(asfalt_pl)</t>
  </si>
  <si>
    <t>70</t>
  </si>
  <si>
    <t>565176101</t>
  </si>
  <si>
    <t>Asfaltový beton vrstva podkladní ACP 22 (obalované kamenivo OKH) tl 100 mm š do 1,5 m</t>
  </si>
  <si>
    <t>998917153</t>
  </si>
  <si>
    <t>Souvrství zpevněné plochy - podklad (pl)</t>
  </si>
  <si>
    <t>71</t>
  </si>
  <si>
    <t>577145032</t>
  </si>
  <si>
    <t>Asfaltový beton vrstva ložní ACL 16 (ABVH) tl 50 mm š do 1,5 m z modifikovaného asfaltu</t>
  </si>
  <si>
    <t>1198593484</t>
  </si>
  <si>
    <t>72</t>
  </si>
  <si>
    <t>1356440542</t>
  </si>
  <si>
    <t>(asfalt_pl)*2</t>
  </si>
  <si>
    <t>73</t>
  </si>
  <si>
    <t>577144111</t>
  </si>
  <si>
    <t>Asfaltový beton vrstva obrusná ACO 11 (ABS) tř. I tl 50 mm š do 3 m z nemodifikovaného asfaltu</t>
  </si>
  <si>
    <t>1879150508</t>
  </si>
  <si>
    <t>(50,0)</t>
  </si>
  <si>
    <t>Trubní vedení</t>
  </si>
  <si>
    <t>53</t>
  </si>
  <si>
    <t>871360410</t>
  </si>
  <si>
    <t>Montáž kanalizačního potrubí korugovaného SN 10 z polypropylenu DN 250</t>
  </si>
  <si>
    <t>511232695</t>
  </si>
  <si>
    <t>Svodné potrubí</t>
  </si>
  <si>
    <t>35,0</t>
  </si>
  <si>
    <t>Hlavní sběrač (dl)</t>
  </si>
  <si>
    <t>450,0</t>
  </si>
  <si>
    <t>54</t>
  </si>
  <si>
    <t>28619328</t>
  </si>
  <si>
    <t>trubka kanalizační PE-HD D 250mm</t>
  </si>
  <si>
    <t>-1834458711</t>
  </si>
  <si>
    <t>485*1,1 'Přepočtené koeficientem množství</t>
  </si>
  <si>
    <t>55</t>
  </si>
  <si>
    <t>899623151</t>
  </si>
  <si>
    <t>Obetonování potrubí nebo zdiva stok betonem prostým tř. C 16/20 otevřený výkop</t>
  </si>
  <si>
    <t>1746590580</t>
  </si>
  <si>
    <t>Drenáž - obetonování (dl * pl)</t>
  </si>
  <si>
    <t>(svodné_DN250_dl)*0,25</t>
  </si>
  <si>
    <t>(hlavní_DN250_dl)*0,25</t>
  </si>
  <si>
    <t>(450,0)*0,80*0,05</t>
  </si>
  <si>
    <t>56</t>
  </si>
  <si>
    <t>911121111</t>
  </si>
  <si>
    <t>Montáž zábradlí ocelového přichyceného vruty do betonového podkladu</t>
  </si>
  <si>
    <t>386316911</t>
  </si>
  <si>
    <t>57</t>
  </si>
  <si>
    <t>91111210Y1</t>
  </si>
  <si>
    <t>patka prefabrikovaná ŽB (dle PD)</t>
  </si>
  <si>
    <t>-1873144691</t>
  </si>
  <si>
    <t>58</t>
  </si>
  <si>
    <t>91111210Y2</t>
  </si>
  <si>
    <t>ocelové zábradlí vč. povrchové úpravy (dle PD)</t>
  </si>
  <si>
    <t>-323216710</t>
  </si>
  <si>
    <t>59</t>
  </si>
  <si>
    <t>9161300X1</t>
  </si>
  <si>
    <t>Osazení hrany nástupiště profilu L s boční opěrou do lože z betonu prostého (dle PD)</t>
  </si>
  <si>
    <t>-296954259</t>
  </si>
  <si>
    <t>60</t>
  </si>
  <si>
    <t>592170X1</t>
  </si>
  <si>
    <t>hrana nástupiště profil L 640x350 (dle PD)</t>
  </si>
  <si>
    <t>-757548791</t>
  </si>
  <si>
    <t>61</t>
  </si>
  <si>
    <t>916131113</t>
  </si>
  <si>
    <t>Osazení silničního obrubníku betonového ležatého s boční opěrou do lože z betonu prostého</t>
  </si>
  <si>
    <t>702336727</t>
  </si>
  <si>
    <t>62</t>
  </si>
  <si>
    <t>59217029</t>
  </si>
  <si>
    <t>obrubník betonový silniční nájezdový 1000x150x150mm</t>
  </si>
  <si>
    <t>1368565359</t>
  </si>
  <si>
    <t>18*1,1 'Přepočtené koeficientem množství</t>
  </si>
  <si>
    <t>63</t>
  </si>
  <si>
    <t>916131213</t>
  </si>
  <si>
    <t>Osazení silničního obrubníku betonového stojatého s boční opěrou do lože z betonu prostého</t>
  </si>
  <si>
    <t>1034107851</t>
  </si>
  <si>
    <t>64</t>
  </si>
  <si>
    <t>59217017</t>
  </si>
  <si>
    <t>obrubník betonový chodníkový 1000x100x250mm</t>
  </si>
  <si>
    <t>78471733</t>
  </si>
  <si>
    <t>1966*1,1 'Přepočtené koeficientem množství</t>
  </si>
  <si>
    <t>65</t>
  </si>
  <si>
    <t>9161310X1</t>
  </si>
  <si>
    <t>Osazení silničního obrubníku příplatek za lože z betonu C 30/37 XF3 (dle PD)</t>
  </si>
  <si>
    <t>1121289344</t>
  </si>
  <si>
    <t>66</t>
  </si>
  <si>
    <t>921901533</t>
  </si>
  <si>
    <t>Silniční přejezd nad jednu kolej s vozovkou z betonových panelů</t>
  </si>
  <si>
    <t>1449689190</t>
  </si>
  <si>
    <t>998</t>
  </si>
  <si>
    <t>Přesun hmot</t>
  </si>
  <si>
    <t>67</t>
  </si>
  <si>
    <t>998241021</t>
  </si>
  <si>
    <t>Přesun hmot pro dráhy kolejové jakéhokoliv rozsahu dopravní vzdálenost do 5000 m</t>
  </si>
  <si>
    <t>-205732408</t>
  </si>
  <si>
    <t>68</t>
  </si>
  <si>
    <t>998241025</t>
  </si>
  <si>
    <t>Příplatek k ceně za zvětšený přesun přes vymezenou největší dopravní - za každých dalších započatých 1000 m</t>
  </si>
  <si>
    <t>-49692124</t>
  </si>
  <si>
    <t>Práce a dodávky M</t>
  </si>
  <si>
    <t>22-M</t>
  </si>
  <si>
    <t>Montáže technologických zařízení pro dopravní stavby</t>
  </si>
  <si>
    <t>74</t>
  </si>
  <si>
    <t>2208500X1</t>
  </si>
  <si>
    <t>Montáž kolejnicové propojky vč. kotvení a doplňků (dle PD)</t>
  </si>
  <si>
    <t>-826292542</t>
  </si>
  <si>
    <t>75</t>
  </si>
  <si>
    <t>2208501X1</t>
  </si>
  <si>
    <t>kolejnicové propojky (dle PD)</t>
  </si>
  <si>
    <t>256</t>
  </si>
  <si>
    <t>230020977</t>
  </si>
  <si>
    <t>výkop_obj</t>
  </si>
  <si>
    <t>9,32</t>
  </si>
  <si>
    <t>zásyp_obj</t>
  </si>
  <si>
    <t>SO02 - Vyústění odvodnění</t>
  </si>
  <si>
    <t>121151103</t>
  </si>
  <si>
    <t>Sejmutí ornice plochy do 100 m2 tl vrstvy do 200 mm strojně</t>
  </si>
  <si>
    <t>1322411370</t>
  </si>
  <si>
    <t>4,0</t>
  </si>
  <si>
    <t>-1841287669</t>
  </si>
  <si>
    <t>-1062203113</t>
  </si>
  <si>
    <t>1707150060</t>
  </si>
  <si>
    <t>131351204</t>
  </si>
  <si>
    <t>Hloubení jam zapažených v hornině třídy těžitelnosti II skupiny 4 objem do 500 m3 strojně</t>
  </si>
  <si>
    <t>-1165482044</t>
  </si>
  <si>
    <t>Jáma (obj)</t>
  </si>
  <si>
    <t>2,33*2,00*2,00</t>
  </si>
  <si>
    <t>162251101</t>
  </si>
  <si>
    <t>Vodorovné přemístění do 20 m výkopku/sypaniny z horniny třídy těžitelnosti I skupiny 1 až 3</t>
  </si>
  <si>
    <t>1851229552</t>
  </si>
  <si>
    <t>Zemina - přesun na/z deponie (obj)</t>
  </si>
  <si>
    <t>(výkop_obj)</t>
  </si>
  <si>
    <t>(zásyp_obj)</t>
  </si>
  <si>
    <t>-1665823371</t>
  </si>
  <si>
    <t>Zemina - nakládání (obj)</t>
  </si>
  <si>
    <t>-1753844524</t>
  </si>
  <si>
    <t>Zemina - uložení na deponii (obj)</t>
  </si>
  <si>
    <t>141721218</t>
  </si>
  <si>
    <t>Řízený zemní protlak délky do 50 m hl do 6 m s protlačením potrubí vnějšího průměru vrtu přes 280 do 315 mm v hornině třídy těžitelnosti I a II skupiny 1 až 4</t>
  </si>
  <si>
    <t>1683060489</t>
  </si>
  <si>
    <t>Protlak (dl)</t>
  </si>
  <si>
    <t>25,0</t>
  </si>
  <si>
    <t>552530X1</t>
  </si>
  <si>
    <t>trouba ocelová dl 6m DN 300 (dle PD)</t>
  </si>
  <si>
    <t>1233448998</t>
  </si>
  <si>
    <t>25*1,1 'Přepočtené koeficientem množství</t>
  </si>
  <si>
    <t>460742153</t>
  </si>
  <si>
    <t>Osazení kabelových prostupů z trub plastových do protlačovaných otvorů průměru přes 15 do 20 cm</t>
  </si>
  <si>
    <t>452264632</t>
  </si>
  <si>
    <t>Protlak - chránička (dl)</t>
  </si>
  <si>
    <t>128</t>
  </si>
  <si>
    <t>-2109941186</t>
  </si>
  <si>
    <t>705412284</t>
  </si>
  <si>
    <t>Zásyp (obj)</t>
  </si>
  <si>
    <t>6,0</t>
  </si>
  <si>
    <t>153191111</t>
  </si>
  <si>
    <t>Zřízení variabilního pažení výkopu ocelovým ohlubňovým rámem se štětovnicemi plochy do 30 m2</t>
  </si>
  <si>
    <t>-1423765938</t>
  </si>
  <si>
    <t>153191221</t>
  </si>
  <si>
    <t>Odstranění variabilního pažení výkopu ocelovým ohlubňovým rámem se štětovnicemi plochy do 30 m2</t>
  </si>
  <si>
    <t>621168636</t>
  </si>
  <si>
    <t>-1136618365</t>
  </si>
  <si>
    <t>Zemina - odvoz na skládku (obj)</t>
  </si>
  <si>
    <t>-(zásyp_obj)</t>
  </si>
  <si>
    <t>-220014251</t>
  </si>
  <si>
    <t>3,32*5 'Přepočtené koeficientem množství</t>
  </si>
  <si>
    <t>-615812083</t>
  </si>
  <si>
    <t>3,32*1,8 'Přepočtené koeficientem množství</t>
  </si>
  <si>
    <t>-341653071</t>
  </si>
  <si>
    <t>-1211711068</t>
  </si>
  <si>
    <t>1900503121</t>
  </si>
  <si>
    <t>10*0,02 'Přepočtené koeficientem množství</t>
  </si>
  <si>
    <t>-1321736810</t>
  </si>
  <si>
    <t>-2014429183</t>
  </si>
  <si>
    <t>420909710</t>
  </si>
  <si>
    <t>919311112</t>
  </si>
  <si>
    <t>Čela propustků z prostého betonu tř. C12/15</t>
  </si>
  <si>
    <t>583733651</t>
  </si>
  <si>
    <t>919511112</t>
  </si>
  <si>
    <t>Čela propustků z lomového kamene</t>
  </si>
  <si>
    <t>-1600987260</t>
  </si>
  <si>
    <t>998006011</t>
  </si>
  <si>
    <t>Přesun hmot pro vrty samostatné</t>
  </si>
  <si>
    <t>1801039803</t>
  </si>
  <si>
    <t>27,84</t>
  </si>
  <si>
    <t>18,84</t>
  </si>
  <si>
    <t>SO03 - Napojení na kanalizaci</t>
  </si>
  <si>
    <t>-286914822</t>
  </si>
  <si>
    <t>4,0*3</t>
  </si>
  <si>
    <t>1757653459</t>
  </si>
  <si>
    <t>841141792</t>
  </si>
  <si>
    <t>-946190274</t>
  </si>
  <si>
    <t>1549962711</t>
  </si>
  <si>
    <t>(2,37+2,42+2,17)*2,00*2,00</t>
  </si>
  <si>
    <t>-577128266</t>
  </si>
  <si>
    <t>-1191901984</t>
  </si>
  <si>
    <t>-1627962771</t>
  </si>
  <si>
    <t>-1463731487</t>
  </si>
  <si>
    <t>15,91+15,94+16,69</t>
  </si>
  <si>
    <t>-272601540</t>
  </si>
  <si>
    <t>48,54*1,1 'Přepočtené koeficientem množství</t>
  </si>
  <si>
    <t>-2033872611</t>
  </si>
  <si>
    <t>-2047964858</t>
  </si>
  <si>
    <t>876524766</t>
  </si>
  <si>
    <t>-1572674209</t>
  </si>
  <si>
    <t>1392117063</t>
  </si>
  <si>
    <t>-982786784</t>
  </si>
  <si>
    <t>-1184077188</t>
  </si>
  <si>
    <t>9*5 'Přepočtené koeficientem množství</t>
  </si>
  <si>
    <t>1022743916</t>
  </si>
  <si>
    <t>9*1,8 'Přepočtené koeficientem množství</t>
  </si>
  <si>
    <t>-1610304781</t>
  </si>
  <si>
    <t>198899892</t>
  </si>
  <si>
    <t>-1559130501</t>
  </si>
  <si>
    <t>12*0,02 'Přepočtené koeficientem množství</t>
  </si>
  <si>
    <t>-406228319</t>
  </si>
  <si>
    <t>977151127</t>
  </si>
  <si>
    <t>Jádrové vrty diamantovými korunkami do stavebních materiálů D přes 225 do 250 mm</t>
  </si>
  <si>
    <t>CS ÚRS 2023 02</t>
  </si>
  <si>
    <t>-1127476612</t>
  </si>
  <si>
    <t>VRN - Vedlejší rozpočtové náklady</t>
  </si>
  <si>
    <t>OST - Ostatní náklady</t>
  </si>
  <si>
    <t>VRN -   Vedlejší rozpočtové náklady</t>
  </si>
  <si>
    <t>OST</t>
  </si>
  <si>
    <t>Ostatní náklady</t>
  </si>
  <si>
    <t>013251201</t>
  </si>
  <si>
    <t>Náklady na pasportizaci stávajících objektů</t>
  </si>
  <si>
    <t>262144</t>
  </si>
  <si>
    <t>2106228683</t>
  </si>
  <si>
    <t>P</t>
  </si>
  <si>
    <t>Poznámka k položce:_x000D_
Poznámka k položce: Jedná se zejména o náklady na zajištění pasportizace nemovitostí a objektů včetně pozemních komunikací dotčených stavební činností před zahájením a po dokončení stavebních prací formou fotodokumentace nebo videozáznamu. Cílem pasportizace je zachycení existujícího stavu objektů a konstrukcí, případných poruch a poškození, kvantitativní definování šířky trhlin a dalších poruch.</t>
  </si>
  <si>
    <t>013254001</t>
  </si>
  <si>
    <t>Náklady na vyhotovení dokumentace skutečného provedení stavby</t>
  </si>
  <si>
    <t>858915288</t>
  </si>
  <si>
    <t>Poznámka k položce:_x000D_
Poznámka k položce: Jedná se zejména o náklady na zajištění dokumentace skutečného provedení díla v rozsahu dle platné vyhlášky na dokumentaci staveb v počtu 5 x papírově a 1 x elektronicky ve formátu DWG a PDF.</t>
  </si>
  <si>
    <t>013254101</t>
  </si>
  <si>
    <t>Náklady na monitoring průběhu výstavby</t>
  </si>
  <si>
    <t>497258824</t>
  </si>
  <si>
    <t>Poznámka k položce:_x000D_
Poznámka k položce: Náklady na pořízení fotografií nebo videozáznamů zakrývaných konstrukcí a postupu výstavby.</t>
  </si>
  <si>
    <t>013274001</t>
  </si>
  <si>
    <t>Náklady na vyhotovení realizační (dílenské) dokumentace</t>
  </si>
  <si>
    <t>516347623</t>
  </si>
  <si>
    <t>Poznámka k položce:_x000D_
Poznámka k položce: Náklad zhotovitele na zpracování realizační (dílenské) dokumentace.  Náklad na zhotovení dokumentace postupu bouracích prací. Soulad realizační dokumentace se zadávací dokumentací (dokumentací pro provádení stavby) musí být před vlastní realizací odsouhlasena autorským dozorem.</t>
  </si>
  <si>
    <t>013284001</t>
  </si>
  <si>
    <t>Náklady na zpracování a vedení plánu KZP</t>
  </si>
  <si>
    <t>-1735864577</t>
  </si>
  <si>
    <t>Poznámka k položce:_x000D_
Poznámka k položce: KZP = kontrolní a zkušební plán je dokument zpracovaný do podrobností kontrolovatelných položek rozpočtu, povinně obsahující všechny zkoušky, revize a měření požadované technickými normami a předpisy ve vztahu k prováděným pracím, dodávkám a službám.</t>
  </si>
  <si>
    <t>043103001</t>
  </si>
  <si>
    <t>Náklady na provedení zkoušek, revizí a měření</t>
  </si>
  <si>
    <t>1060993506</t>
  </si>
  <si>
    <t>Poznámka k položce:_x000D_
Poznámka k položce: Náklady na provedení zkoušek, revizí a měření, které jsou vyžadovány v  technických normách a dalších předpisech ve vztahu k prováděným pracím, dodávkám a službám.</t>
  </si>
  <si>
    <t>090001001</t>
  </si>
  <si>
    <t>Náklady na vyhotovení dokumentace k předání stavby</t>
  </si>
  <si>
    <t>-2026629035</t>
  </si>
  <si>
    <t>Poznámka k položce:_x000D_
Poznámka k položce: Náklady spojené s vyhotovením, kopírováním a kompletací všech dokumentů požadovaných podle znění SOD a VOP k předání stavby objednateli.</t>
  </si>
  <si>
    <t>090001002</t>
  </si>
  <si>
    <t>Ostatní náklady vyplývající ze znění SOD a VOP</t>
  </si>
  <si>
    <t>451315865</t>
  </si>
  <si>
    <t>Poznámka k položce:_x000D_
Poznámka k položce: Jedná se zejména o náklady: - na sjednání bankovních záruk, - na sjednání pojištění odpovědnosti za škodu způsobenou provozní činností včetně odpovědnosti vyplývající z provádění stavebně-montážní činnosti, - na vypracování technologických postupů, - na vypracování oznámení změn a změnových listů, - spojené s převzetím staveniště, - spojené s předáním díla,  apod.</t>
  </si>
  <si>
    <t xml:space="preserve">  Vedlejší rozpočtové náklady</t>
  </si>
  <si>
    <t>011103000</t>
  </si>
  <si>
    <t>Geologický průzkum bez rozlišení</t>
  </si>
  <si>
    <t>1024</t>
  </si>
  <si>
    <t>1269333039</t>
  </si>
  <si>
    <t>012103000</t>
  </si>
  <si>
    <t>Geodetické práce před výstavbou</t>
  </si>
  <si>
    <t>47651766</t>
  </si>
  <si>
    <t>Poznámka k položce:_x000D_
Poznámka k položce: Náklady na vytyčení stávajícíh objektů inženýrskcýh sítí apod., vyhotovení dokumentace vytyčení</t>
  </si>
  <si>
    <t>012203000</t>
  </si>
  <si>
    <t>Geodetické práce při provádění stavby</t>
  </si>
  <si>
    <t>-796901572</t>
  </si>
  <si>
    <t>012303000</t>
  </si>
  <si>
    <t>Geodetické práce po výstavbě</t>
  </si>
  <si>
    <t>80623510</t>
  </si>
  <si>
    <t>030001001</t>
  </si>
  <si>
    <t>Náklady na zřízení zařízení staveniště v souladu s dokumentací ZOV</t>
  </si>
  <si>
    <t>-1036374761</t>
  </si>
  <si>
    <t>Poznámka k položce:_x000D_
Poznámka k položce: Náklady na dokumentaci ZS, na přípravu území pro ZS včetně odstranění materiálu a konstrukcí v prostoru staveniště, na vybudování odběrných míst, na zřízení přípojek médií, na vlastní vybudování objektů ZS, provizornich komunikací, oplocení a osvětlení pěších/dopravních koridorů, jeřábů, výtahů apod.</t>
  </si>
  <si>
    <t>030001002</t>
  </si>
  <si>
    <t>Náklady na provoz a údržbu zařízení staveniště</t>
  </si>
  <si>
    <t>1286356014</t>
  </si>
  <si>
    <t>Poznámka k položce:_x000D_
Poznámka k položce: Náklady na vybavení/pronájem objektů ZS, náklady na energie, úklid, údržbu a opravy objektů ZS, čištění pojezdových a manipulačních ploch, zabezpečení staveniště apod.</t>
  </si>
  <si>
    <t>034403001</t>
  </si>
  <si>
    <t>Náklady na dopravní značení na staveništi a/nebo v okolí staveniště</t>
  </si>
  <si>
    <t>978768373</t>
  </si>
  <si>
    <t>Poznámka k položce:_x000D_
Poznámka k položce: Náklady na zřízení, údržbu a zrušení dočasného dopravního značení, potřebného k zajištění přístupu nebo provozu na staveništi a/nebo v okolí staveniště.</t>
  </si>
  <si>
    <t>039001003</t>
  </si>
  <si>
    <t>Náklady na zrušení zařízení staveniště</t>
  </si>
  <si>
    <t>-1214953386</t>
  </si>
  <si>
    <t>Poznámka k položce:_x000D_
Poznámka k položce: Náklady na demontáž/odstranění objektů ZS a jejich odvozu a náklady na uvedení pozemku do původního stavu včetně nákladů s tím spojených.</t>
  </si>
  <si>
    <t>041703002</t>
  </si>
  <si>
    <t>Náklady na zajištění kolektivní bezpečnosti osob</t>
  </si>
  <si>
    <t>1185571532</t>
  </si>
  <si>
    <t>Poznámka k položce:_x000D_
Poznámka k položce: Jedná se zejména o náklady na zajištění: - osazeníí výstaražných a informačních tabulí/tabulek - zabezpečení okrajů konstrukcí proti pádu osob - zabepečení  komunikací pro pohyb osob po staveništi - zabezpečení přechodů přes výkopy  - a další prvky kolektivní ochrany osob.</t>
  </si>
  <si>
    <t>045203001</t>
  </si>
  <si>
    <t>Kompletační činnost</t>
  </si>
  <si>
    <t>1712287995</t>
  </si>
  <si>
    <t>Poznámka k položce:_x000D_
Poznámka k položce: Náklad zhotovitele na řízení a koordinaci subdodavatelů.</t>
  </si>
  <si>
    <t>049103001</t>
  </si>
  <si>
    <t>Náklady na inženýrskou činnost zhotovitele vzniklou v souvislosti s realizací stavby</t>
  </si>
  <si>
    <t>-923111193</t>
  </si>
  <si>
    <t>Poznámka k položce:_x000D_
Poznámka k položce: Inženýrská činnost prováděná v průběhu stavebních prací vyplývající z povahy díla, a požadavků v SOD a VOP  Jedná se zejména o náklady na zajištění: - vyřízení záborů, žádostí o uzavírky¨, - vyřízení stanovisek dotčených orgánů ke kolaudaci, - jednání s úřady, - jednání s dotčenými účastníky stavebního řízení, - zpracování havarijního a povodňového plánu, apod.</t>
  </si>
  <si>
    <t>049103002</t>
  </si>
  <si>
    <t>Náklady vzniklé v souvislosti s realizací stavby</t>
  </si>
  <si>
    <t>688569759</t>
  </si>
  <si>
    <t>Poznámka k položce:_x000D_
Poznámka k položce: Jedná se zejména o náklady na zajištění: - čištění veřejných komunikací znečištěných v souvislosti s realizací stavby - zimní údržby komunikací přístupných veřejnosti v obvodu staveniště - ochrany díla, apod.</t>
  </si>
  <si>
    <t>071002001</t>
  </si>
  <si>
    <t>Provoz investora, třetích osob</t>
  </si>
  <si>
    <t>-1211997606</t>
  </si>
  <si>
    <t>Poznámka k položce:_x000D_
Poznámka k položce: Náklad na zvýšení rozpočtových nákladů z titulu rušení dopravy vně i uvnitř staveniště, vlivu prostředí, přestávek v práci nařízených investorem a ostatních vlivů způsobených investorem.</t>
  </si>
  <si>
    <t>073002001</t>
  </si>
  <si>
    <t>Ztížený pohyb vozidel v centrech měst</t>
  </si>
  <si>
    <t>-1965717790</t>
  </si>
  <si>
    <t>Poznámka k položce:_x000D_
Poznámka k položce: Náklad na vliv způsobený ztíženým pohybem vozidel a obsluhy stavby v centrech měst.</t>
  </si>
  <si>
    <t>0121030X1</t>
  </si>
  <si>
    <t>Průkaz způsobilosti</t>
  </si>
  <si>
    <t>769522701</t>
  </si>
  <si>
    <t>SEZNAM FIGUR</t>
  </si>
  <si>
    <t>Výměra</t>
  </si>
  <si>
    <t>SO01/ 1.02</t>
  </si>
  <si>
    <t>Použití figury:</t>
  </si>
  <si>
    <t>asfalt_pl_1</t>
  </si>
  <si>
    <t>100</t>
  </si>
  <si>
    <t>asfalt_pl_2</t>
  </si>
  <si>
    <t>asfalt_pl_3</t>
  </si>
  <si>
    <t>asfalt_pl_4</t>
  </si>
  <si>
    <t>ornice_pl_1</t>
  </si>
  <si>
    <t>ornice_obj</t>
  </si>
  <si>
    <t>Ornice (pl * v)</t>
  </si>
  <si>
    <t>(4,00)*0,15</t>
  </si>
  <si>
    <t>f42</t>
  </si>
  <si>
    <t>57*1,45*0,4</t>
  </si>
  <si>
    <t>99990001</t>
  </si>
  <si>
    <t>Šikmá schodišťová plošina na venkovní schodiště včetně pohonu- dodávka, montáž, včetně přípojky elektro</t>
  </si>
  <si>
    <t>SO 01.01 - Bourané konstrukce</t>
  </si>
  <si>
    <t>SO 01.02 - Nové konstrukce</t>
  </si>
  <si>
    <t>Modernizace tramvajové tratě Vídeňská, úsek Bohunická - Moravanské lány</t>
  </si>
  <si>
    <t>SO 01.01</t>
  </si>
  <si>
    <t>SO 01.02</t>
  </si>
  <si>
    <t>24999</t>
  </si>
  <si>
    <t xml:space="preserve">Zřízení zpevněné plochy z ŽB panelů pro montáž povrchové úvraťové výhybky </t>
  </si>
  <si>
    <t>25999</t>
  </si>
  <si>
    <t xml:space="preserve">Montáž zjednokolejňovací povrchové úvraťové výhybky včetně potřebné úpravy trolejového vedení </t>
  </si>
  <si>
    <t>26999</t>
  </si>
  <si>
    <t>Demontáž zjednokolejňovací povrchové úvraťové výhybky včetně úpravy trolejového vedení</t>
  </si>
  <si>
    <t>27999</t>
  </si>
  <si>
    <t>Pronájem zjednokolejňovací povrchové úvraťové výhybky po celou dobu realizace tramvajové trati</t>
  </si>
  <si>
    <t>Měření hluku po realizaci stavby</t>
  </si>
  <si>
    <t>28999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</si>
</sst>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0%"/>
    <numFmt numFmtId="165" formatCode="dd\.mm\.yyyy"/>
    <numFmt numFmtId="166" formatCode="#,##0.00000"/>
    <numFmt numFmtId="167" formatCode="#,##0.000"/>
  </numFmts>
  <fonts count="44">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800080"/>
      <name val="Arial CE"/>
    </font>
    <font>
      <sz val="8"/>
      <color rgb="FF505050"/>
      <name val="Arial CE"/>
    </font>
    <font>
      <sz val="8"/>
      <color rgb="FFFF0000"/>
      <name val="Arial CE"/>
    </font>
    <font>
      <sz val="8"/>
      <color rgb="FF0000A8"/>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b/>
      <sz val="10"/>
      <color rgb="FF46464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b/>
      <sz val="11"/>
      <color rgb="FF003366"/>
      <name val="Arial CE"/>
    </font>
    <font>
      <sz val="11"/>
      <color rgb="FF003366"/>
      <name val="Arial CE"/>
    </font>
    <font>
      <sz val="11"/>
      <color rgb="FF969696"/>
      <name val="Arial CE"/>
    </font>
    <font>
      <sz val="18"/>
      <color theme="10"/>
      <name val="Wingdings 2"/>
      <charset val="2"/>
    </font>
    <font>
      <b/>
      <sz val="10"/>
      <color rgb="FF00336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sz val="8"/>
      <color rgb="FF000000"/>
      <name val="Arial CE"/>
    </font>
    <font>
      <i/>
      <sz val="9"/>
      <color rgb="FF0000FF"/>
      <name val="Arial CE"/>
    </font>
    <font>
      <i/>
      <sz val="8"/>
      <color rgb="FF0000FF"/>
      <name val="Arial CE"/>
    </font>
    <font>
      <i/>
      <sz val="7"/>
      <color rgb="FF969696"/>
      <name val="Arial CE"/>
    </font>
    <font>
      <b/>
      <sz val="9"/>
      <name val="Arial CE"/>
    </font>
    <font>
      <u/>
      <sz val="11"/>
      <color theme="10"/>
      <name val="Calibri"/>
      <family val="2"/>
      <scheme val="minor"/>
    </font>
    <font>
      <i/>
      <sz val="9"/>
      <name val="Arial CE"/>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24">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style="hair">
        <color rgb="FF969696"/>
      </left>
      <right style="hair">
        <color rgb="FF969696"/>
      </right>
      <top style="hair">
        <color rgb="FF969696"/>
      </top>
      <bottom style="hair">
        <color rgb="FF969696"/>
      </bottom>
      <diagonal/>
    </border>
    <border>
      <left style="hair">
        <color rgb="FF969696"/>
      </left>
      <right style="thin">
        <color theme="1"/>
      </right>
      <top style="hair">
        <color rgb="FF969696"/>
      </top>
      <bottom style="hair">
        <color rgb="FF969696"/>
      </bottom>
      <diagonal/>
    </border>
  </borders>
  <cellStyleXfs count="2">
    <xf numFmtId="0" fontId="0" fillId="0" borderId="0"/>
    <xf numFmtId="0" fontId="42" fillId="0" borderId="0" applyNumberFormat="0" applyFill="0" applyBorder="0" applyAlignment="0" applyProtection="0"/>
  </cellStyleXfs>
  <cellXfs count="354">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vertical="center"/>
    </xf>
    <xf numFmtId="0" fontId="13" fillId="0" borderId="0" xfId="0" applyFont="1" applyAlignment="1">
      <alignment horizontal="left" vertical="center"/>
    </xf>
    <xf numFmtId="0" fontId="0" fillId="0" borderId="0" xfId="0" applyAlignment="1">
      <alignment horizontal="left" vertical="center"/>
    </xf>
    <xf numFmtId="0" fontId="0" fillId="0" borderId="1" xfId="0" applyBorder="1"/>
    <xf numFmtId="0" fontId="0" fillId="0" borderId="2" xfId="0" applyBorder="1"/>
    <xf numFmtId="0" fontId="0" fillId="0" borderId="3" xfId="0" applyBorder="1"/>
    <xf numFmtId="0" fontId="14" fillId="0" borderId="0" xfId="0" applyFont="1" applyAlignment="1">
      <alignment horizontal="left" vertical="center"/>
    </xf>
    <xf numFmtId="0" fontId="15" fillId="0" borderId="0" xfId="0" applyFont="1" applyAlignment="1">
      <alignment horizontal="left" vertical="center"/>
    </xf>
    <xf numFmtId="0" fontId="16" fillId="0" borderId="0" xfId="0" applyFont="1" applyAlignment="1">
      <alignment horizontal="left" vertical="center"/>
    </xf>
    <xf numFmtId="0" fontId="1" fillId="0" borderId="0" xfId="0" applyFont="1" applyAlignment="1">
      <alignment horizontal="left" vertical="top"/>
    </xf>
    <xf numFmtId="0" fontId="2" fillId="0" borderId="0" xfId="0" applyFont="1" applyAlignment="1">
      <alignment horizontal="left" vertical="center"/>
    </xf>
    <xf numFmtId="0" fontId="3" fillId="0" borderId="0" xfId="0" applyFont="1" applyAlignment="1">
      <alignment horizontal="left" vertical="top"/>
    </xf>
    <xf numFmtId="0" fontId="1" fillId="0" borderId="0" xfId="0" applyFont="1" applyAlignment="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0" fontId="2" fillId="0" borderId="0" xfId="0" applyFont="1" applyAlignment="1">
      <alignment horizontal="left" vertical="center" wrapText="1"/>
    </xf>
    <xf numFmtId="0" fontId="0" fillId="0" borderId="4" xfId="0" applyBorder="1"/>
    <xf numFmtId="0" fontId="0" fillId="0" borderId="3" xfId="0" applyBorder="1" applyAlignment="1">
      <alignment vertical="center"/>
    </xf>
    <xf numFmtId="0" fontId="18" fillId="0" borderId="5" xfId="0" applyFont="1" applyBorder="1" applyAlignment="1">
      <alignment horizontal="left" vertical="center"/>
    </xf>
    <xf numFmtId="0" fontId="0" fillId="0" borderId="5" xfId="0" applyBorder="1" applyAlignment="1">
      <alignment vertical="center"/>
    </xf>
    <xf numFmtId="0" fontId="1" fillId="0" borderId="3" xfId="0" applyFont="1" applyBorder="1" applyAlignment="1">
      <alignment vertical="center"/>
    </xf>
    <xf numFmtId="0" fontId="0" fillId="3" borderId="0" xfId="0" applyFill="1" applyAlignment="1">
      <alignment vertical="center"/>
    </xf>
    <xf numFmtId="0" fontId="4" fillId="3" borderId="6" xfId="0" applyFont="1" applyFill="1" applyBorder="1" applyAlignment="1">
      <alignment horizontal="left" vertical="center"/>
    </xf>
    <xf numFmtId="0" fontId="0" fillId="3" borderId="7" xfId="0" applyFill="1" applyBorder="1" applyAlignment="1">
      <alignment vertical="center"/>
    </xf>
    <xf numFmtId="0" fontId="4" fillId="3" borderId="7" xfId="0" applyFont="1" applyFill="1" applyBorder="1" applyAlignment="1">
      <alignment horizontal="center" vertical="center"/>
    </xf>
    <xf numFmtId="0" fontId="20" fillId="0" borderId="4" xfId="0" applyFont="1" applyBorder="1" applyAlignment="1">
      <alignment horizontal="left" vertical="center"/>
    </xf>
    <xf numFmtId="0" fontId="0" fillId="0" borderId="4" xfId="0" applyBorder="1" applyAlignment="1">
      <alignment vertical="center"/>
    </xf>
    <xf numFmtId="0" fontId="1" fillId="0" borderId="5" xfId="0" applyFont="1" applyBorder="1" applyAlignment="1">
      <alignment horizontal="left" vertical="center"/>
    </xf>
    <xf numFmtId="0" fontId="0" fillId="0" borderId="9" xfId="0" applyBorder="1" applyAlignment="1">
      <alignment vertical="center"/>
    </xf>
    <xf numFmtId="0" fontId="0" fillId="0" borderId="10" xfId="0" applyBorder="1" applyAlignment="1">
      <alignment vertical="center"/>
    </xf>
    <xf numFmtId="0" fontId="0" fillId="0" borderId="1" xfId="0" applyBorder="1" applyAlignment="1">
      <alignment vertical="center"/>
    </xf>
    <xf numFmtId="0" fontId="0" fillId="0" borderId="2" xfId="0" applyBorder="1" applyAlignment="1">
      <alignment vertical="center"/>
    </xf>
    <xf numFmtId="0" fontId="2" fillId="0" borderId="3" xfId="0" applyFont="1" applyBorder="1" applyAlignment="1">
      <alignment vertical="center"/>
    </xf>
    <xf numFmtId="0" fontId="3" fillId="0" borderId="3" xfId="0" applyFont="1" applyBorder="1" applyAlignment="1">
      <alignment vertical="center"/>
    </xf>
    <xf numFmtId="0" fontId="3" fillId="0" borderId="0" xfId="0" applyFont="1" applyAlignment="1">
      <alignment horizontal="left" vertical="center"/>
    </xf>
    <xf numFmtId="0" fontId="18" fillId="0" borderId="0" xfId="0" applyFont="1" applyAlignment="1">
      <alignment vertical="center"/>
    </xf>
    <xf numFmtId="165" fontId="2" fillId="0" borderId="0" xfId="0" applyNumberFormat="1" applyFont="1" applyAlignment="1">
      <alignment horizontal="left" vertical="center"/>
    </xf>
    <xf numFmtId="0" fontId="0" fillId="0" borderId="12" xfId="0" applyBorder="1" applyAlignment="1">
      <alignment vertical="center"/>
    </xf>
    <xf numFmtId="0" fontId="0" fillId="0" borderId="13" xfId="0" applyBorder="1" applyAlignment="1">
      <alignment vertical="center"/>
    </xf>
    <xf numFmtId="0" fontId="0" fillId="0" borderId="15" xfId="0" applyBorder="1" applyAlignment="1">
      <alignment vertical="center"/>
    </xf>
    <xf numFmtId="0" fontId="0" fillId="4" borderId="7" xfId="0" applyFill="1" applyBorder="1" applyAlignment="1">
      <alignment vertical="center"/>
    </xf>
    <xf numFmtId="0" fontId="23" fillId="4" borderId="0" xfId="0" applyFont="1" applyFill="1" applyAlignment="1">
      <alignment horizontal="center" vertical="center"/>
    </xf>
    <xf numFmtId="0" fontId="24" fillId="0" borderId="16" xfId="0" applyFont="1" applyBorder="1" applyAlignment="1">
      <alignment horizontal="center" vertical="center" wrapText="1"/>
    </xf>
    <xf numFmtId="0" fontId="24" fillId="0" borderId="17" xfId="0" applyFont="1" applyBorder="1" applyAlignment="1">
      <alignment horizontal="center" vertical="center" wrapText="1"/>
    </xf>
    <xf numFmtId="0" fontId="24" fillId="0" borderId="18" xfId="0" applyFont="1" applyBorder="1" applyAlignment="1">
      <alignment horizontal="center" vertical="center" wrapText="1"/>
    </xf>
    <xf numFmtId="0" fontId="0" fillId="0" borderId="11" xfId="0" applyBorder="1" applyAlignment="1">
      <alignment vertical="center"/>
    </xf>
    <xf numFmtId="0" fontId="4" fillId="0" borderId="3" xfId="0" applyFont="1" applyBorder="1" applyAlignment="1">
      <alignment vertical="center"/>
    </xf>
    <xf numFmtId="0" fontId="25" fillId="0" borderId="0" xfId="0" applyFont="1" applyAlignment="1">
      <alignment horizontal="left" vertical="center"/>
    </xf>
    <xf numFmtId="0" fontId="25" fillId="0" borderId="0" xfId="0" applyFont="1" applyAlignment="1">
      <alignment vertical="center"/>
    </xf>
    <xf numFmtId="4" fontId="25" fillId="0" borderId="0" xfId="0" applyNumberFormat="1" applyFont="1" applyAlignment="1">
      <alignment vertical="center"/>
    </xf>
    <xf numFmtId="0" fontId="4" fillId="0" borderId="0" xfId="0" applyFont="1" applyAlignment="1">
      <alignment horizontal="center" vertical="center"/>
    </xf>
    <xf numFmtId="4" fontId="21" fillId="0" borderId="14" xfId="0" applyNumberFormat="1" applyFont="1" applyBorder="1" applyAlignment="1">
      <alignment vertical="center"/>
    </xf>
    <xf numFmtId="4" fontId="21" fillId="0" borderId="0" xfId="0" applyNumberFormat="1" applyFont="1" applyAlignment="1">
      <alignment vertical="center"/>
    </xf>
    <xf numFmtId="166" fontId="21" fillId="0" borderId="0" xfId="0" applyNumberFormat="1" applyFont="1" applyAlignment="1">
      <alignment vertical="center"/>
    </xf>
    <xf numFmtId="4" fontId="21" fillId="0" borderId="15" xfId="0" applyNumberFormat="1" applyFont="1" applyBorder="1" applyAlignment="1">
      <alignment vertical="center"/>
    </xf>
    <xf numFmtId="0" fontId="4" fillId="0" borderId="0" xfId="0" applyFont="1" applyAlignment="1">
      <alignment horizontal="left" vertical="center"/>
    </xf>
    <xf numFmtId="0" fontId="26" fillId="0" borderId="0" xfId="0" applyFont="1" applyAlignment="1">
      <alignment horizontal="left" vertical="center"/>
    </xf>
    <xf numFmtId="0" fontId="5" fillId="0" borderId="3" xfId="0" applyFont="1" applyBorder="1" applyAlignment="1">
      <alignment vertical="center"/>
    </xf>
    <xf numFmtId="0" fontId="27" fillId="0" borderId="0" xfId="0" applyFont="1" applyAlignment="1">
      <alignment vertical="center"/>
    </xf>
    <xf numFmtId="0" fontId="28" fillId="0" borderId="0" xfId="0" applyFont="1" applyAlignment="1">
      <alignment vertical="center"/>
    </xf>
    <xf numFmtId="0" fontId="3" fillId="0" borderId="0" xfId="0" applyFont="1" applyAlignment="1">
      <alignment horizontal="center" vertical="center"/>
    </xf>
    <xf numFmtId="4" fontId="29" fillId="0" borderId="14" xfId="0" applyNumberFormat="1" applyFont="1" applyBorder="1" applyAlignment="1">
      <alignment vertical="center"/>
    </xf>
    <xf numFmtId="4" fontId="29" fillId="0" borderId="0" xfId="0" applyNumberFormat="1" applyFont="1" applyAlignment="1">
      <alignment vertical="center"/>
    </xf>
    <xf numFmtId="166" fontId="29" fillId="0" borderId="0" xfId="0" applyNumberFormat="1" applyFont="1" applyAlignment="1">
      <alignment vertical="center"/>
    </xf>
    <xf numFmtId="4" fontId="29" fillId="0" borderId="15" xfId="0" applyNumberFormat="1" applyFont="1" applyBorder="1" applyAlignment="1">
      <alignment vertical="center"/>
    </xf>
    <xf numFmtId="0" fontId="5" fillId="0" borderId="0" xfId="0" applyFont="1" applyAlignment="1">
      <alignment horizontal="left" vertical="center"/>
    </xf>
    <xf numFmtId="0" fontId="30" fillId="0" borderId="0" xfId="1" applyFont="1" applyAlignment="1">
      <alignment horizontal="center" vertical="center"/>
    </xf>
    <xf numFmtId="0" fontId="2" fillId="0" borderId="0" xfId="0" applyFont="1" applyAlignment="1">
      <alignment horizontal="center" vertical="center"/>
    </xf>
    <xf numFmtId="4" fontId="1" fillId="0" borderId="14" xfId="0" applyNumberFormat="1" applyFont="1" applyBorder="1" applyAlignment="1">
      <alignment vertical="center"/>
    </xf>
    <xf numFmtId="4" fontId="1" fillId="0" borderId="0" xfId="0" applyNumberFormat="1" applyFont="1" applyAlignment="1">
      <alignment vertical="center"/>
    </xf>
    <xf numFmtId="166" fontId="1" fillId="0" borderId="0" xfId="0" applyNumberFormat="1" applyFont="1" applyAlignment="1">
      <alignment vertical="center"/>
    </xf>
    <xf numFmtId="4" fontId="1" fillId="0" borderId="15" xfId="0" applyNumberFormat="1" applyFont="1" applyBorder="1" applyAlignment="1">
      <alignment vertical="center"/>
    </xf>
    <xf numFmtId="4" fontId="29" fillId="0" borderId="19" xfId="0" applyNumberFormat="1" applyFont="1" applyBorder="1" applyAlignment="1">
      <alignment vertical="center"/>
    </xf>
    <xf numFmtId="4" fontId="29" fillId="0" borderId="20" xfId="0" applyNumberFormat="1" applyFont="1" applyBorder="1" applyAlignment="1">
      <alignment vertical="center"/>
    </xf>
    <xf numFmtId="166" fontId="29" fillId="0" borderId="20" xfId="0" applyNumberFormat="1" applyFont="1" applyBorder="1" applyAlignment="1">
      <alignment vertical="center"/>
    </xf>
    <xf numFmtId="4" fontId="29" fillId="0" borderId="21" xfId="0" applyNumberFormat="1" applyFont="1" applyBorder="1" applyAlignment="1">
      <alignment vertical="center"/>
    </xf>
    <xf numFmtId="0" fontId="32" fillId="0" borderId="0" xfId="0" applyFont="1" applyAlignment="1">
      <alignment horizontal="left" vertical="center"/>
    </xf>
    <xf numFmtId="0" fontId="0" fillId="0" borderId="3" xfId="0" applyBorder="1" applyAlignment="1">
      <alignment vertical="center" wrapText="1"/>
    </xf>
    <xf numFmtId="0" fontId="18" fillId="0" borderId="0" xfId="0" applyFont="1" applyAlignment="1">
      <alignment horizontal="left" vertical="center"/>
    </xf>
    <xf numFmtId="0" fontId="1" fillId="0" borderId="0" xfId="0" applyFont="1" applyAlignment="1">
      <alignment horizontal="right" vertical="center"/>
    </xf>
    <xf numFmtId="0" fontId="22" fillId="0" borderId="0" xfId="0" applyFont="1" applyAlignment="1">
      <alignment horizontal="left" vertical="center"/>
    </xf>
    <xf numFmtId="164" fontId="1" fillId="0" borderId="0" xfId="0" applyNumberFormat="1" applyFont="1" applyAlignment="1">
      <alignment horizontal="right" vertical="center"/>
    </xf>
    <xf numFmtId="0" fontId="0" fillId="4" borderId="0" xfId="0" applyFill="1" applyAlignment="1">
      <alignment vertical="center"/>
    </xf>
    <xf numFmtId="0" fontId="4" fillId="4" borderId="6" xfId="0" applyFont="1" applyFill="1" applyBorder="1" applyAlignment="1">
      <alignment horizontal="left" vertical="center"/>
    </xf>
    <xf numFmtId="0" fontId="4" fillId="4" borderId="7" xfId="0" applyFont="1" applyFill="1" applyBorder="1" applyAlignment="1">
      <alignment horizontal="right" vertical="center"/>
    </xf>
    <xf numFmtId="0" fontId="4" fillId="4" borderId="7" xfId="0" applyFont="1" applyFill="1" applyBorder="1" applyAlignment="1">
      <alignment horizontal="center" vertical="center"/>
    </xf>
    <xf numFmtId="4" fontId="4" fillId="4" borderId="7" xfId="0" applyNumberFormat="1" applyFont="1" applyFill="1" applyBorder="1" applyAlignment="1">
      <alignment vertical="center"/>
    </xf>
    <xf numFmtId="0" fontId="0" fillId="4" borderId="8" xfId="0" applyFill="1" applyBorder="1" applyAlignment="1">
      <alignment vertical="center"/>
    </xf>
    <xf numFmtId="0" fontId="1" fillId="0" borderId="5" xfId="0" applyFont="1" applyBorder="1" applyAlignment="1">
      <alignment horizontal="center" vertical="center"/>
    </xf>
    <xf numFmtId="0" fontId="1" fillId="0" borderId="5" xfId="0" applyFont="1" applyBorder="1" applyAlignment="1">
      <alignment horizontal="right" vertical="center"/>
    </xf>
    <xf numFmtId="0" fontId="23" fillId="4" borderId="0" xfId="0" applyFont="1" applyFill="1" applyAlignment="1">
      <alignment horizontal="left" vertical="center"/>
    </xf>
    <xf numFmtId="0" fontId="23" fillId="4" borderId="0" xfId="0" applyFont="1" applyFill="1" applyAlignment="1">
      <alignment horizontal="right" vertical="center"/>
    </xf>
    <xf numFmtId="0" fontId="33" fillId="0" borderId="0" xfId="0" applyFont="1" applyAlignment="1">
      <alignment horizontal="left" vertical="center"/>
    </xf>
    <xf numFmtId="0" fontId="6" fillId="0" borderId="3" xfId="0" applyFont="1" applyBorder="1" applyAlignment="1">
      <alignment vertical="center"/>
    </xf>
    <xf numFmtId="0" fontId="6" fillId="0" borderId="20" xfId="0" applyFont="1" applyBorder="1" applyAlignment="1">
      <alignment horizontal="left" vertical="center"/>
    </xf>
    <xf numFmtId="0" fontId="6" fillId="0" borderId="20" xfId="0" applyFont="1" applyBorder="1" applyAlignment="1">
      <alignment vertical="center"/>
    </xf>
    <xf numFmtId="4" fontId="6" fillId="0" borderId="20" xfId="0" applyNumberFormat="1" applyFont="1" applyBorder="1" applyAlignment="1">
      <alignment vertical="center"/>
    </xf>
    <xf numFmtId="0" fontId="7" fillId="0" borderId="3" xfId="0" applyFont="1" applyBorder="1" applyAlignment="1">
      <alignment vertical="center"/>
    </xf>
    <xf numFmtId="0" fontId="7" fillId="0" borderId="20" xfId="0" applyFont="1" applyBorder="1" applyAlignment="1">
      <alignment horizontal="left" vertical="center"/>
    </xf>
    <xf numFmtId="0" fontId="7" fillId="0" borderId="20" xfId="0" applyFont="1" applyBorder="1" applyAlignment="1">
      <alignment vertical="center"/>
    </xf>
    <xf numFmtId="4" fontId="7" fillId="0" borderId="20" xfId="0" applyNumberFormat="1" applyFont="1" applyBorder="1" applyAlignment="1">
      <alignment vertical="center"/>
    </xf>
    <xf numFmtId="0" fontId="0" fillId="0" borderId="3" xfId="0" applyBorder="1" applyAlignment="1">
      <alignment horizontal="center" vertical="center" wrapText="1"/>
    </xf>
    <xf numFmtId="0" fontId="23" fillId="4" borderId="16" xfId="0" applyFont="1" applyFill="1" applyBorder="1" applyAlignment="1">
      <alignment horizontal="center" vertical="center" wrapText="1"/>
    </xf>
    <xf numFmtId="0" fontId="23" fillId="4" borderId="17" xfId="0" applyFont="1" applyFill="1" applyBorder="1" applyAlignment="1">
      <alignment horizontal="center" vertical="center" wrapText="1"/>
    </xf>
    <xf numFmtId="0" fontId="23" fillId="4" borderId="18" xfId="0" applyFont="1" applyFill="1" applyBorder="1" applyAlignment="1">
      <alignment horizontal="center" vertical="center" wrapText="1"/>
    </xf>
    <xf numFmtId="4" fontId="25" fillId="0" borderId="0" xfId="0" applyNumberFormat="1" applyFont="1"/>
    <xf numFmtId="166" fontId="34" fillId="0" borderId="12" xfId="0" applyNumberFormat="1" applyFont="1" applyBorder="1"/>
    <xf numFmtId="166" fontId="34" fillId="0" borderId="13" xfId="0" applyNumberFormat="1" applyFont="1" applyBorder="1"/>
    <xf numFmtId="4" fontId="35" fillId="0" borderId="0" xfId="0" applyNumberFormat="1" applyFont="1" applyAlignment="1">
      <alignment vertical="center"/>
    </xf>
    <xf numFmtId="0" fontId="8" fillId="0" borderId="3" xfId="0" applyFont="1" applyBorder="1"/>
    <xf numFmtId="0" fontId="8" fillId="0" borderId="0" xfId="0" applyFont="1" applyAlignment="1">
      <alignment horizontal="left"/>
    </xf>
    <xf numFmtId="0" fontId="6" fillId="0" borderId="0" xfId="0" applyFont="1" applyAlignment="1">
      <alignment horizontal="left"/>
    </xf>
    <xf numFmtId="0" fontId="8" fillId="0" borderId="0" xfId="0" applyFont="1" applyProtection="1">
      <protection locked="0"/>
    </xf>
    <xf numFmtId="4" fontId="6" fillId="0" borderId="0" xfId="0" applyNumberFormat="1" applyFont="1"/>
    <xf numFmtId="0" fontId="8" fillId="0" borderId="14" xfId="0" applyFont="1" applyBorder="1"/>
    <xf numFmtId="166" fontId="8" fillId="0" borderId="0" xfId="0" applyNumberFormat="1" applyFont="1"/>
    <xf numFmtId="166" fontId="8" fillId="0" borderId="15" xfId="0" applyNumberFormat="1" applyFont="1" applyBorder="1"/>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lignment horizontal="left"/>
    </xf>
    <xf numFmtId="4" fontId="7" fillId="0" borderId="0" xfId="0" applyNumberFormat="1" applyFont="1"/>
    <xf numFmtId="0" fontId="23" fillId="0" borderId="22" xfId="0" applyFont="1" applyBorder="1" applyAlignment="1">
      <alignment horizontal="center" vertical="center"/>
    </xf>
    <xf numFmtId="49" fontId="23" fillId="0" borderId="22" xfId="0" applyNumberFormat="1" applyFont="1" applyBorder="1" applyAlignment="1">
      <alignment horizontal="left" vertical="center" wrapText="1"/>
    </xf>
    <xf numFmtId="0" fontId="23" fillId="0" borderId="22" xfId="0" applyFont="1" applyBorder="1" applyAlignment="1">
      <alignment horizontal="left" vertical="center" wrapText="1"/>
    </xf>
    <xf numFmtId="0" fontId="23" fillId="0" borderId="22" xfId="0" applyFont="1" applyBorder="1" applyAlignment="1">
      <alignment horizontal="center" vertical="center" wrapText="1"/>
    </xf>
    <xf numFmtId="167" fontId="23" fillId="0" borderId="22" xfId="0" applyNumberFormat="1" applyFont="1" applyBorder="1" applyAlignment="1">
      <alignment vertical="center"/>
    </xf>
    <xf numFmtId="4" fontId="23" fillId="2" borderId="22" xfId="0" applyNumberFormat="1" applyFont="1" applyFill="1" applyBorder="1" applyAlignment="1" applyProtection="1">
      <alignment vertical="center"/>
      <protection locked="0"/>
    </xf>
    <xf numFmtId="4" fontId="23" fillId="0" borderId="22" xfId="0" applyNumberFormat="1" applyFont="1" applyBorder="1" applyAlignment="1">
      <alignment vertical="center"/>
    </xf>
    <xf numFmtId="0" fontId="24" fillId="2" borderId="14" xfId="0" applyFont="1" applyFill="1" applyBorder="1" applyAlignment="1" applyProtection="1">
      <alignment horizontal="left" vertical="center"/>
      <protection locked="0"/>
    </xf>
    <xf numFmtId="0" fontId="24" fillId="0" borderId="0" xfId="0" applyFont="1" applyAlignment="1">
      <alignment horizontal="center" vertical="center"/>
    </xf>
    <xf numFmtId="166" fontId="24" fillId="0" borderId="0" xfId="0" applyNumberFormat="1" applyFont="1" applyAlignment="1">
      <alignment vertical="center"/>
    </xf>
    <xf numFmtId="166" fontId="24" fillId="0" borderId="15" xfId="0" applyNumberFormat="1" applyFont="1" applyBorder="1" applyAlignment="1">
      <alignment vertical="center"/>
    </xf>
    <xf numFmtId="0" fontId="23" fillId="0" borderId="0" xfId="0" applyFont="1" applyAlignment="1">
      <alignment horizontal="left" vertical="center"/>
    </xf>
    <xf numFmtId="4" fontId="0" fillId="0" borderId="0" xfId="0" applyNumberFormat="1" applyAlignment="1">
      <alignment vertical="center"/>
    </xf>
    <xf numFmtId="0" fontId="9" fillId="0" borderId="3" xfId="0" applyFont="1" applyBorder="1" applyAlignment="1">
      <alignment vertical="center"/>
    </xf>
    <xf numFmtId="0" fontId="36" fillId="0" borderId="0" xfId="0" applyFont="1" applyAlignment="1">
      <alignment horizontal="left" vertical="center"/>
    </xf>
    <xf numFmtId="0" fontId="9" fillId="0" borderId="0" xfId="0" applyFont="1" applyAlignment="1">
      <alignment horizontal="left" vertical="center"/>
    </xf>
    <xf numFmtId="0" fontId="9" fillId="0" borderId="0" xfId="0" applyFont="1" applyAlignment="1">
      <alignment horizontal="left" vertical="center" wrapText="1"/>
    </xf>
    <xf numFmtId="0" fontId="9" fillId="0" borderId="0" xfId="0" applyFont="1" applyAlignment="1" applyProtection="1">
      <alignment vertical="center"/>
      <protection locked="0"/>
    </xf>
    <xf numFmtId="0" fontId="9" fillId="0" borderId="14" xfId="0" applyFont="1" applyBorder="1" applyAlignment="1">
      <alignment vertical="center"/>
    </xf>
    <xf numFmtId="0" fontId="9" fillId="0" borderId="15" xfId="0" applyFont="1" applyBorder="1" applyAlignment="1">
      <alignment vertical="center"/>
    </xf>
    <xf numFmtId="0" fontId="10" fillId="0" borderId="3" xfId="0" applyFont="1" applyBorder="1" applyAlignment="1">
      <alignment vertical="center"/>
    </xf>
    <xf numFmtId="0" fontId="10" fillId="0" borderId="0" xfId="0" applyFont="1" applyAlignment="1">
      <alignment horizontal="left" vertical="center"/>
    </xf>
    <xf numFmtId="0" fontId="10" fillId="0" borderId="0" xfId="0" applyFont="1" applyAlignment="1">
      <alignment horizontal="left" vertical="center" wrapText="1"/>
    </xf>
    <xf numFmtId="167" fontId="10" fillId="0" borderId="0" xfId="0" applyNumberFormat="1" applyFont="1" applyAlignment="1">
      <alignment vertical="center"/>
    </xf>
    <xf numFmtId="0" fontId="10" fillId="0" borderId="0" xfId="0" applyFont="1" applyAlignment="1" applyProtection="1">
      <alignment vertical="center"/>
      <protection locked="0"/>
    </xf>
    <xf numFmtId="0" fontId="10" fillId="0" borderId="14" xfId="0" applyFont="1" applyBorder="1" applyAlignment="1">
      <alignment vertical="center"/>
    </xf>
    <xf numFmtId="0" fontId="10" fillId="0" borderId="15" xfId="0" applyFont="1" applyBorder="1" applyAlignment="1">
      <alignment vertical="center"/>
    </xf>
    <xf numFmtId="0" fontId="11" fillId="0" borderId="3" xfId="0" applyFont="1" applyBorder="1" applyAlignment="1">
      <alignment vertical="center"/>
    </xf>
    <xf numFmtId="0" fontId="11" fillId="0" borderId="0" xfId="0" applyFont="1" applyAlignment="1">
      <alignment horizontal="left" vertical="center"/>
    </xf>
    <xf numFmtId="0" fontId="11" fillId="0" borderId="0" xfId="0" applyFont="1" applyAlignment="1">
      <alignment horizontal="left" vertical="center" wrapText="1"/>
    </xf>
    <xf numFmtId="167" fontId="11" fillId="0" borderId="0" xfId="0" applyNumberFormat="1" applyFont="1" applyAlignment="1">
      <alignment vertical="center"/>
    </xf>
    <xf numFmtId="0" fontId="11" fillId="0" borderId="0" xfId="0" applyFont="1" applyAlignment="1" applyProtection="1">
      <alignment vertical="center"/>
      <protection locked="0"/>
    </xf>
    <xf numFmtId="0" fontId="11" fillId="0" borderId="14" xfId="0" applyFont="1" applyBorder="1" applyAlignment="1">
      <alignment vertical="center"/>
    </xf>
    <xf numFmtId="0" fontId="11" fillId="0" borderId="15" xfId="0" applyFont="1" applyBorder="1" applyAlignment="1">
      <alignment vertical="center"/>
    </xf>
    <xf numFmtId="0" fontId="24" fillId="2" borderId="19" xfId="0" applyFont="1" applyFill="1" applyBorder="1" applyAlignment="1" applyProtection="1">
      <alignment horizontal="left" vertical="center"/>
      <protection locked="0"/>
    </xf>
    <xf numFmtId="0" fontId="24" fillId="0" borderId="20" xfId="0" applyFont="1" applyBorder="1" applyAlignment="1">
      <alignment horizontal="center" vertical="center"/>
    </xf>
    <xf numFmtId="0" fontId="0" fillId="0" borderId="20" xfId="0" applyBorder="1" applyAlignment="1">
      <alignment vertical="center"/>
    </xf>
    <xf numFmtId="166" fontId="24" fillId="0" borderId="20" xfId="0" applyNumberFormat="1" applyFont="1" applyBorder="1" applyAlignment="1">
      <alignment vertical="center"/>
    </xf>
    <xf numFmtId="166" fontId="24" fillId="0" borderId="21" xfId="0" applyNumberFormat="1" applyFont="1" applyBorder="1" applyAlignment="1">
      <alignment vertical="center"/>
    </xf>
    <xf numFmtId="0" fontId="37" fillId="0" borderId="0" xfId="0" applyFont="1" applyAlignment="1">
      <alignment horizontal="left" vertical="center"/>
    </xf>
    <xf numFmtId="0" fontId="38" fillId="0" borderId="22" xfId="0" applyFont="1" applyBorder="1" applyAlignment="1">
      <alignment horizontal="center" vertical="center"/>
    </xf>
    <xf numFmtId="49" fontId="38" fillId="0" borderId="22" xfId="0" applyNumberFormat="1" applyFont="1" applyBorder="1" applyAlignment="1">
      <alignment horizontal="left" vertical="center" wrapText="1"/>
    </xf>
    <xf numFmtId="0" fontId="38" fillId="0" borderId="22" xfId="0" applyFont="1" applyBorder="1" applyAlignment="1">
      <alignment horizontal="left" vertical="center" wrapText="1"/>
    </xf>
    <xf numFmtId="0" fontId="38" fillId="0" borderId="22" xfId="0" applyFont="1" applyBorder="1" applyAlignment="1">
      <alignment horizontal="center" vertical="center" wrapText="1"/>
    </xf>
    <xf numFmtId="167" fontId="38" fillId="0" borderId="22" xfId="0" applyNumberFormat="1" applyFont="1" applyBorder="1" applyAlignment="1">
      <alignment vertical="center"/>
    </xf>
    <xf numFmtId="4" fontId="38" fillId="2" borderId="22" xfId="0" applyNumberFormat="1" applyFont="1" applyFill="1" applyBorder="1" applyAlignment="1" applyProtection="1">
      <alignment vertical="center"/>
      <protection locked="0"/>
    </xf>
    <xf numFmtId="4" fontId="38" fillId="0" borderId="22" xfId="0" applyNumberFormat="1" applyFont="1" applyBorder="1" applyAlignment="1">
      <alignment vertical="center"/>
    </xf>
    <xf numFmtId="0" fontId="39" fillId="0" borderId="3" xfId="0" applyFont="1" applyBorder="1" applyAlignment="1">
      <alignment vertical="center"/>
    </xf>
    <xf numFmtId="0" fontId="38" fillId="2" borderId="14" xfId="0" applyFont="1" applyFill="1" applyBorder="1" applyAlignment="1" applyProtection="1">
      <alignment horizontal="left" vertical="center"/>
      <protection locked="0"/>
    </xf>
    <xf numFmtId="0" fontId="38" fillId="0" borderId="0" xfId="0" applyFont="1" applyAlignment="1">
      <alignment horizontal="center" vertical="center"/>
    </xf>
    <xf numFmtId="0" fontId="12" fillId="0" borderId="3" xfId="0" applyFont="1" applyBorder="1" applyAlignment="1">
      <alignment vertical="center"/>
    </xf>
    <xf numFmtId="0" fontId="12" fillId="0" borderId="0" xfId="0" applyFont="1" applyAlignment="1">
      <alignment horizontal="left" vertical="center"/>
    </xf>
    <xf numFmtId="0" fontId="12" fillId="0" borderId="0" xfId="0" applyFont="1" applyAlignment="1">
      <alignment horizontal="left" vertical="center" wrapText="1"/>
    </xf>
    <xf numFmtId="167" fontId="12" fillId="0" borderId="0" xfId="0" applyNumberFormat="1" applyFont="1" applyAlignment="1">
      <alignment vertical="center"/>
    </xf>
    <xf numFmtId="0" fontId="12" fillId="0" borderId="0" xfId="0" applyFont="1" applyAlignment="1" applyProtection="1">
      <alignment vertical="center"/>
      <protection locked="0"/>
    </xf>
    <xf numFmtId="0" fontId="12" fillId="0" borderId="14" xfId="0" applyFont="1" applyBorder="1" applyAlignment="1">
      <alignment vertical="center"/>
    </xf>
    <xf numFmtId="0" fontId="12" fillId="0" borderId="15" xfId="0" applyFont="1" applyBorder="1" applyAlignment="1">
      <alignment vertical="center"/>
    </xf>
    <xf numFmtId="0" fontId="38" fillId="2" borderId="19" xfId="0" applyFont="1" applyFill="1" applyBorder="1" applyAlignment="1" applyProtection="1">
      <alignment horizontal="left" vertical="center"/>
      <protection locked="0"/>
    </xf>
    <xf numFmtId="0" fontId="38" fillId="0" borderId="20" xfId="0" applyFont="1" applyBorder="1" applyAlignment="1">
      <alignment horizontal="center" vertical="center"/>
    </xf>
    <xf numFmtId="0" fontId="0" fillId="0" borderId="0" xfId="0" applyAlignment="1" applyProtection="1">
      <alignment vertical="center"/>
      <protection locked="0"/>
    </xf>
    <xf numFmtId="0" fontId="4" fillId="0" borderId="0" xfId="0" applyFont="1" applyAlignment="1">
      <alignment horizontal="left" vertical="center" wrapText="1"/>
    </xf>
    <xf numFmtId="0" fontId="41" fillId="0" borderId="16" xfId="0" applyFont="1" applyBorder="1" applyAlignment="1">
      <alignment horizontal="left" vertical="center" wrapText="1"/>
    </xf>
    <xf numFmtId="0" fontId="41" fillId="0" borderId="22" xfId="0" applyFont="1" applyBorder="1" applyAlignment="1">
      <alignment horizontal="left" vertical="center" wrapText="1"/>
    </xf>
    <xf numFmtId="0" fontId="41" fillId="0" borderId="22" xfId="0" applyFont="1" applyBorder="1" applyAlignment="1">
      <alignment horizontal="left" vertical="center"/>
    </xf>
    <xf numFmtId="167" fontId="41" fillId="0" borderId="18" xfId="0" applyNumberFormat="1" applyFont="1" applyBorder="1" applyAlignment="1">
      <alignment vertical="center"/>
    </xf>
    <xf numFmtId="0" fontId="0" fillId="0" borderId="0" xfId="0" applyAlignment="1">
      <alignment horizontal="left" vertical="center" wrapText="1"/>
    </xf>
    <xf numFmtId="167" fontId="0" fillId="0" borderId="0" xfId="0" applyNumberFormat="1" applyAlignment="1">
      <alignment vertical="center"/>
    </xf>
    <xf numFmtId="0" fontId="35" fillId="0" borderId="0" xfId="0" applyFont="1" applyAlignment="1">
      <alignment horizontal="left" vertical="center"/>
    </xf>
    <xf numFmtId="0" fontId="43" fillId="0" borderId="22" xfId="0" applyFont="1" applyBorder="1" applyAlignment="1">
      <alignment horizontal="center" vertical="center"/>
    </xf>
    <xf numFmtId="0" fontId="24" fillId="2" borderId="0" xfId="0" applyFont="1" applyFill="1" applyAlignment="1" applyProtection="1">
      <alignment horizontal="left" vertical="center"/>
      <protection locked="0"/>
    </xf>
    <xf numFmtId="4" fontId="23" fillId="0" borderId="22" xfId="0" applyNumberFormat="1" applyFont="1" applyBorder="1" applyAlignment="1" applyProtection="1">
      <alignment vertical="center"/>
      <protection locked="0"/>
    </xf>
    <xf numFmtId="4" fontId="23" fillId="0" borderId="0" xfId="0" applyNumberFormat="1" applyFont="1" applyAlignment="1" applyProtection="1">
      <alignment vertical="center"/>
      <protection locked="0"/>
    </xf>
    <xf numFmtId="0" fontId="0" fillId="0" borderId="0" xfId="0" applyProtection="1">
      <protection locked="0"/>
    </xf>
    <xf numFmtId="0" fontId="0" fillId="0" borderId="0" xfId="0" applyAlignment="1" applyProtection="1">
      <alignment horizontal="left" vertical="center"/>
      <protection locked="0"/>
    </xf>
    <xf numFmtId="0" fontId="0" fillId="0" borderId="1" xfId="0" applyBorder="1" applyProtection="1">
      <protection locked="0"/>
    </xf>
    <xf numFmtId="0" fontId="0" fillId="0" borderId="2" xfId="0" applyBorder="1" applyProtection="1">
      <protection locked="0"/>
    </xf>
    <xf numFmtId="0" fontId="0" fillId="0" borderId="3" xfId="0" applyBorder="1" applyProtection="1">
      <protection locked="0"/>
    </xf>
    <xf numFmtId="0" fontId="14" fillId="0" borderId="0" xfId="0" applyFont="1" applyAlignment="1" applyProtection="1">
      <alignment horizontal="left" vertical="center"/>
      <protection locked="0"/>
    </xf>
    <xf numFmtId="0" fontId="32" fillId="0" borderId="0" xfId="0" applyFont="1" applyAlignment="1" applyProtection="1">
      <alignment horizontal="left" vertical="center"/>
      <protection locked="0"/>
    </xf>
    <xf numFmtId="0" fontId="1" fillId="0" borderId="0" xfId="0" applyFont="1" applyAlignment="1" applyProtection="1">
      <alignment horizontal="left" vertical="center"/>
      <protection locked="0"/>
    </xf>
    <xf numFmtId="0" fontId="0" fillId="0" borderId="3" xfId="0" applyBorder="1" applyAlignment="1" applyProtection="1">
      <alignment vertical="center"/>
      <protection locked="0"/>
    </xf>
    <xf numFmtId="0" fontId="2" fillId="0" borderId="0" xfId="0" applyFont="1" applyAlignment="1" applyProtection="1">
      <alignment horizontal="left" vertical="center"/>
      <protection locked="0"/>
    </xf>
    <xf numFmtId="165" fontId="2" fillId="0" borderId="0" xfId="0" applyNumberFormat="1" applyFont="1" applyAlignment="1" applyProtection="1">
      <alignment horizontal="left" vertical="center"/>
      <protection locked="0"/>
    </xf>
    <xf numFmtId="0" fontId="0" fillId="0" borderId="0" xfId="0" applyAlignment="1" applyProtection="1">
      <alignment vertical="center" wrapText="1"/>
      <protection locked="0"/>
    </xf>
    <xf numFmtId="0" fontId="0" fillId="0" borderId="3" xfId="0" applyBorder="1" applyAlignment="1" applyProtection="1">
      <alignment vertical="center" wrapText="1"/>
      <protection locked="0"/>
    </xf>
    <xf numFmtId="0" fontId="2" fillId="0" borderId="0" xfId="0" applyFont="1" applyAlignment="1" applyProtection="1">
      <alignment horizontal="left" vertical="center" wrapText="1"/>
      <protection locked="0"/>
    </xf>
    <xf numFmtId="0" fontId="0" fillId="0" borderId="12" xfId="0" applyBorder="1" applyAlignment="1" applyProtection="1">
      <alignment vertical="center"/>
      <protection locked="0"/>
    </xf>
    <xf numFmtId="0" fontId="18" fillId="0" borderId="0" xfId="0" applyFont="1" applyAlignment="1" applyProtection="1">
      <alignment horizontal="left" vertical="center"/>
      <protection locked="0"/>
    </xf>
    <xf numFmtId="4" fontId="25" fillId="0" borderId="0" xfId="0" applyNumberFormat="1" applyFont="1" applyAlignment="1" applyProtection="1">
      <alignment vertical="center"/>
      <protection locked="0"/>
    </xf>
    <xf numFmtId="0" fontId="1" fillId="0" borderId="0" xfId="0" applyFont="1" applyAlignment="1" applyProtection="1">
      <alignment horizontal="right" vertical="center"/>
      <protection locked="0"/>
    </xf>
    <xf numFmtId="0" fontId="22" fillId="0" borderId="0" xfId="0" applyFont="1" applyAlignment="1" applyProtection="1">
      <alignment horizontal="left" vertical="center"/>
      <protection locked="0"/>
    </xf>
    <xf numFmtId="4" fontId="1" fillId="0" borderId="0" xfId="0" applyNumberFormat="1" applyFont="1" applyAlignment="1" applyProtection="1">
      <alignment vertical="center"/>
      <protection locked="0"/>
    </xf>
    <xf numFmtId="164" fontId="1" fillId="0" borderId="0" xfId="0" applyNumberFormat="1" applyFont="1" applyAlignment="1" applyProtection="1">
      <alignment horizontal="right" vertical="center"/>
      <protection locked="0"/>
    </xf>
    <xf numFmtId="0" fontId="0" fillId="4" borderId="0" xfId="0" applyFill="1" applyAlignment="1" applyProtection="1">
      <alignment vertical="center"/>
      <protection locked="0"/>
    </xf>
    <xf numFmtId="0" fontId="4" fillId="4" borderId="6" xfId="0" applyFont="1" applyFill="1" applyBorder="1" applyAlignment="1" applyProtection="1">
      <alignment horizontal="left" vertical="center"/>
      <protection locked="0"/>
    </xf>
    <xf numFmtId="0" fontId="0" fillId="4" borderId="7" xfId="0" applyFill="1" applyBorder="1" applyAlignment="1" applyProtection="1">
      <alignment vertical="center"/>
      <protection locked="0"/>
    </xf>
    <xf numFmtId="0" fontId="4" fillId="4" borderId="7" xfId="0" applyFont="1" applyFill="1" applyBorder="1" applyAlignment="1" applyProtection="1">
      <alignment horizontal="right" vertical="center"/>
      <protection locked="0"/>
    </xf>
    <xf numFmtId="0" fontId="4" fillId="4" borderId="7" xfId="0" applyFont="1" applyFill="1" applyBorder="1" applyAlignment="1" applyProtection="1">
      <alignment horizontal="center" vertical="center"/>
      <protection locked="0"/>
    </xf>
    <xf numFmtId="4" fontId="4" fillId="4" borderId="7" xfId="0" applyNumberFormat="1" applyFont="1" applyFill="1" applyBorder="1" applyAlignment="1" applyProtection="1">
      <alignment vertical="center"/>
      <protection locked="0"/>
    </xf>
    <xf numFmtId="0" fontId="0" fillId="4" borderId="8" xfId="0" applyFill="1" applyBorder="1" applyAlignment="1" applyProtection="1">
      <alignment vertical="center"/>
      <protection locked="0"/>
    </xf>
    <xf numFmtId="0" fontId="20" fillId="0" borderId="4" xfId="0" applyFont="1" applyBorder="1" applyAlignment="1" applyProtection="1">
      <alignment horizontal="left" vertical="center"/>
      <protection locked="0"/>
    </xf>
    <xf numFmtId="0" fontId="0" fillId="0" borderId="4" xfId="0" applyBorder="1" applyAlignment="1" applyProtection="1">
      <alignment vertical="center"/>
      <protection locked="0"/>
    </xf>
    <xf numFmtId="0" fontId="1" fillId="0" borderId="5" xfId="0" applyFont="1" applyBorder="1" applyAlignment="1" applyProtection="1">
      <alignment horizontal="left" vertical="center"/>
      <protection locked="0"/>
    </xf>
    <xf numFmtId="0" fontId="0" fillId="0" borderId="5" xfId="0" applyBorder="1" applyAlignment="1" applyProtection="1">
      <alignment vertical="center"/>
      <protection locked="0"/>
    </xf>
    <xf numFmtId="0" fontId="1" fillId="0" borderId="5" xfId="0" applyFont="1" applyBorder="1" applyAlignment="1" applyProtection="1">
      <alignment horizontal="center" vertical="center"/>
      <protection locked="0"/>
    </xf>
    <xf numFmtId="0" fontId="1" fillId="0" borderId="5" xfId="0" applyFont="1" applyBorder="1" applyAlignment="1" applyProtection="1">
      <alignment horizontal="right" vertical="center"/>
      <protection locked="0"/>
    </xf>
    <xf numFmtId="0" fontId="0" fillId="0" borderId="9" xfId="0" applyBorder="1" applyAlignment="1" applyProtection="1">
      <alignment vertical="center"/>
      <protection locked="0"/>
    </xf>
    <xf numFmtId="0" fontId="0" fillId="0" borderId="10" xfId="0" applyBorder="1" applyAlignment="1" applyProtection="1">
      <alignment vertical="center"/>
      <protection locked="0"/>
    </xf>
    <xf numFmtId="0" fontId="0" fillId="0" borderId="1" xfId="0" applyBorder="1" applyAlignment="1" applyProtection="1">
      <alignment vertical="center"/>
      <protection locked="0"/>
    </xf>
    <xf numFmtId="0" fontId="0" fillId="0" borderId="2" xfId="0" applyBorder="1" applyAlignment="1" applyProtection="1">
      <alignment vertical="center"/>
      <protection locked="0"/>
    </xf>
    <xf numFmtId="0" fontId="23" fillId="4" borderId="0" xfId="0" applyFont="1" applyFill="1" applyAlignment="1" applyProtection="1">
      <alignment horizontal="left" vertical="center"/>
      <protection locked="0"/>
    </xf>
    <xf numFmtId="0" fontId="23" fillId="4" borderId="0" xfId="0" applyFont="1" applyFill="1" applyAlignment="1" applyProtection="1">
      <alignment horizontal="right" vertical="center"/>
      <protection locked="0"/>
    </xf>
    <xf numFmtId="0" fontId="33" fillId="0" borderId="0" xfId="0" applyFont="1" applyAlignment="1" applyProtection="1">
      <alignment horizontal="left" vertical="center"/>
      <protection locked="0"/>
    </xf>
    <xf numFmtId="0" fontId="6" fillId="0" borderId="0" xfId="0" applyFont="1" applyAlignment="1" applyProtection="1">
      <alignment vertical="center"/>
      <protection locked="0"/>
    </xf>
    <xf numFmtId="0" fontId="6" fillId="0" borderId="3" xfId="0" applyFont="1" applyBorder="1" applyAlignment="1" applyProtection="1">
      <alignment vertical="center"/>
      <protection locked="0"/>
    </xf>
    <xf numFmtId="0" fontId="6" fillId="0" borderId="20" xfId="0" applyFont="1" applyBorder="1" applyAlignment="1" applyProtection="1">
      <alignment horizontal="left" vertical="center"/>
      <protection locked="0"/>
    </xf>
    <xf numFmtId="0" fontId="6" fillId="0" borderId="20" xfId="0" applyFont="1" applyBorder="1" applyAlignment="1" applyProtection="1">
      <alignment vertical="center"/>
      <protection locked="0"/>
    </xf>
    <xf numFmtId="4" fontId="6" fillId="0" borderId="20" xfId="0" applyNumberFormat="1" applyFont="1" applyBorder="1" applyAlignment="1" applyProtection="1">
      <alignment vertical="center"/>
      <protection locked="0"/>
    </xf>
    <xf numFmtId="0" fontId="0" fillId="0" borderId="0" xfId="0" applyAlignment="1" applyProtection="1">
      <alignment horizontal="center" vertical="center" wrapText="1"/>
      <protection locked="0"/>
    </xf>
    <xf numFmtId="0" fontId="0" fillId="0" borderId="3" xfId="0" applyBorder="1" applyAlignment="1" applyProtection="1">
      <alignment horizontal="center" vertical="center" wrapText="1"/>
      <protection locked="0"/>
    </xf>
    <xf numFmtId="0" fontId="23" fillId="4" borderId="16" xfId="0" applyFont="1" applyFill="1" applyBorder="1" applyAlignment="1" applyProtection="1">
      <alignment horizontal="center" vertical="center" wrapText="1"/>
      <protection locked="0"/>
    </xf>
    <xf numFmtId="0" fontId="23" fillId="4" borderId="17" xfId="0" applyFont="1" applyFill="1" applyBorder="1" applyAlignment="1" applyProtection="1">
      <alignment horizontal="center" vertical="center" wrapText="1"/>
      <protection locked="0"/>
    </xf>
    <xf numFmtId="0" fontId="23" fillId="4" borderId="18" xfId="0" applyFont="1" applyFill="1" applyBorder="1" applyAlignment="1" applyProtection="1">
      <alignment horizontal="center" vertical="center" wrapText="1"/>
      <protection locked="0"/>
    </xf>
    <xf numFmtId="0" fontId="24" fillId="0" borderId="16" xfId="0" applyFont="1" applyBorder="1" applyAlignment="1" applyProtection="1">
      <alignment horizontal="center" vertical="center" wrapText="1"/>
      <protection locked="0"/>
    </xf>
    <xf numFmtId="0" fontId="24" fillId="0" borderId="17" xfId="0" applyFont="1" applyBorder="1" applyAlignment="1" applyProtection="1">
      <alignment horizontal="center" vertical="center" wrapText="1"/>
      <protection locked="0"/>
    </xf>
    <xf numFmtId="0" fontId="24" fillId="0" borderId="18" xfId="0" applyFont="1" applyBorder="1" applyAlignment="1" applyProtection="1">
      <alignment horizontal="center" vertical="center" wrapText="1"/>
      <protection locked="0"/>
    </xf>
    <xf numFmtId="0" fontId="25" fillId="0" borderId="0" xfId="0" applyFont="1" applyAlignment="1" applyProtection="1">
      <alignment horizontal="left" vertical="center"/>
      <protection locked="0"/>
    </xf>
    <xf numFmtId="4" fontId="25" fillId="0" borderId="0" xfId="0" applyNumberFormat="1" applyFont="1" applyProtection="1">
      <protection locked="0"/>
    </xf>
    <xf numFmtId="0" fontId="0" fillId="0" borderId="11" xfId="0" applyBorder="1" applyAlignment="1" applyProtection="1">
      <alignment vertical="center"/>
      <protection locked="0"/>
    </xf>
    <xf numFmtId="166" fontId="34" fillId="0" borderId="12" xfId="0" applyNumberFormat="1" applyFont="1" applyBorder="1" applyProtection="1">
      <protection locked="0"/>
    </xf>
    <xf numFmtId="166" fontId="34" fillId="0" borderId="13" xfId="0" applyNumberFormat="1" applyFont="1" applyBorder="1" applyProtection="1">
      <protection locked="0"/>
    </xf>
    <xf numFmtId="4" fontId="35" fillId="0" borderId="0" xfId="0" applyNumberFormat="1" applyFont="1" applyAlignment="1" applyProtection="1">
      <alignment vertical="center"/>
      <protection locked="0"/>
    </xf>
    <xf numFmtId="0" fontId="8" fillId="0" borderId="3" xfId="0" applyFont="1" applyBorder="1" applyProtection="1">
      <protection locked="0"/>
    </xf>
    <xf numFmtId="0" fontId="8" fillId="0" borderId="0" xfId="0" applyFont="1" applyAlignment="1" applyProtection="1">
      <alignment horizontal="left"/>
      <protection locked="0"/>
    </xf>
    <xf numFmtId="0" fontId="6" fillId="0" borderId="0" xfId="0" applyFont="1" applyAlignment="1" applyProtection="1">
      <alignment horizontal="left"/>
      <protection locked="0"/>
    </xf>
    <xf numFmtId="4" fontId="6" fillId="0" borderId="0" xfId="0" applyNumberFormat="1" applyFont="1" applyProtection="1">
      <protection locked="0"/>
    </xf>
    <xf numFmtId="0" fontId="8" fillId="0" borderId="14" xfId="0" applyFont="1" applyBorder="1" applyProtection="1">
      <protection locked="0"/>
    </xf>
    <xf numFmtId="166" fontId="8" fillId="0" borderId="0" xfId="0" applyNumberFormat="1" applyFont="1" applyProtection="1">
      <protection locked="0"/>
    </xf>
    <xf numFmtId="166" fontId="8" fillId="0" borderId="15" xfId="0" applyNumberFormat="1" applyFont="1" applyBorder="1" applyProtection="1">
      <protection locked="0"/>
    </xf>
    <xf numFmtId="0" fontId="8" fillId="0" borderId="0" xfId="0" applyFont="1" applyAlignment="1" applyProtection="1">
      <alignment horizontal="center"/>
      <protection locked="0"/>
    </xf>
    <xf numFmtId="4" fontId="8" fillId="0" borderId="0" xfId="0" applyNumberFormat="1" applyFont="1" applyAlignment="1" applyProtection="1">
      <alignment vertical="center"/>
      <protection locked="0"/>
    </xf>
    <xf numFmtId="0" fontId="23" fillId="0" borderId="22" xfId="0" applyFont="1" applyBorder="1" applyAlignment="1" applyProtection="1">
      <alignment horizontal="center" vertical="center"/>
      <protection locked="0"/>
    </xf>
    <xf numFmtId="49" fontId="23" fillId="0" borderId="22" xfId="0" applyNumberFormat="1" applyFont="1" applyBorder="1" applyAlignment="1" applyProtection="1">
      <alignment horizontal="left" vertical="center" wrapText="1"/>
      <protection locked="0"/>
    </xf>
    <xf numFmtId="0" fontId="23" fillId="0" borderId="22" xfId="0" applyFont="1" applyBorder="1" applyAlignment="1" applyProtection="1">
      <alignment horizontal="left" vertical="center" wrapText="1"/>
      <protection locked="0"/>
    </xf>
    <xf numFmtId="0" fontId="23" fillId="0" borderId="22" xfId="0" applyFont="1" applyBorder="1" applyAlignment="1" applyProtection="1">
      <alignment horizontal="center" vertical="center" wrapText="1"/>
      <protection locked="0"/>
    </xf>
    <xf numFmtId="167" fontId="23" fillId="0" borderId="22" xfId="0" applyNumberFormat="1" applyFont="1" applyBorder="1" applyAlignment="1" applyProtection="1">
      <alignment vertical="center"/>
      <protection locked="0"/>
    </xf>
    <xf numFmtId="0" fontId="24" fillId="0" borderId="0" xfId="0" applyFont="1" applyAlignment="1" applyProtection="1">
      <alignment horizontal="center" vertical="center"/>
      <protection locked="0"/>
    </xf>
    <xf numFmtId="166" fontId="24" fillId="0" borderId="0" xfId="0" applyNumberFormat="1" applyFont="1" applyAlignment="1" applyProtection="1">
      <alignment vertical="center"/>
      <protection locked="0"/>
    </xf>
    <xf numFmtId="166" fontId="24" fillId="0" borderId="15" xfId="0" applyNumberFormat="1" applyFont="1" applyBorder="1" applyAlignment="1" applyProtection="1">
      <alignment vertical="center"/>
      <protection locked="0"/>
    </xf>
    <xf numFmtId="0" fontId="23" fillId="0" borderId="0" xfId="0" applyFont="1" applyAlignment="1" applyProtection="1">
      <alignment horizontal="left" vertical="center"/>
      <protection locked="0"/>
    </xf>
    <xf numFmtId="4" fontId="0" fillId="0" borderId="0" xfId="0" applyNumberFormat="1" applyAlignment="1" applyProtection="1">
      <alignment vertical="center"/>
      <protection locked="0"/>
    </xf>
    <xf numFmtId="0" fontId="36" fillId="0" borderId="0" xfId="0" applyFont="1" applyAlignment="1" applyProtection="1">
      <alignment horizontal="left" vertical="center"/>
      <protection locked="0"/>
    </xf>
    <xf numFmtId="0" fontId="40" fillId="0" borderId="0" xfId="0" applyFont="1" applyAlignment="1" applyProtection="1">
      <alignment vertical="center" wrapText="1"/>
      <protection locked="0"/>
    </xf>
    <xf numFmtId="0" fontId="0" fillId="0" borderId="14" xfId="0" applyBorder="1" applyAlignment="1" applyProtection="1">
      <alignment vertical="center"/>
      <protection locked="0"/>
    </xf>
    <xf numFmtId="0" fontId="0" fillId="0" borderId="15" xfId="0" applyBorder="1" applyAlignment="1" applyProtection="1">
      <alignment vertical="center"/>
      <protection locked="0"/>
    </xf>
    <xf numFmtId="0" fontId="24" fillId="0" borderId="20" xfId="0" applyFont="1" applyBorder="1" applyAlignment="1" applyProtection="1">
      <alignment horizontal="center" vertical="center"/>
      <protection locked="0"/>
    </xf>
    <xf numFmtId="0" fontId="0" fillId="0" borderId="20" xfId="0" applyBorder="1" applyAlignment="1" applyProtection="1">
      <alignment vertical="center"/>
      <protection locked="0"/>
    </xf>
    <xf numFmtId="166" fontId="24" fillId="0" borderId="20" xfId="0" applyNumberFormat="1" applyFont="1" applyBorder="1" applyAlignment="1" applyProtection="1">
      <alignment vertical="center"/>
      <protection locked="0"/>
    </xf>
    <xf numFmtId="166" fontId="24" fillId="0" borderId="21" xfId="0" applyNumberFormat="1" applyFont="1" applyBorder="1" applyAlignment="1" applyProtection="1">
      <alignment vertical="center"/>
      <protection locked="0"/>
    </xf>
    <xf numFmtId="0" fontId="23" fillId="0" borderId="0" xfId="0" applyFont="1" applyAlignment="1" applyProtection="1">
      <alignment horizontal="left" vertical="center" wrapText="1"/>
      <protection locked="0"/>
    </xf>
    <xf numFmtId="0" fontId="23" fillId="0" borderId="0" xfId="0" applyFont="1" applyAlignment="1" applyProtection="1">
      <alignment horizontal="center" vertical="center"/>
      <protection locked="0"/>
    </xf>
    <xf numFmtId="49" fontId="23" fillId="0" borderId="0" xfId="0" applyNumberFormat="1" applyFont="1" applyAlignment="1" applyProtection="1">
      <alignment horizontal="left" vertical="center" wrapText="1"/>
      <protection locked="0"/>
    </xf>
    <xf numFmtId="0" fontId="23" fillId="0" borderId="0" xfId="0" applyFont="1" applyAlignment="1" applyProtection="1">
      <alignment horizontal="center" vertical="center" wrapText="1"/>
      <protection locked="0"/>
    </xf>
    <xf numFmtId="167" fontId="23" fillId="0" borderId="0" xfId="0" applyNumberFormat="1" applyFont="1" applyAlignment="1" applyProtection="1">
      <alignment vertical="center"/>
      <protection locked="0"/>
    </xf>
    <xf numFmtId="0" fontId="21" fillId="0" borderId="11" xfId="0" applyFont="1" applyBorder="1" applyAlignment="1">
      <alignment horizontal="center" vertical="center"/>
    </xf>
    <xf numFmtId="0" fontId="21" fillId="0" borderId="12" xfId="0" applyFont="1" applyBorder="1" applyAlignment="1">
      <alignment horizontal="left" vertical="center"/>
    </xf>
    <xf numFmtId="0" fontId="22" fillId="0" borderId="14" xfId="0" applyFont="1" applyBorder="1" applyAlignment="1">
      <alignment horizontal="left" vertical="center"/>
    </xf>
    <xf numFmtId="0" fontId="22" fillId="0" borderId="0" xfId="0" applyFont="1" applyAlignment="1">
      <alignment horizontal="left" vertical="center"/>
    </xf>
    <xf numFmtId="0" fontId="2" fillId="0" borderId="0" xfId="0" applyFont="1" applyAlignment="1">
      <alignment vertical="center" wrapText="1"/>
    </xf>
    <xf numFmtId="0" fontId="2" fillId="0" borderId="0" xfId="0" applyFont="1" applyAlignment="1">
      <alignment vertical="center"/>
    </xf>
    <xf numFmtId="0" fontId="31" fillId="0" borderId="0" xfId="0" applyFont="1" applyAlignment="1">
      <alignment horizontal="left" vertical="center" wrapText="1"/>
    </xf>
    <xf numFmtId="4" fontId="7" fillId="0" borderId="0" xfId="0" applyNumberFormat="1" applyFont="1" applyAlignment="1">
      <alignment vertical="center"/>
    </xf>
    <xf numFmtId="0" fontId="7" fillId="0" borderId="0" xfId="0" applyFont="1" applyAlignment="1">
      <alignment vertical="center"/>
    </xf>
    <xf numFmtId="0" fontId="23" fillId="4" borderId="6" xfId="0" applyFont="1" applyFill="1" applyBorder="1" applyAlignment="1">
      <alignment horizontal="center" vertical="center"/>
    </xf>
    <xf numFmtId="0" fontId="23" fillId="4" borderId="7" xfId="0" applyFont="1" applyFill="1" applyBorder="1" applyAlignment="1">
      <alignment horizontal="left" vertical="center"/>
    </xf>
    <xf numFmtId="0" fontId="23" fillId="4" borderId="7" xfId="0" applyFont="1" applyFill="1" applyBorder="1" applyAlignment="1">
      <alignment horizontal="right" vertical="center"/>
    </xf>
    <xf numFmtId="0" fontId="23" fillId="4" borderId="7" xfId="0" applyFont="1" applyFill="1" applyBorder="1" applyAlignment="1">
      <alignment horizontal="center" vertical="center"/>
    </xf>
    <xf numFmtId="0" fontId="23" fillId="4" borderId="8" xfId="0" applyFont="1" applyFill="1" applyBorder="1" applyAlignment="1">
      <alignment horizontal="left" vertical="center"/>
    </xf>
    <xf numFmtId="4" fontId="28" fillId="0" borderId="0" xfId="0" applyNumberFormat="1" applyFont="1" applyAlignment="1">
      <alignment horizontal="right" vertical="center"/>
    </xf>
    <xf numFmtId="0" fontId="28" fillId="0" borderId="0" xfId="0" applyFont="1" applyAlignment="1">
      <alignment vertical="center"/>
    </xf>
    <xf numFmtId="4" fontId="28" fillId="0" borderId="0" xfId="0" applyNumberFormat="1" applyFont="1" applyAlignment="1">
      <alignment vertical="center"/>
    </xf>
    <xf numFmtId="0" fontId="27" fillId="0" borderId="0" xfId="0" applyFont="1" applyAlignment="1">
      <alignment horizontal="left" vertical="center" wrapText="1"/>
    </xf>
    <xf numFmtId="4" fontId="25" fillId="0" borderId="0" xfId="0" applyNumberFormat="1" applyFont="1" applyAlignment="1">
      <alignment horizontal="right" vertical="center"/>
    </xf>
    <xf numFmtId="4" fontId="25" fillId="0" borderId="0" xfId="0" applyNumberFormat="1" applyFont="1" applyAlignment="1">
      <alignment vertical="center"/>
    </xf>
    <xf numFmtId="4" fontId="19" fillId="0" borderId="0" xfId="0" applyNumberFormat="1" applyFont="1" applyAlignment="1">
      <alignment vertical="center"/>
    </xf>
    <xf numFmtId="0" fontId="1" fillId="0" borderId="0" xfId="0" applyFont="1" applyAlignment="1">
      <alignment vertical="center"/>
    </xf>
    <xf numFmtId="164" fontId="1" fillId="0" borderId="0" xfId="0" applyNumberFormat="1" applyFont="1" applyAlignment="1">
      <alignment horizontal="left" vertical="center"/>
    </xf>
    <xf numFmtId="0" fontId="3" fillId="0" borderId="0" xfId="0" applyFont="1" applyAlignment="1">
      <alignment horizontal="left" vertical="center" wrapText="1"/>
    </xf>
    <xf numFmtId="0" fontId="3" fillId="0" borderId="0" xfId="0" applyFont="1" applyAlignment="1">
      <alignment vertical="center"/>
    </xf>
    <xf numFmtId="165" fontId="2" fillId="0" borderId="0" xfId="0" applyNumberFormat="1" applyFont="1" applyAlignment="1">
      <alignment horizontal="left" vertical="center"/>
    </xf>
    <xf numFmtId="4" fontId="18" fillId="0" borderId="5" xfId="0" applyNumberFormat="1" applyFont="1" applyBorder="1" applyAlignment="1">
      <alignment vertical="center"/>
    </xf>
    <xf numFmtId="0" fontId="0" fillId="0" borderId="5" xfId="0" applyBorder="1" applyAlignment="1">
      <alignment vertical="center"/>
    </xf>
    <xf numFmtId="0" fontId="1" fillId="0" borderId="0" xfId="0" applyFont="1" applyAlignment="1">
      <alignment horizontal="right" vertical="center"/>
    </xf>
    <xf numFmtId="0" fontId="0" fillId="0" borderId="0" xfId="0"/>
    <xf numFmtId="4" fontId="4" fillId="3" borderId="7" xfId="0" applyNumberFormat="1" applyFont="1" applyFill="1" applyBorder="1" applyAlignment="1">
      <alignment vertical="center"/>
    </xf>
    <xf numFmtId="0" fontId="0" fillId="3" borderId="7" xfId="0" applyFill="1" applyBorder="1" applyAlignment="1">
      <alignment vertical="center"/>
    </xf>
    <xf numFmtId="0" fontId="0" fillId="3" borderId="8" xfId="0" applyFill="1" applyBorder="1" applyAlignment="1">
      <alignment vertical="center"/>
    </xf>
    <xf numFmtId="0" fontId="4" fillId="3" borderId="7" xfId="0" applyFont="1" applyFill="1" applyBorder="1" applyAlignment="1">
      <alignment horizontal="left" vertical="center"/>
    </xf>
    <xf numFmtId="0" fontId="17" fillId="0" borderId="0" xfId="0" applyFont="1" applyAlignment="1">
      <alignment horizontal="left" vertical="top" wrapText="1"/>
    </xf>
    <xf numFmtId="0" fontId="17" fillId="0" borderId="0" xfId="0" applyFont="1" applyAlignment="1">
      <alignment horizontal="left" vertical="center"/>
    </xf>
    <xf numFmtId="0" fontId="19" fillId="0" borderId="0" xfId="0" applyFont="1" applyAlignment="1">
      <alignment horizontal="left" vertical="center"/>
    </xf>
    <xf numFmtId="0" fontId="2" fillId="0" borderId="0" xfId="0" applyFont="1" applyAlignment="1">
      <alignment horizontal="left" vertical="center"/>
    </xf>
    <xf numFmtId="0" fontId="3" fillId="0" borderId="0" xfId="0" applyFont="1" applyAlignment="1">
      <alignment horizontal="left" vertical="top" wrapText="1"/>
    </xf>
    <xf numFmtId="49" fontId="2" fillId="2" borderId="0" xfId="0" applyNumberFormat="1" applyFont="1" applyFill="1" applyAlignment="1" applyProtection="1">
      <alignment horizontal="left" vertical="center"/>
      <protection locked="0"/>
    </xf>
    <xf numFmtId="49" fontId="2" fillId="0" borderId="0" xfId="0" applyNumberFormat="1" applyFont="1" applyAlignment="1">
      <alignment horizontal="left" vertical="center"/>
    </xf>
    <xf numFmtId="0" fontId="2" fillId="0" borderId="0" xfId="0" applyFont="1" applyAlignment="1">
      <alignment horizontal="left" vertical="center" wrapText="1"/>
    </xf>
    <xf numFmtId="0" fontId="0" fillId="0" borderId="0" xfId="0" applyAlignment="1">
      <alignment vertical="center"/>
    </xf>
    <xf numFmtId="0" fontId="1" fillId="0" borderId="0" xfId="0" applyFont="1" applyAlignment="1">
      <alignment horizontal="left" vertical="center" wrapText="1"/>
    </xf>
    <xf numFmtId="0" fontId="1" fillId="0" borderId="0" xfId="0" applyFont="1" applyAlignment="1">
      <alignment horizontal="left" vertical="center"/>
    </xf>
    <xf numFmtId="0" fontId="2" fillId="2" borderId="0" xfId="0" applyFont="1" applyFill="1" applyAlignment="1" applyProtection="1">
      <alignment horizontal="left" vertical="center"/>
      <protection locked="0"/>
    </xf>
    <xf numFmtId="0" fontId="3" fillId="0" borderId="0" xfId="0" applyFont="1" applyAlignment="1" applyProtection="1">
      <alignment horizontal="left" vertical="center" wrapText="1"/>
      <protection locked="0"/>
    </xf>
    <xf numFmtId="0" fontId="0" fillId="0" borderId="0" xfId="0" applyAlignment="1" applyProtection="1">
      <alignment vertical="center"/>
      <protection locked="0"/>
    </xf>
    <xf numFmtId="0" fontId="1" fillId="0" borderId="0" xfId="0" applyFont="1" applyAlignment="1" applyProtection="1">
      <alignment horizontal="left" vertical="center" wrapText="1"/>
      <protection locked="0"/>
    </xf>
    <xf numFmtId="0" fontId="1" fillId="0" borderId="0" xfId="0" applyFont="1" applyAlignment="1" applyProtection="1">
      <alignment horizontal="left" vertical="center"/>
      <protection locked="0"/>
    </xf>
    <xf numFmtId="0" fontId="0" fillId="0" borderId="0" xfId="0" applyProtection="1">
      <protection locked="0"/>
    </xf>
    <xf numFmtId="0" fontId="2" fillId="0" borderId="0" xfId="0" applyFont="1" applyAlignment="1" applyProtection="1">
      <alignment horizontal="left" vertical="center"/>
      <protection locked="0"/>
    </xf>
    <xf numFmtId="0" fontId="2" fillId="0" borderId="0" xfId="0" applyFont="1" applyAlignment="1" applyProtection="1">
      <alignment horizontal="left" vertical="center" wrapText="1"/>
      <protection locked="0"/>
    </xf>
    <xf numFmtId="0" fontId="38" fillId="0" borderId="23" xfId="0" applyFont="1" applyBorder="1" applyAlignment="1">
      <alignment horizontal="left" vertical="center" wrapText="1"/>
    </xf>
  </cellXfs>
  <cellStyles count="2">
    <cellStyle name="Hypertextový odkaz" xfId="1" builtinId="8"/>
    <cellStyle name="Normální" xfId="0" builtinId="0" customBuiltin="1"/>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app.urs.cz/products/kros4"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app.urs.cz/products/kros4"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app.urs.cz/products/kros4" TargetMode="External"/></Relationships>
</file>

<file path=xl/drawings/_rels/drawing4.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app.urs.cz/products/kros4" TargetMode="External"/></Relationships>
</file>

<file path=xl/drawings/_rels/drawing5.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app.urs.cz/products/kros4" TargetMode="External"/></Relationships>
</file>

<file path=xl/drawings/_rels/drawing6.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app.urs.cz/products/kros4" TargetMode="External"/></Relationships>
</file>

<file path=xl/drawings/_rels/drawing7.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app.urs.cz/products/kros4" TargetMode="External"/></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a:extLst>
            <a:ext uri="{FF2B5EF4-FFF2-40B4-BE49-F238E27FC236}">
              <a16:creationId xmlns:a16="http://schemas.microsoft.com/office/drawing/2014/main" id="{00000000-0008-0000-00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a:extLst>
            <a:ext uri="{FF2B5EF4-FFF2-40B4-BE49-F238E27FC236}">
              <a16:creationId xmlns:a16="http://schemas.microsoft.com/office/drawing/2014/main" id="{00000000-0008-0000-01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a:extLst>
            <a:ext uri="{FF2B5EF4-FFF2-40B4-BE49-F238E27FC236}">
              <a16:creationId xmlns:a16="http://schemas.microsoft.com/office/drawing/2014/main" id="{00000000-0008-0000-02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a:extLst>
            <a:ext uri="{FF2B5EF4-FFF2-40B4-BE49-F238E27FC236}">
              <a16:creationId xmlns:a16="http://schemas.microsoft.com/office/drawing/2014/main" id="{00000000-0008-0000-03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a:extLst>
            <a:ext uri="{FF2B5EF4-FFF2-40B4-BE49-F238E27FC236}">
              <a16:creationId xmlns:a16="http://schemas.microsoft.com/office/drawing/2014/main" id="{00000000-0008-0000-04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a:extLst>
            <a:ext uri="{FF2B5EF4-FFF2-40B4-BE49-F238E27FC236}">
              <a16:creationId xmlns:a16="http://schemas.microsoft.com/office/drawing/2014/main" id="{00000000-0008-0000-05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7.xml><?xml version="1.0" encoding="utf-8"?>
<xdr:wsDr xmlns:xdr="http://schemas.openxmlformats.org/drawingml/2006/spreadsheetDrawing" xmlns:a="http://schemas.openxmlformats.org/drawingml/2006/main">
  <xdr:absoluteAnchor>
    <xdr:pos x="0" y="0"/>
    <xdr:ext cx="286385" cy="286385"/>
    <xdr:pic>
      <xdr:nvPicPr>
        <xdr:cNvPr id="2" name="Picture 1">
          <a:hlinkClick xmlns:r="http://schemas.openxmlformats.org/officeDocument/2006/relationships" r:id="rId1" tooltip="https://app.urs.cz/products/kros4"/>
          <a:extLst>
            <a:ext uri="{FF2B5EF4-FFF2-40B4-BE49-F238E27FC236}">
              <a16:creationId xmlns:a16="http://schemas.microsoft.com/office/drawing/2014/main" id="{00000000-0008-0000-06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7.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CM102"/>
  <sheetViews>
    <sheetView showGridLines="0" tabSelected="1" topLeftCell="A45" workbookViewId="0">
      <selection activeCell="K6" sqref="K6:AO6"/>
    </sheetView>
  </sheetViews>
  <sheetFormatPr baseColWidth="10" defaultColWidth="8.75" defaultRowHeight="11"/>
  <cols>
    <col min="1" max="1" width="8.25" customWidth="1"/>
    <col min="2" max="2" width="1.75" customWidth="1"/>
    <col min="3" max="3" width="4.25" customWidth="1"/>
    <col min="4" max="33" width="2.75" customWidth="1"/>
    <col min="34" max="34" width="3.25" customWidth="1"/>
    <col min="35" max="35" width="31.75" customWidth="1"/>
    <col min="36" max="37" width="2.5" customWidth="1"/>
    <col min="38" max="38" width="8.25" customWidth="1"/>
    <col min="39" max="39" width="3.25" customWidth="1"/>
    <col min="40" max="40" width="13.25" customWidth="1"/>
    <col min="41" max="41" width="7.5" customWidth="1"/>
    <col min="42" max="42" width="4.25" customWidth="1"/>
    <col min="43" max="43" width="15.75" hidden="1" customWidth="1"/>
    <col min="44" max="44" width="13.75" customWidth="1"/>
    <col min="45" max="47" width="25.75" hidden="1" customWidth="1"/>
    <col min="48" max="49" width="21.75" hidden="1" customWidth="1"/>
    <col min="50" max="51" width="25" hidden="1" customWidth="1"/>
    <col min="52" max="52" width="21.75" hidden="1" customWidth="1"/>
    <col min="53" max="53" width="19.25" hidden="1" customWidth="1"/>
    <col min="54" max="54" width="25" hidden="1" customWidth="1"/>
    <col min="55" max="55" width="21.75" hidden="1" customWidth="1"/>
    <col min="56" max="56" width="19.25" hidden="1" customWidth="1"/>
    <col min="57" max="57" width="66.5" customWidth="1"/>
    <col min="71" max="91" width="9.25" hidden="1"/>
  </cols>
  <sheetData>
    <row r="1" spans="1:74">
      <c r="A1" s="16" t="s">
        <v>0</v>
      </c>
      <c r="AZ1" s="16" t="s">
        <v>1</v>
      </c>
      <c r="BA1" s="16" t="s">
        <v>2</v>
      </c>
      <c r="BB1" s="16" t="s">
        <v>3</v>
      </c>
      <c r="BT1" s="16" t="s">
        <v>4</v>
      </c>
      <c r="BU1" s="16" t="s">
        <v>4</v>
      </c>
      <c r="BV1" s="16" t="s">
        <v>5</v>
      </c>
    </row>
    <row r="2" spans="1:74" ht="37" customHeight="1">
      <c r="AR2" s="329"/>
      <c r="AS2" s="329"/>
      <c r="AT2" s="329"/>
      <c r="AU2" s="329"/>
      <c r="AV2" s="329"/>
      <c r="AW2" s="329"/>
      <c r="AX2" s="329"/>
      <c r="AY2" s="329"/>
      <c r="AZ2" s="329"/>
      <c r="BA2" s="329"/>
      <c r="BB2" s="329"/>
      <c r="BC2" s="329"/>
      <c r="BD2" s="329"/>
      <c r="BE2" s="329"/>
      <c r="BS2" s="17" t="s">
        <v>6</v>
      </c>
      <c r="BT2" s="17" t="s">
        <v>7</v>
      </c>
    </row>
    <row r="3" spans="1:74" ht="7" customHeight="1">
      <c r="B3" s="18"/>
      <c r="C3" s="19"/>
      <c r="D3" s="19"/>
      <c r="E3" s="19"/>
      <c r="F3" s="19"/>
      <c r="G3" s="19"/>
      <c r="H3" s="19"/>
      <c r="I3" s="19"/>
      <c r="J3" s="19"/>
      <c r="K3" s="19"/>
      <c r="L3" s="19"/>
      <c r="M3" s="19"/>
      <c r="N3" s="19"/>
      <c r="O3" s="19"/>
      <c r="P3" s="19"/>
      <c r="Q3" s="19"/>
      <c r="R3" s="19"/>
      <c r="S3" s="19"/>
      <c r="T3" s="19"/>
      <c r="U3" s="19"/>
      <c r="V3" s="19"/>
      <c r="W3" s="19"/>
      <c r="X3" s="19"/>
      <c r="Y3" s="19"/>
      <c r="Z3" s="19"/>
      <c r="AA3" s="19"/>
      <c r="AB3" s="19"/>
      <c r="AC3" s="19"/>
      <c r="AD3" s="19"/>
      <c r="AE3" s="19"/>
      <c r="AF3" s="19"/>
      <c r="AG3" s="19"/>
      <c r="AH3" s="19"/>
      <c r="AI3" s="19"/>
      <c r="AJ3" s="19"/>
      <c r="AK3" s="19"/>
      <c r="AL3" s="19"/>
      <c r="AM3" s="19"/>
      <c r="AN3" s="19"/>
      <c r="AO3" s="19"/>
      <c r="AP3" s="19"/>
      <c r="AQ3" s="19"/>
      <c r="AR3" s="20"/>
      <c r="BS3" s="17" t="s">
        <v>6</v>
      </c>
      <c r="BT3" s="17" t="s">
        <v>8</v>
      </c>
    </row>
    <row r="4" spans="1:74" ht="25" customHeight="1">
      <c r="B4" s="20"/>
      <c r="D4" s="21" t="s">
        <v>9</v>
      </c>
      <c r="AR4" s="20"/>
      <c r="AS4" s="22" t="s">
        <v>10</v>
      </c>
      <c r="BE4" s="23" t="s">
        <v>11</v>
      </c>
      <c r="BS4" s="17" t="s">
        <v>12</v>
      </c>
    </row>
    <row r="5" spans="1:74" ht="12" customHeight="1">
      <c r="B5" s="20"/>
      <c r="D5" s="24" t="s">
        <v>13</v>
      </c>
      <c r="K5" s="337" t="s">
        <v>14</v>
      </c>
      <c r="L5" s="329"/>
      <c r="M5" s="329"/>
      <c r="N5" s="329"/>
      <c r="O5" s="329"/>
      <c r="P5" s="329"/>
      <c r="Q5" s="329"/>
      <c r="R5" s="329"/>
      <c r="S5" s="329"/>
      <c r="T5" s="329"/>
      <c r="U5" s="329"/>
      <c r="V5" s="329"/>
      <c r="W5" s="329"/>
      <c r="X5" s="329"/>
      <c r="Y5" s="329"/>
      <c r="Z5" s="329"/>
      <c r="AA5" s="329"/>
      <c r="AB5" s="329"/>
      <c r="AC5" s="329"/>
      <c r="AD5" s="329"/>
      <c r="AE5" s="329"/>
      <c r="AF5" s="329"/>
      <c r="AG5" s="329"/>
      <c r="AH5" s="329"/>
      <c r="AI5" s="329"/>
      <c r="AJ5" s="329"/>
      <c r="AK5" s="329"/>
      <c r="AL5" s="329"/>
      <c r="AM5" s="329"/>
      <c r="AN5" s="329"/>
      <c r="AO5" s="329"/>
      <c r="AR5" s="20"/>
      <c r="BE5" s="334" t="s">
        <v>15</v>
      </c>
      <c r="BS5" s="17" t="s">
        <v>6</v>
      </c>
    </row>
    <row r="6" spans="1:74" ht="37" customHeight="1">
      <c r="B6" s="20"/>
      <c r="D6" s="26" t="s">
        <v>16</v>
      </c>
      <c r="K6" s="338" t="s">
        <v>871</v>
      </c>
      <c r="L6" s="329"/>
      <c r="M6" s="329"/>
      <c r="N6" s="329"/>
      <c r="O6" s="329"/>
      <c r="P6" s="329"/>
      <c r="Q6" s="329"/>
      <c r="R6" s="329"/>
      <c r="S6" s="329"/>
      <c r="T6" s="329"/>
      <c r="U6" s="329"/>
      <c r="V6" s="329"/>
      <c r="W6" s="329"/>
      <c r="X6" s="329"/>
      <c r="Y6" s="329"/>
      <c r="Z6" s="329"/>
      <c r="AA6" s="329"/>
      <c r="AB6" s="329"/>
      <c r="AC6" s="329"/>
      <c r="AD6" s="329"/>
      <c r="AE6" s="329"/>
      <c r="AF6" s="329"/>
      <c r="AG6" s="329"/>
      <c r="AH6" s="329"/>
      <c r="AI6" s="329"/>
      <c r="AJ6" s="329"/>
      <c r="AK6" s="329"/>
      <c r="AL6" s="329"/>
      <c r="AM6" s="329"/>
      <c r="AN6" s="329"/>
      <c r="AO6" s="329"/>
      <c r="AR6" s="20"/>
      <c r="BE6" s="335"/>
      <c r="BS6" s="17" t="s">
        <v>6</v>
      </c>
    </row>
    <row r="7" spans="1:74" ht="12" customHeight="1">
      <c r="B7" s="20"/>
      <c r="D7" s="27" t="s">
        <v>17</v>
      </c>
      <c r="K7" s="25" t="s">
        <v>1</v>
      </c>
      <c r="AK7" s="27" t="s">
        <v>18</v>
      </c>
      <c r="AN7" s="25" t="s">
        <v>1</v>
      </c>
      <c r="AR7" s="20"/>
      <c r="BE7" s="335"/>
      <c r="BS7" s="17" t="s">
        <v>6</v>
      </c>
    </row>
    <row r="8" spans="1:74" ht="12" customHeight="1">
      <c r="B8" s="20"/>
      <c r="D8" s="27" t="s">
        <v>19</v>
      </c>
      <c r="K8" s="25" t="s">
        <v>20</v>
      </c>
      <c r="AK8" s="27" t="s">
        <v>21</v>
      </c>
      <c r="AN8" s="28" t="s">
        <v>22</v>
      </c>
      <c r="AR8" s="20"/>
      <c r="BE8" s="335"/>
      <c r="BS8" s="17" t="s">
        <v>6</v>
      </c>
    </row>
    <row r="9" spans="1:74" ht="14.5" customHeight="1">
      <c r="B9" s="20"/>
      <c r="AR9" s="20"/>
      <c r="BE9" s="335"/>
      <c r="BS9" s="17" t="s">
        <v>6</v>
      </c>
    </row>
    <row r="10" spans="1:74" ht="12" customHeight="1">
      <c r="B10" s="20"/>
      <c r="D10" s="27" t="s">
        <v>23</v>
      </c>
      <c r="AK10" s="27" t="s">
        <v>24</v>
      </c>
      <c r="AN10" s="25" t="s">
        <v>25</v>
      </c>
      <c r="AR10" s="20"/>
      <c r="BE10" s="335"/>
      <c r="BS10" s="17" t="s">
        <v>6</v>
      </c>
    </row>
    <row r="11" spans="1:74" ht="18.5" customHeight="1">
      <c r="B11" s="20"/>
      <c r="E11" s="25" t="s">
        <v>26</v>
      </c>
      <c r="AK11" s="27" t="s">
        <v>27</v>
      </c>
      <c r="AN11" s="25" t="s">
        <v>28</v>
      </c>
      <c r="AR11" s="20"/>
      <c r="BE11" s="335"/>
      <c r="BS11" s="17" t="s">
        <v>6</v>
      </c>
    </row>
    <row r="12" spans="1:74" ht="7" customHeight="1">
      <c r="B12" s="20"/>
      <c r="AR12" s="20"/>
      <c r="BE12" s="335"/>
      <c r="BS12" s="17" t="s">
        <v>6</v>
      </c>
    </row>
    <row r="13" spans="1:74" ht="12" customHeight="1">
      <c r="B13" s="20"/>
      <c r="D13" s="27" t="s">
        <v>29</v>
      </c>
      <c r="AK13" s="27" t="s">
        <v>24</v>
      </c>
      <c r="AN13" s="29" t="s">
        <v>30</v>
      </c>
      <c r="AR13" s="20"/>
      <c r="BE13" s="335"/>
      <c r="BS13" s="17" t="s">
        <v>6</v>
      </c>
    </row>
    <row r="14" spans="1:74" ht="13">
      <c r="B14" s="20"/>
      <c r="E14" s="339" t="s">
        <v>30</v>
      </c>
      <c r="F14" s="340"/>
      <c r="G14" s="340"/>
      <c r="H14" s="340"/>
      <c r="I14" s="340"/>
      <c r="J14" s="340"/>
      <c r="K14" s="340"/>
      <c r="L14" s="340"/>
      <c r="M14" s="340"/>
      <c r="N14" s="340"/>
      <c r="O14" s="340"/>
      <c r="P14" s="340"/>
      <c r="Q14" s="340"/>
      <c r="R14" s="340"/>
      <c r="S14" s="340"/>
      <c r="T14" s="340"/>
      <c r="U14" s="340"/>
      <c r="V14" s="340"/>
      <c r="W14" s="340"/>
      <c r="X14" s="340"/>
      <c r="Y14" s="340"/>
      <c r="Z14" s="340"/>
      <c r="AA14" s="340"/>
      <c r="AB14" s="340"/>
      <c r="AC14" s="340"/>
      <c r="AD14" s="340"/>
      <c r="AE14" s="340"/>
      <c r="AF14" s="340"/>
      <c r="AG14" s="340"/>
      <c r="AH14" s="340"/>
      <c r="AI14" s="340"/>
      <c r="AJ14" s="340"/>
      <c r="AK14" s="27" t="s">
        <v>27</v>
      </c>
      <c r="AN14" s="29" t="s">
        <v>30</v>
      </c>
      <c r="AR14" s="20"/>
      <c r="BE14" s="335"/>
      <c r="BS14" s="17" t="s">
        <v>6</v>
      </c>
    </row>
    <row r="15" spans="1:74" ht="7" customHeight="1">
      <c r="B15" s="20"/>
      <c r="AR15" s="20"/>
      <c r="BE15" s="335"/>
      <c r="BS15" s="17" t="s">
        <v>4</v>
      </c>
    </row>
    <row r="16" spans="1:74" ht="12" customHeight="1">
      <c r="B16" s="20"/>
      <c r="D16" s="27" t="s">
        <v>31</v>
      </c>
      <c r="AK16" s="27" t="s">
        <v>24</v>
      </c>
      <c r="AN16" s="25" t="s">
        <v>32</v>
      </c>
      <c r="AR16" s="20"/>
      <c r="BE16" s="335"/>
      <c r="BS16" s="17" t="s">
        <v>4</v>
      </c>
    </row>
    <row r="17" spans="2:71" ht="18.5" customHeight="1">
      <c r="B17" s="20"/>
      <c r="E17" s="25" t="s">
        <v>33</v>
      </c>
      <c r="AK17" s="27" t="s">
        <v>27</v>
      </c>
      <c r="AN17" s="25" t="s">
        <v>34</v>
      </c>
      <c r="AR17" s="20"/>
      <c r="BE17" s="335"/>
      <c r="BS17" s="17" t="s">
        <v>35</v>
      </c>
    </row>
    <row r="18" spans="2:71" ht="7" customHeight="1">
      <c r="B18" s="20"/>
      <c r="AR18" s="20"/>
      <c r="BE18" s="335"/>
      <c r="BS18" s="17" t="s">
        <v>6</v>
      </c>
    </row>
    <row r="19" spans="2:71" ht="12" customHeight="1">
      <c r="B19" s="20"/>
      <c r="D19" s="27" t="s">
        <v>36</v>
      </c>
      <c r="AK19" s="27" t="s">
        <v>24</v>
      </c>
      <c r="AN19" s="25" t="s">
        <v>32</v>
      </c>
      <c r="AR19" s="20"/>
      <c r="BE19" s="335"/>
      <c r="BS19" s="17" t="s">
        <v>6</v>
      </c>
    </row>
    <row r="20" spans="2:71" ht="18.5" customHeight="1">
      <c r="B20" s="20"/>
      <c r="E20" s="25" t="s">
        <v>33</v>
      </c>
      <c r="AK20" s="27" t="s">
        <v>27</v>
      </c>
      <c r="AN20" s="25" t="s">
        <v>34</v>
      </c>
      <c r="AR20" s="20"/>
      <c r="BE20" s="335"/>
      <c r="BS20" s="17" t="s">
        <v>35</v>
      </c>
    </row>
    <row r="21" spans="2:71" ht="7" customHeight="1">
      <c r="B21" s="20"/>
      <c r="AR21" s="20"/>
      <c r="BE21" s="335"/>
    </row>
    <row r="22" spans="2:71" ht="12" customHeight="1">
      <c r="B22" s="20"/>
      <c r="D22" s="27" t="s">
        <v>37</v>
      </c>
      <c r="AR22" s="20"/>
      <c r="BE22" s="335"/>
    </row>
    <row r="23" spans="2:71" ht="16.5" customHeight="1">
      <c r="B23" s="20"/>
      <c r="E23" s="341" t="s">
        <v>1</v>
      </c>
      <c r="F23" s="341"/>
      <c r="G23" s="341"/>
      <c r="H23" s="341"/>
      <c r="I23" s="341"/>
      <c r="J23" s="341"/>
      <c r="K23" s="341"/>
      <c r="L23" s="341"/>
      <c r="M23" s="341"/>
      <c r="N23" s="341"/>
      <c r="O23" s="341"/>
      <c r="P23" s="341"/>
      <c r="Q23" s="341"/>
      <c r="R23" s="341"/>
      <c r="S23" s="341"/>
      <c r="T23" s="341"/>
      <c r="U23" s="341"/>
      <c r="V23" s="341"/>
      <c r="W23" s="341"/>
      <c r="X23" s="341"/>
      <c r="Y23" s="341"/>
      <c r="Z23" s="341"/>
      <c r="AA23" s="341"/>
      <c r="AB23" s="341"/>
      <c r="AC23" s="341"/>
      <c r="AD23" s="341"/>
      <c r="AE23" s="341"/>
      <c r="AF23" s="341"/>
      <c r="AG23" s="341"/>
      <c r="AH23" s="341"/>
      <c r="AI23" s="341"/>
      <c r="AJ23" s="341"/>
      <c r="AK23" s="341"/>
      <c r="AL23" s="341"/>
      <c r="AM23" s="341"/>
      <c r="AN23" s="341"/>
      <c r="AR23" s="20"/>
      <c r="BE23" s="335"/>
    </row>
    <row r="24" spans="2:71" ht="7" customHeight="1">
      <c r="B24" s="20"/>
      <c r="AR24" s="20"/>
      <c r="BE24" s="335"/>
    </row>
    <row r="25" spans="2:71" ht="7" customHeight="1">
      <c r="B25" s="20"/>
      <c r="D25" s="31"/>
      <c r="E25" s="31"/>
      <c r="F25" s="31"/>
      <c r="G25" s="31"/>
      <c r="H25" s="31"/>
      <c r="I25" s="31"/>
      <c r="J25" s="31"/>
      <c r="K25" s="31"/>
      <c r="L25" s="31"/>
      <c r="M25" s="31"/>
      <c r="N25" s="31"/>
      <c r="O25" s="31"/>
      <c r="P25" s="31"/>
      <c r="Q25" s="31"/>
      <c r="R25" s="31"/>
      <c r="S25" s="31"/>
      <c r="T25" s="31"/>
      <c r="U25" s="31"/>
      <c r="V25" s="31"/>
      <c r="W25" s="31"/>
      <c r="X25" s="31"/>
      <c r="Y25" s="31"/>
      <c r="Z25" s="31"/>
      <c r="AA25" s="31"/>
      <c r="AB25" s="31"/>
      <c r="AC25" s="31"/>
      <c r="AD25" s="31"/>
      <c r="AE25" s="31"/>
      <c r="AF25" s="31"/>
      <c r="AG25" s="31"/>
      <c r="AH25" s="31"/>
      <c r="AI25" s="31"/>
      <c r="AJ25" s="31"/>
      <c r="AK25" s="31"/>
      <c r="AL25" s="31"/>
      <c r="AM25" s="31"/>
      <c r="AN25" s="31"/>
      <c r="AO25" s="31"/>
      <c r="AR25" s="20"/>
      <c r="BE25" s="335"/>
    </row>
    <row r="26" spans="2:71" s="1" customFormat="1" ht="26" customHeight="1">
      <c r="B26" s="32"/>
      <c r="D26" s="33" t="s">
        <v>38</v>
      </c>
      <c r="E26" s="34"/>
      <c r="F26" s="34"/>
      <c r="G26" s="34"/>
      <c r="H26" s="34"/>
      <c r="I26" s="34"/>
      <c r="J26" s="34"/>
      <c r="K26" s="34"/>
      <c r="L26" s="34"/>
      <c r="M26" s="34"/>
      <c r="N26" s="34"/>
      <c r="O26" s="34"/>
      <c r="P26" s="34"/>
      <c r="Q26" s="34"/>
      <c r="R26" s="34"/>
      <c r="S26" s="34"/>
      <c r="T26" s="34"/>
      <c r="U26" s="34"/>
      <c r="V26" s="34"/>
      <c r="W26" s="34"/>
      <c r="X26" s="34"/>
      <c r="Y26" s="34"/>
      <c r="Z26" s="34"/>
      <c r="AA26" s="34"/>
      <c r="AB26" s="34"/>
      <c r="AC26" s="34"/>
      <c r="AD26" s="34"/>
      <c r="AE26" s="34"/>
      <c r="AF26" s="34"/>
      <c r="AG26" s="34"/>
      <c r="AH26" s="34"/>
      <c r="AI26" s="34"/>
      <c r="AJ26" s="34"/>
      <c r="AK26" s="326">
        <f>ROUND(AG94,2)</f>
        <v>0</v>
      </c>
      <c r="AL26" s="327"/>
      <c r="AM26" s="327"/>
      <c r="AN26" s="327"/>
      <c r="AO26" s="327"/>
      <c r="AR26" s="32"/>
      <c r="BE26" s="335"/>
    </row>
    <row r="27" spans="2:71" s="1" customFormat="1" ht="7" customHeight="1">
      <c r="B27" s="32"/>
      <c r="AR27" s="32"/>
      <c r="BE27" s="335"/>
    </row>
    <row r="28" spans="2:71" s="1" customFormat="1" ht="13">
      <c r="B28" s="32"/>
      <c r="L28" s="328" t="s">
        <v>39</v>
      </c>
      <c r="M28" s="328"/>
      <c r="N28" s="328"/>
      <c r="O28" s="328"/>
      <c r="P28" s="328"/>
      <c r="W28" s="328" t="s">
        <v>40</v>
      </c>
      <c r="X28" s="328"/>
      <c r="Y28" s="328"/>
      <c r="Z28" s="328"/>
      <c r="AA28" s="328"/>
      <c r="AB28" s="328"/>
      <c r="AC28" s="328"/>
      <c r="AD28" s="328"/>
      <c r="AE28" s="328"/>
      <c r="AK28" s="328" t="s">
        <v>41</v>
      </c>
      <c r="AL28" s="328"/>
      <c r="AM28" s="328"/>
      <c r="AN28" s="328"/>
      <c r="AO28" s="328"/>
      <c r="AR28" s="32"/>
      <c r="BE28" s="335"/>
    </row>
    <row r="29" spans="2:71" s="2" customFormat="1" ht="14.5" customHeight="1">
      <c r="B29" s="35"/>
      <c r="D29" s="27" t="s">
        <v>42</v>
      </c>
      <c r="F29" s="27" t="s">
        <v>43</v>
      </c>
      <c r="L29" s="322">
        <v>0.21</v>
      </c>
      <c r="M29" s="321"/>
      <c r="N29" s="321"/>
      <c r="O29" s="321"/>
      <c r="P29" s="321"/>
      <c r="W29" s="320">
        <f>ROUND(AZ94, 2)</f>
        <v>0</v>
      </c>
      <c r="X29" s="321"/>
      <c r="Y29" s="321"/>
      <c r="Z29" s="321"/>
      <c r="AA29" s="321"/>
      <c r="AB29" s="321"/>
      <c r="AC29" s="321"/>
      <c r="AD29" s="321"/>
      <c r="AE29" s="321"/>
      <c r="AK29" s="320">
        <f>ROUND(AV94, 2)</f>
        <v>0</v>
      </c>
      <c r="AL29" s="321"/>
      <c r="AM29" s="321"/>
      <c r="AN29" s="321"/>
      <c r="AO29" s="321"/>
      <c r="AR29" s="35"/>
      <c r="BE29" s="336"/>
    </row>
    <row r="30" spans="2:71" s="2" customFormat="1" ht="14.5" customHeight="1">
      <c r="B30" s="35"/>
      <c r="F30" s="27" t="s">
        <v>44</v>
      </c>
      <c r="L30" s="322">
        <v>0.15</v>
      </c>
      <c r="M30" s="321"/>
      <c r="N30" s="321"/>
      <c r="O30" s="321"/>
      <c r="P30" s="321"/>
      <c r="W30" s="320">
        <f>ROUND(BA94, 2)</f>
        <v>0</v>
      </c>
      <c r="X30" s="321"/>
      <c r="Y30" s="321"/>
      <c r="Z30" s="321"/>
      <c r="AA30" s="321"/>
      <c r="AB30" s="321"/>
      <c r="AC30" s="321"/>
      <c r="AD30" s="321"/>
      <c r="AE30" s="321"/>
      <c r="AK30" s="320">
        <f>ROUND(AW94, 2)</f>
        <v>0</v>
      </c>
      <c r="AL30" s="321"/>
      <c r="AM30" s="321"/>
      <c r="AN30" s="321"/>
      <c r="AO30" s="321"/>
      <c r="AR30" s="35"/>
      <c r="BE30" s="336"/>
    </row>
    <row r="31" spans="2:71" s="2" customFormat="1" ht="14.5" hidden="1" customHeight="1">
      <c r="B31" s="35"/>
      <c r="F31" s="27" t="s">
        <v>45</v>
      </c>
      <c r="L31" s="322">
        <v>0.21</v>
      </c>
      <c r="M31" s="321"/>
      <c r="N31" s="321"/>
      <c r="O31" s="321"/>
      <c r="P31" s="321"/>
      <c r="W31" s="320">
        <f>ROUND(BB94, 2)</f>
        <v>0</v>
      </c>
      <c r="X31" s="321"/>
      <c r="Y31" s="321"/>
      <c r="Z31" s="321"/>
      <c r="AA31" s="321"/>
      <c r="AB31" s="321"/>
      <c r="AC31" s="321"/>
      <c r="AD31" s="321"/>
      <c r="AE31" s="321"/>
      <c r="AK31" s="320">
        <v>0</v>
      </c>
      <c r="AL31" s="321"/>
      <c r="AM31" s="321"/>
      <c r="AN31" s="321"/>
      <c r="AO31" s="321"/>
      <c r="AR31" s="35"/>
      <c r="BE31" s="336"/>
    </row>
    <row r="32" spans="2:71" s="2" customFormat="1" ht="14.5" hidden="1" customHeight="1">
      <c r="B32" s="35"/>
      <c r="F32" s="27" t="s">
        <v>46</v>
      </c>
      <c r="L32" s="322">
        <v>0.15</v>
      </c>
      <c r="M32" s="321"/>
      <c r="N32" s="321"/>
      <c r="O32" s="321"/>
      <c r="P32" s="321"/>
      <c r="W32" s="320">
        <f>ROUND(BC94, 2)</f>
        <v>0</v>
      </c>
      <c r="X32" s="321"/>
      <c r="Y32" s="321"/>
      <c r="Z32" s="321"/>
      <c r="AA32" s="321"/>
      <c r="AB32" s="321"/>
      <c r="AC32" s="321"/>
      <c r="AD32" s="321"/>
      <c r="AE32" s="321"/>
      <c r="AK32" s="320">
        <v>0</v>
      </c>
      <c r="AL32" s="321"/>
      <c r="AM32" s="321"/>
      <c r="AN32" s="321"/>
      <c r="AO32" s="321"/>
      <c r="AR32" s="35"/>
      <c r="BE32" s="336"/>
    </row>
    <row r="33" spans="2:57" s="2" customFormat="1" ht="14.5" hidden="1" customHeight="1">
      <c r="B33" s="35"/>
      <c r="F33" s="27" t="s">
        <v>47</v>
      </c>
      <c r="L33" s="322">
        <v>0</v>
      </c>
      <c r="M33" s="321"/>
      <c r="N33" s="321"/>
      <c r="O33" s="321"/>
      <c r="P33" s="321"/>
      <c r="W33" s="320">
        <f>ROUND(BD94, 2)</f>
        <v>0</v>
      </c>
      <c r="X33" s="321"/>
      <c r="Y33" s="321"/>
      <c r="Z33" s="321"/>
      <c r="AA33" s="321"/>
      <c r="AB33" s="321"/>
      <c r="AC33" s="321"/>
      <c r="AD33" s="321"/>
      <c r="AE33" s="321"/>
      <c r="AK33" s="320">
        <v>0</v>
      </c>
      <c r="AL33" s="321"/>
      <c r="AM33" s="321"/>
      <c r="AN33" s="321"/>
      <c r="AO33" s="321"/>
      <c r="AR33" s="35"/>
      <c r="BE33" s="336"/>
    </row>
    <row r="34" spans="2:57" s="1" customFormat="1" ht="7" customHeight="1">
      <c r="B34" s="32"/>
      <c r="AR34" s="32"/>
      <c r="BE34" s="335"/>
    </row>
    <row r="35" spans="2:57" s="1" customFormat="1" ht="26" customHeight="1">
      <c r="B35" s="32"/>
      <c r="C35" s="36"/>
      <c r="D35" s="37" t="s">
        <v>48</v>
      </c>
      <c r="E35" s="38"/>
      <c r="F35" s="38"/>
      <c r="G35" s="38"/>
      <c r="H35" s="38"/>
      <c r="I35" s="38"/>
      <c r="J35" s="38"/>
      <c r="K35" s="38"/>
      <c r="L35" s="38"/>
      <c r="M35" s="38"/>
      <c r="N35" s="38"/>
      <c r="O35" s="38"/>
      <c r="P35" s="38"/>
      <c r="Q35" s="38"/>
      <c r="R35" s="38"/>
      <c r="S35" s="38"/>
      <c r="T35" s="39" t="s">
        <v>49</v>
      </c>
      <c r="U35" s="38"/>
      <c r="V35" s="38"/>
      <c r="W35" s="38"/>
      <c r="X35" s="333" t="s">
        <v>50</v>
      </c>
      <c r="Y35" s="331"/>
      <c r="Z35" s="331"/>
      <c r="AA35" s="331"/>
      <c r="AB35" s="331"/>
      <c r="AC35" s="38"/>
      <c r="AD35" s="38"/>
      <c r="AE35" s="38"/>
      <c r="AF35" s="38"/>
      <c r="AG35" s="38"/>
      <c r="AH35" s="38"/>
      <c r="AI35" s="38"/>
      <c r="AJ35" s="38"/>
      <c r="AK35" s="330">
        <f>SUM(AK26:AK33)</f>
        <v>0</v>
      </c>
      <c r="AL35" s="331"/>
      <c r="AM35" s="331"/>
      <c r="AN35" s="331"/>
      <c r="AO35" s="332"/>
      <c r="AP35" s="36"/>
      <c r="AQ35" s="36"/>
      <c r="AR35" s="32"/>
    </row>
    <row r="36" spans="2:57" s="1" customFormat="1" ht="7" customHeight="1">
      <c r="B36" s="32"/>
      <c r="AR36" s="32"/>
    </row>
    <row r="37" spans="2:57" s="1" customFormat="1" ht="14.5" customHeight="1">
      <c r="B37" s="32"/>
      <c r="AR37" s="32"/>
    </row>
    <row r="38" spans="2:57" ht="14.5" customHeight="1">
      <c r="B38" s="20"/>
      <c r="AR38" s="20"/>
    </row>
    <row r="39" spans="2:57" ht="14.5" customHeight="1">
      <c r="B39" s="20"/>
      <c r="AR39" s="20"/>
    </row>
    <row r="40" spans="2:57" ht="14.5" customHeight="1">
      <c r="B40" s="20"/>
      <c r="AR40" s="20"/>
    </row>
    <row r="41" spans="2:57" ht="14.5" customHeight="1">
      <c r="B41" s="20"/>
      <c r="AR41" s="20"/>
    </row>
    <row r="42" spans="2:57" ht="14.5" customHeight="1">
      <c r="B42" s="20"/>
      <c r="AR42" s="20"/>
    </row>
    <row r="43" spans="2:57" ht="14.5" customHeight="1">
      <c r="B43" s="20"/>
      <c r="AR43" s="20"/>
    </row>
    <row r="44" spans="2:57" ht="14.5" customHeight="1">
      <c r="B44" s="20"/>
      <c r="AR44" s="20"/>
    </row>
    <row r="45" spans="2:57" ht="14.5" customHeight="1">
      <c r="B45" s="20"/>
      <c r="AR45" s="20"/>
    </row>
    <row r="46" spans="2:57" ht="14.5" customHeight="1">
      <c r="B46" s="20"/>
      <c r="AR46" s="20"/>
    </row>
    <row r="47" spans="2:57" ht="14.5" customHeight="1">
      <c r="B47" s="20"/>
      <c r="AR47" s="20"/>
    </row>
    <row r="48" spans="2:57" ht="14.5" customHeight="1">
      <c r="B48" s="20"/>
      <c r="AR48" s="20"/>
    </row>
    <row r="49" spans="2:44" s="1" customFormat="1" ht="14.5" customHeight="1">
      <c r="B49" s="32"/>
      <c r="D49" s="40" t="s">
        <v>51</v>
      </c>
      <c r="E49" s="41"/>
      <c r="F49" s="41"/>
      <c r="G49" s="41"/>
      <c r="H49" s="41"/>
      <c r="I49" s="41"/>
      <c r="J49" s="41"/>
      <c r="K49" s="41"/>
      <c r="L49" s="41"/>
      <c r="M49" s="41"/>
      <c r="N49" s="41"/>
      <c r="O49" s="41"/>
      <c r="P49" s="41"/>
      <c r="Q49" s="41"/>
      <c r="R49" s="41"/>
      <c r="S49" s="41"/>
      <c r="T49" s="41"/>
      <c r="U49" s="41"/>
      <c r="V49" s="41"/>
      <c r="W49" s="41"/>
      <c r="X49" s="41"/>
      <c r="Y49" s="41"/>
      <c r="Z49" s="41"/>
      <c r="AA49" s="41"/>
      <c r="AB49" s="41"/>
      <c r="AC49" s="41"/>
      <c r="AD49" s="41"/>
      <c r="AE49" s="41"/>
      <c r="AF49" s="41"/>
      <c r="AG49" s="41"/>
      <c r="AH49" s="40" t="s">
        <v>52</v>
      </c>
      <c r="AI49" s="41"/>
      <c r="AJ49" s="41"/>
      <c r="AK49" s="41"/>
      <c r="AL49" s="41"/>
      <c r="AM49" s="41"/>
      <c r="AN49" s="41"/>
      <c r="AO49" s="41"/>
      <c r="AR49" s="32"/>
    </row>
    <row r="50" spans="2:44">
      <c r="B50" s="20"/>
      <c r="AR50" s="20"/>
    </row>
    <row r="51" spans="2:44">
      <c r="B51" s="20"/>
      <c r="AR51" s="20"/>
    </row>
    <row r="52" spans="2:44">
      <c r="B52" s="20"/>
      <c r="AR52" s="20"/>
    </row>
    <row r="53" spans="2:44">
      <c r="B53" s="20"/>
      <c r="AR53" s="20"/>
    </row>
    <row r="54" spans="2:44">
      <c r="B54" s="20"/>
      <c r="AR54" s="20"/>
    </row>
    <row r="55" spans="2:44">
      <c r="B55" s="20"/>
      <c r="AR55" s="20"/>
    </row>
    <row r="56" spans="2:44">
      <c r="B56" s="20"/>
      <c r="AR56" s="20"/>
    </row>
    <row r="57" spans="2:44">
      <c r="B57" s="20"/>
      <c r="AR57" s="20"/>
    </row>
    <row r="58" spans="2:44">
      <c r="B58" s="20"/>
      <c r="AR58" s="20"/>
    </row>
    <row r="59" spans="2:44">
      <c r="B59" s="20"/>
      <c r="AR59" s="20"/>
    </row>
    <row r="60" spans="2:44" s="1" customFormat="1" ht="13">
      <c r="B60" s="32"/>
      <c r="D60" s="42" t="s">
        <v>53</v>
      </c>
      <c r="E60" s="34"/>
      <c r="F60" s="34"/>
      <c r="G60" s="34"/>
      <c r="H60" s="34"/>
      <c r="I60" s="34"/>
      <c r="J60" s="34"/>
      <c r="K60" s="34"/>
      <c r="L60" s="34"/>
      <c r="M60" s="34"/>
      <c r="N60" s="34"/>
      <c r="O60" s="34"/>
      <c r="P60" s="34"/>
      <c r="Q60" s="34"/>
      <c r="R60" s="34"/>
      <c r="S60" s="34"/>
      <c r="T60" s="34"/>
      <c r="U60" s="34"/>
      <c r="V60" s="42" t="s">
        <v>54</v>
      </c>
      <c r="W60" s="34"/>
      <c r="X60" s="34"/>
      <c r="Y60" s="34"/>
      <c r="Z60" s="34"/>
      <c r="AA60" s="34"/>
      <c r="AB60" s="34"/>
      <c r="AC60" s="34"/>
      <c r="AD60" s="34"/>
      <c r="AE60" s="34"/>
      <c r="AF60" s="34"/>
      <c r="AG60" s="34"/>
      <c r="AH60" s="42" t="s">
        <v>53</v>
      </c>
      <c r="AI60" s="34"/>
      <c r="AJ60" s="34"/>
      <c r="AK60" s="34"/>
      <c r="AL60" s="34"/>
      <c r="AM60" s="42" t="s">
        <v>54</v>
      </c>
      <c r="AN60" s="34"/>
      <c r="AO60" s="34"/>
      <c r="AR60" s="32"/>
    </row>
    <row r="61" spans="2:44">
      <c r="B61" s="20"/>
      <c r="AR61" s="20"/>
    </row>
    <row r="62" spans="2:44">
      <c r="B62" s="20"/>
      <c r="AR62" s="20"/>
    </row>
    <row r="63" spans="2:44">
      <c r="B63" s="20"/>
      <c r="AR63" s="20"/>
    </row>
    <row r="64" spans="2:44" s="1" customFormat="1" ht="13">
      <c r="B64" s="32"/>
      <c r="D64" s="40" t="s">
        <v>55</v>
      </c>
      <c r="E64" s="41"/>
      <c r="F64" s="41"/>
      <c r="G64" s="41"/>
      <c r="H64" s="41"/>
      <c r="I64" s="41"/>
      <c r="J64" s="41"/>
      <c r="K64" s="41"/>
      <c r="L64" s="41"/>
      <c r="M64" s="41"/>
      <c r="N64" s="41"/>
      <c r="O64" s="41"/>
      <c r="P64" s="41"/>
      <c r="Q64" s="41"/>
      <c r="R64" s="41"/>
      <c r="S64" s="41"/>
      <c r="T64" s="41"/>
      <c r="U64" s="41"/>
      <c r="V64" s="41"/>
      <c r="W64" s="41"/>
      <c r="X64" s="41"/>
      <c r="Y64" s="41"/>
      <c r="Z64" s="41"/>
      <c r="AA64" s="41"/>
      <c r="AB64" s="41"/>
      <c r="AC64" s="41"/>
      <c r="AD64" s="41"/>
      <c r="AE64" s="41"/>
      <c r="AF64" s="41"/>
      <c r="AG64" s="41"/>
      <c r="AH64" s="40" t="s">
        <v>56</v>
      </c>
      <c r="AI64" s="41"/>
      <c r="AJ64" s="41"/>
      <c r="AK64" s="41"/>
      <c r="AL64" s="41"/>
      <c r="AM64" s="41"/>
      <c r="AN64" s="41"/>
      <c r="AO64" s="41"/>
      <c r="AR64" s="32"/>
    </row>
    <row r="65" spans="2:44">
      <c r="B65" s="20"/>
      <c r="AR65" s="20"/>
    </row>
    <row r="66" spans="2:44">
      <c r="B66" s="20"/>
      <c r="AR66" s="20"/>
    </row>
    <row r="67" spans="2:44">
      <c r="B67" s="20"/>
      <c r="AR67" s="20"/>
    </row>
    <row r="68" spans="2:44">
      <c r="B68" s="20"/>
      <c r="AR68" s="20"/>
    </row>
    <row r="69" spans="2:44">
      <c r="B69" s="20"/>
      <c r="AR69" s="20"/>
    </row>
    <row r="70" spans="2:44">
      <c r="B70" s="20"/>
      <c r="AR70" s="20"/>
    </row>
    <row r="71" spans="2:44">
      <c r="B71" s="20"/>
      <c r="AR71" s="20"/>
    </row>
    <row r="72" spans="2:44">
      <c r="B72" s="20"/>
      <c r="AR72" s="20"/>
    </row>
    <row r="73" spans="2:44">
      <c r="B73" s="20"/>
      <c r="AR73" s="20"/>
    </row>
    <row r="74" spans="2:44">
      <c r="B74" s="20"/>
      <c r="AR74" s="20"/>
    </row>
    <row r="75" spans="2:44" s="1" customFormat="1" ht="13">
      <c r="B75" s="32"/>
      <c r="D75" s="42" t="s">
        <v>53</v>
      </c>
      <c r="E75" s="34"/>
      <c r="F75" s="34"/>
      <c r="G75" s="34"/>
      <c r="H75" s="34"/>
      <c r="I75" s="34"/>
      <c r="J75" s="34"/>
      <c r="K75" s="34"/>
      <c r="L75" s="34"/>
      <c r="M75" s="34"/>
      <c r="N75" s="34"/>
      <c r="O75" s="34"/>
      <c r="P75" s="34"/>
      <c r="Q75" s="34"/>
      <c r="R75" s="34"/>
      <c r="S75" s="34"/>
      <c r="T75" s="34"/>
      <c r="U75" s="34"/>
      <c r="V75" s="42" t="s">
        <v>54</v>
      </c>
      <c r="W75" s="34"/>
      <c r="X75" s="34"/>
      <c r="Y75" s="34"/>
      <c r="Z75" s="34"/>
      <c r="AA75" s="34"/>
      <c r="AB75" s="34"/>
      <c r="AC75" s="34"/>
      <c r="AD75" s="34"/>
      <c r="AE75" s="34"/>
      <c r="AF75" s="34"/>
      <c r="AG75" s="34"/>
      <c r="AH75" s="42" t="s">
        <v>53</v>
      </c>
      <c r="AI75" s="34"/>
      <c r="AJ75" s="34"/>
      <c r="AK75" s="34"/>
      <c r="AL75" s="34"/>
      <c r="AM75" s="42" t="s">
        <v>54</v>
      </c>
      <c r="AN75" s="34"/>
      <c r="AO75" s="34"/>
      <c r="AR75" s="32"/>
    </row>
    <row r="76" spans="2:44" s="1" customFormat="1">
      <c r="B76" s="32"/>
      <c r="AR76" s="32"/>
    </row>
    <row r="77" spans="2:44" s="1" customFormat="1" ht="7" customHeight="1">
      <c r="B77" s="43"/>
      <c r="C77" s="44"/>
      <c r="D77" s="44"/>
      <c r="E77" s="44"/>
      <c r="F77" s="44"/>
      <c r="G77" s="44"/>
      <c r="H77" s="44"/>
      <c r="I77" s="44"/>
      <c r="J77" s="44"/>
      <c r="K77" s="44"/>
      <c r="L77" s="44"/>
      <c r="M77" s="44"/>
      <c r="N77" s="44"/>
      <c r="O77" s="44"/>
      <c r="P77" s="44"/>
      <c r="Q77" s="44"/>
      <c r="R77" s="44"/>
      <c r="S77" s="44"/>
      <c r="T77" s="44"/>
      <c r="U77" s="44"/>
      <c r="V77" s="44"/>
      <c r="W77" s="44"/>
      <c r="X77" s="44"/>
      <c r="Y77" s="44"/>
      <c r="Z77" s="44"/>
      <c r="AA77" s="44"/>
      <c r="AB77" s="44"/>
      <c r="AC77" s="44"/>
      <c r="AD77" s="44"/>
      <c r="AE77" s="44"/>
      <c r="AF77" s="44"/>
      <c r="AG77" s="44"/>
      <c r="AH77" s="44"/>
      <c r="AI77" s="44"/>
      <c r="AJ77" s="44"/>
      <c r="AK77" s="44"/>
      <c r="AL77" s="44"/>
      <c r="AM77" s="44"/>
      <c r="AN77" s="44"/>
      <c r="AO77" s="44"/>
      <c r="AP77" s="44"/>
      <c r="AQ77" s="44"/>
      <c r="AR77" s="32"/>
    </row>
    <row r="81" spans="1:91" s="1" customFormat="1" ht="7" customHeight="1">
      <c r="B81" s="45"/>
      <c r="C81" s="46"/>
      <c r="D81" s="46"/>
      <c r="E81" s="46"/>
      <c r="F81" s="46"/>
      <c r="G81" s="46"/>
      <c r="H81" s="46"/>
      <c r="I81" s="46"/>
      <c r="J81" s="46"/>
      <c r="K81" s="46"/>
      <c r="L81" s="46"/>
      <c r="M81" s="46"/>
      <c r="N81" s="46"/>
      <c r="O81" s="46"/>
      <c r="P81" s="46"/>
      <c r="Q81" s="46"/>
      <c r="R81" s="46"/>
      <c r="S81" s="46"/>
      <c r="T81" s="46"/>
      <c r="U81" s="46"/>
      <c r="V81" s="46"/>
      <c r="W81" s="46"/>
      <c r="X81" s="46"/>
      <c r="Y81" s="46"/>
      <c r="Z81" s="46"/>
      <c r="AA81" s="46"/>
      <c r="AB81" s="46"/>
      <c r="AC81" s="46"/>
      <c r="AD81" s="46"/>
      <c r="AE81" s="46"/>
      <c r="AF81" s="46"/>
      <c r="AG81" s="46"/>
      <c r="AH81" s="46"/>
      <c r="AI81" s="46"/>
      <c r="AJ81" s="46"/>
      <c r="AK81" s="46"/>
      <c r="AL81" s="46"/>
      <c r="AM81" s="46"/>
      <c r="AN81" s="46"/>
      <c r="AO81" s="46"/>
      <c r="AP81" s="46"/>
      <c r="AQ81" s="46"/>
      <c r="AR81" s="32"/>
    </row>
    <row r="82" spans="1:91" s="1" customFormat="1" ht="25" customHeight="1">
      <c r="B82" s="32"/>
      <c r="C82" s="21" t="s">
        <v>57</v>
      </c>
      <c r="AR82" s="32"/>
    </row>
    <row r="83" spans="1:91" s="1" customFormat="1" ht="7" customHeight="1">
      <c r="B83" s="32"/>
      <c r="AR83" s="32"/>
    </row>
    <row r="84" spans="1:91" s="3" customFormat="1" ht="12" customHeight="1">
      <c r="B84" s="47"/>
      <c r="C84" s="27" t="s">
        <v>13</v>
      </c>
      <c r="L84" s="3" t="str">
        <f>K5</f>
        <v>14</v>
      </c>
      <c r="AR84" s="47"/>
    </row>
    <row r="85" spans="1:91" s="4" customFormat="1" ht="37" customHeight="1">
      <c r="B85" s="48"/>
      <c r="C85" s="49" t="s">
        <v>16</v>
      </c>
      <c r="L85" s="323" t="str">
        <f>K6</f>
        <v>Modernizace tramvajové tratě Vídeňská, úsek Bohunická - Moravanské lány</v>
      </c>
      <c r="M85" s="324"/>
      <c r="N85" s="324"/>
      <c r="O85" s="324"/>
      <c r="P85" s="324"/>
      <c r="Q85" s="324"/>
      <c r="R85" s="324"/>
      <c r="S85" s="324"/>
      <c r="T85" s="324"/>
      <c r="U85" s="324"/>
      <c r="V85" s="324"/>
      <c r="W85" s="324"/>
      <c r="X85" s="324"/>
      <c r="Y85" s="324"/>
      <c r="Z85" s="324"/>
      <c r="AA85" s="324"/>
      <c r="AB85" s="324"/>
      <c r="AC85" s="324"/>
      <c r="AD85" s="324"/>
      <c r="AE85" s="324"/>
      <c r="AF85" s="324"/>
      <c r="AG85" s="324"/>
      <c r="AH85" s="324"/>
      <c r="AI85" s="324"/>
      <c r="AJ85" s="324"/>
      <c r="AK85" s="324"/>
      <c r="AL85" s="324"/>
      <c r="AM85" s="324"/>
      <c r="AN85" s="324"/>
      <c r="AO85" s="324"/>
      <c r="AR85" s="48"/>
    </row>
    <row r="86" spans="1:91" s="1" customFormat="1" ht="7" customHeight="1">
      <c r="B86" s="32"/>
      <c r="AR86" s="32"/>
    </row>
    <row r="87" spans="1:91" s="1" customFormat="1" ht="12" customHeight="1">
      <c r="B87" s="32"/>
      <c r="C87" s="27" t="s">
        <v>19</v>
      </c>
      <c r="L87" s="50" t="str">
        <f>IF(K8="","",K8)</f>
        <v>ulice Vídeňská, Brno</v>
      </c>
      <c r="AI87" s="27" t="s">
        <v>21</v>
      </c>
      <c r="AM87" s="325" t="str">
        <f>IF(AN8= "","",AN8)</f>
        <v>26. 5. 2021</v>
      </c>
      <c r="AN87" s="325"/>
      <c r="AR87" s="32"/>
    </row>
    <row r="88" spans="1:91" s="1" customFormat="1" ht="7" customHeight="1">
      <c r="B88" s="32"/>
      <c r="AR88" s="32"/>
    </row>
    <row r="89" spans="1:91" s="1" customFormat="1" ht="25.75" customHeight="1">
      <c r="B89" s="32"/>
      <c r="C89" s="27" t="s">
        <v>23</v>
      </c>
      <c r="L89" s="3" t="str">
        <f>IF(E11= "","",E11)</f>
        <v>Dopravní podnik města Brna, a. s.</v>
      </c>
      <c r="AI89" s="27" t="s">
        <v>31</v>
      </c>
      <c r="AM89" s="304" t="str">
        <f>IF(E17="","",E17)</f>
        <v>Vysoké učení technické v Brně</v>
      </c>
      <c r="AN89" s="305"/>
      <c r="AO89" s="305"/>
      <c r="AP89" s="305"/>
      <c r="AR89" s="32"/>
      <c r="AS89" s="300" t="s">
        <v>58</v>
      </c>
      <c r="AT89" s="301"/>
      <c r="AU89" s="52"/>
      <c r="AV89" s="52"/>
      <c r="AW89" s="52"/>
      <c r="AX89" s="52"/>
      <c r="AY89" s="52"/>
      <c r="AZ89" s="52"/>
      <c r="BA89" s="52"/>
      <c r="BB89" s="52"/>
      <c r="BC89" s="52"/>
      <c r="BD89" s="53"/>
    </row>
    <row r="90" spans="1:91" s="1" customFormat="1" ht="25.75" customHeight="1">
      <c r="B90" s="32"/>
      <c r="C90" s="27" t="s">
        <v>29</v>
      </c>
      <c r="L90" s="3" t="str">
        <f>IF(E14= "Vyplň údaj","",E14)</f>
        <v/>
      </c>
      <c r="AI90" s="27" t="s">
        <v>36</v>
      </c>
      <c r="AM90" s="304" t="str">
        <f>IF(E20="","",E20)</f>
        <v>Vysoké učení technické v Brně</v>
      </c>
      <c r="AN90" s="305"/>
      <c r="AO90" s="305"/>
      <c r="AP90" s="305"/>
      <c r="AR90" s="32"/>
      <c r="AS90" s="302"/>
      <c r="AT90" s="303"/>
      <c r="BD90" s="54"/>
    </row>
    <row r="91" spans="1:91" s="1" customFormat="1" ht="11" customHeight="1">
      <c r="B91" s="32"/>
      <c r="AR91" s="32"/>
      <c r="AS91" s="302"/>
      <c r="AT91" s="303"/>
      <c r="BD91" s="54"/>
    </row>
    <row r="92" spans="1:91" s="1" customFormat="1" ht="29.25" customHeight="1">
      <c r="B92" s="32"/>
      <c r="C92" s="309" t="s">
        <v>59</v>
      </c>
      <c r="D92" s="310"/>
      <c r="E92" s="310"/>
      <c r="F92" s="310"/>
      <c r="G92" s="310"/>
      <c r="H92" s="55"/>
      <c r="I92" s="312" t="s">
        <v>60</v>
      </c>
      <c r="J92" s="310"/>
      <c r="K92" s="310"/>
      <c r="L92" s="310"/>
      <c r="M92" s="310"/>
      <c r="N92" s="310"/>
      <c r="O92" s="310"/>
      <c r="P92" s="310"/>
      <c r="Q92" s="310"/>
      <c r="R92" s="310"/>
      <c r="S92" s="310"/>
      <c r="T92" s="310"/>
      <c r="U92" s="310"/>
      <c r="V92" s="310"/>
      <c r="W92" s="310"/>
      <c r="X92" s="310"/>
      <c r="Y92" s="310"/>
      <c r="Z92" s="310"/>
      <c r="AA92" s="310"/>
      <c r="AB92" s="310"/>
      <c r="AC92" s="310"/>
      <c r="AD92" s="310"/>
      <c r="AE92" s="310"/>
      <c r="AF92" s="310"/>
      <c r="AG92" s="311" t="s">
        <v>61</v>
      </c>
      <c r="AH92" s="310"/>
      <c r="AI92" s="310"/>
      <c r="AJ92" s="310"/>
      <c r="AK92" s="310"/>
      <c r="AL92" s="310"/>
      <c r="AM92" s="310"/>
      <c r="AN92" s="312" t="s">
        <v>62</v>
      </c>
      <c r="AO92" s="310"/>
      <c r="AP92" s="313"/>
      <c r="AQ92" s="56" t="s">
        <v>63</v>
      </c>
      <c r="AR92" s="32"/>
      <c r="AS92" s="57" t="s">
        <v>64</v>
      </c>
      <c r="AT92" s="58" t="s">
        <v>65</v>
      </c>
      <c r="AU92" s="58" t="s">
        <v>66</v>
      </c>
      <c r="AV92" s="58" t="s">
        <v>67</v>
      </c>
      <c r="AW92" s="58" t="s">
        <v>68</v>
      </c>
      <c r="AX92" s="58" t="s">
        <v>69</v>
      </c>
      <c r="AY92" s="58" t="s">
        <v>70</v>
      </c>
      <c r="AZ92" s="58" t="s">
        <v>71</v>
      </c>
      <c r="BA92" s="58" t="s">
        <v>72</v>
      </c>
      <c r="BB92" s="58" t="s">
        <v>73</v>
      </c>
      <c r="BC92" s="58" t="s">
        <v>74</v>
      </c>
      <c r="BD92" s="59" t="s">
        <v>75</v>
      </c>
    </row>
    <row r="93" spans="1:91" s="1" customFormat="1" ht="11" customHeight="1">
      <c r="B93" s="32"/>
      <c r="AR93" s="32"/>
      <c r="AS93" s="60"/>
      <c r="AT93" s="52"/>
      <c r="AU93" s="52"/>
      <c r="AV93" s="52"/>
      <c r="AW93" s="52"/>
      <c r="AX93" s="52"/>
      <c r="AY93" s="52"/>
      <c r="AZ93" s="52"/>
      <c r="BA93" s="52"/>
      <c r="BB93" s="52"/>
      <c r="BC93" s="52"/>
      <c r="BD93" s="53"/>
    </row>
    <row r="94" spans="1:91" s="5" customFormat="1" ht="32.5" customHeight="1">
      <c r="B94" s="61"/>
      <c r="C94" s="62" t="s">
        <v>76</v>
      </c>
      <c r="D94" s="63"/>
      <c r="E94" s="63"/>
      <c r="F94" s="63"/>
      <c r="G94" s="63"/>
      <c r="H94" s="63"/>
      <c r="I94" s="63"/>
      <c r="J94" s="63"/>
      <c r="K94" s="63"/>
      <c r="L94" s="63"/>
      <c r="M94" s="63"/>
      <c r="N94" s="63"/>
      <c r="O94" s="63"/>
      <c r="P94" s="63"/>
      <c r="Q94" s="63"/>
      <c r="R94" s="63"/>
      <c r="S94" s="63"/>
      <c r="T94" s="63"/>
      <c r="U94" s="63"/>
      <c r="V94" s="63"/>
      <c r="W94" s="63"/>
      <c r="X94" s="63"/>
      <c r="Y94" s="63"/>
      <c r="Z94" s="63"/>
      <c r="AA94" s="63"/>
      <c r="AB94" s="63"/>
      <c r="AC94" s="63"/>
      <c r="AD94" s="63"/>
      <c r="AE94" s="63"/>
      <c r="AF94" s="63"/>
      <c r="AG94" s="318">
        <f>ROUND(AG95+SUM(AG98:AG100),2)</f>
        <v>0</v>
      </c>
      <c r="AH94" s="318"/>
      <c r="AI94" s="318"/>
      <c r="AJ94" s="318"/>
      <c r="AK94" s="318"/>
      <c r="AL94" s="318"/>
      <c r="AM94" s="318"/>
      <c r="AN94" s="319">
        <f t="shared" ref="AN94:AN100" si="0">SUM(AG94,AT94)</f>
        <v>0</v>
      </c>
      <c r="AO94" s="319"/>
      <c r="AP94" s="319"/>
      <c r="AQ94" s="65" t="s">
        <v>1</v>
      </c>
      <c r="AR94" s="61"/>
      <c r="AS94" s="66">
        <f>ROUND(AS95+SUM(AS98:AS100),2)</f>
        <v>0</v>
      </c>
      <c r="AT94" s="67">
        <f t="shared" ref="AT94:AT100" si="1">ROUND(SUM(AV94:AW94),2)</f>
        <v>0</v>
      </c>
      <c r="AU94" s="68">
        <f>ROUND(AU95+SUM(AU98:AU100),5)</f>
        <v>0</v>
      </c>
      <c r="AV94" s="67">
        <f>ROUND(AZ94*L29,2)</f>
        <v>0</v>
      </c>
      <c r="AW94" s="67">
        <f>ROUND(BA94*L30,2)</f>
        <v>0</v>
      </c>
      <c r="AX94" s="67">
        <f>ROUND(BB94*L29,2)</f>
        <v>0</v>
      </c>
      <c r="AY94" s="67">
        <f>ROUND(BC94*L30,2)</f>
        <v>0</v>
      </c>
      <c r="AZ94" s="67">
        <f>ROUND(AZ95+SUM(AZ98:AZ100),2)</f>
        <v>0</v>
      </c>
      <c r="BA94" s="67">
        <f>ROUND(BA95+SUM(BA98:BA100),2)</f>
        <v>0</v>
      </c>
      <c r="BB94" s="67">
        <f>ROUND(BB95+SUM(BB98:BB100),2)</f>
        <v>0</v>
      </c>
      <c r="BC94" s="67">
        <f>ROUND(BC95+SUM(BC98:BC100),2)</f>
        <v>0</v>
      </c>
      <c r="BD94" s="69">
        <f>ROUND(BD95+SUM(BD98:BD100),2)</f>
        <v>0</v>
      </c>
      <c r="BS94" s="70" t="s">
        <v>77</v>
      </c>
      <c r="BT94" s="70" t="s">
        <v>78</v>
      </c>
      <c r="BU94" s="71" t="s">
        <v>79</v>
      </c>
      <c r="BV94" s="70" t="s">
        <v>80</v>
      </c>
      <c r="BW94" s="70" t="s">
        <v>5</v>
      </c>
      <c r="BX94" s="70" t="s">
        <v>81</v>
      </c>
      <c r="CL94" s="70" t="s">
        <v>1</v>
      </c>
    </row>
    <row r="95" spans="1:91" s="6" customFormat="1" ht="16.5" customHeight="1">
      <c r="B95" s="72"/>
      <c r="C95" s="73"/>
      <c r="D95" s="317" t="s">
        <v>82</v>
      </c>
      <c r="E95" s="317"/>
      <c r="F95" s="317"/>
      <c r="G95" s="317"/>
      <c r="H95" s="317"/>
      <c r="I95" s="74"/>
      <c r="J95" s="317" t="s">
        <v>83</v>
      </c>
      <c r="K95" s="317"/>
      <c r="L95" s="317"/>
      <c r="M95" s="317"/>
      <c r="N95" s="317"/>
      <c r="O95" s="317"/>
      <c r="P95" s="317"/>
      <c r="Q95" s="317"/>
      <c r="R95" s="317"/>
      <c r="S95" s="317"/>
      <c r="T95" s="317"/>
      <c r="U95" s="317"/>
      <c r="V95" s="317"/>
      <c r="W95" s="317"/>
      <c r="X95" s="317"/>
      <c r="Y95" s="317"/>
      <c r="Z95" s="317"/>
      <c r="AA95" s="317"/>
      <c r="AB95" s="317"/>
      <c r="AC95" s="317"/>
      <c r="AD95" s="317"/>
      <c r="AE95" s="317"/>
      <c r="AF95" s="317"/>
      <c r="AG95" s="314">
        <f>ROUND(SUM(AG96:AG97),2)</f>
        <v>0</v>
      </c>
      <c r="AH95" s="315"/>
      <c r="AI95" s="315"/>
      <c r="AJ95" s="315"/>
      <c r="AK95" s="315"/>
      <c r="AL95" s="315"/>
      <c r="AM95" s="315"/>
      <c r="AN95" s="316">
        <f t="shared" si="0"/>
        <v>0</v>
      </c>
      <c r="AO95" s="315"/>
      <c r="AP95" s="315"/>
      <c r="AQ95" s="75" t="s">
        <v>84</v>
      </c>
      <c r="AR95" s="72"/>
      <c r="AS95" s="76">
        <f>ROUND(SUM(AS96:AS97),2)</f>
        <v>0</v>
      </c>
      <c r="AT95" s="77">
        <f t="shared" si="1"/>
        <v>0</v>
      </c>
      <c r="AU95" s="78">
        <f>ROUND(SUM(AU96:AU97),5)</f>
        <v>0</v>
      </c>
      <c r="AV95" s="77">
        <f>ROUND(AZ95*L29,2)</f>
        <v>0</v>
      </c>
      <c r="AW95" s="77">
        <f>ROUND(BA95*L30,2)</f>
        <v>0</v>
      </c>
      <c r="AX95" s="77">
        <f>ROUND(BB95*L29,2)</f>
        <v>0</v>
      </c>
      <c r="AY95" s="77">
        <f>ROUND(BC95*L30,2)</f>
        <v>0</v>
      </c>
      <c r="AZ95" s="77">
        <f>ROUND(SUM(AZ96:AZ97),2)</f>
        <v>0</v>
      </c>
      <c r="BA95" s="77">
        <f>ROUND(SUM(BA96:BA97),2)</f>
        <v>0</v>
      </c>
      <c r="BB95" s="77">
        <f>ROUND(SUM(BB96:BB97),2)</f>
        <v>0</v>
      </c>
      <c r="BC95" s="77">
        <f>ROUND(SUM(BC96:BC97),2)</f>
        <v>0</v>
      </c>
      <c r="BD95" s="79">
        <f>ROUND(SUM(BD96:BD97),2)</f>
        <v>0</v>
      </c>
      <c r="BS95" s="80" t="s">
        <v>77</v>
      </c>
      <c r="BT95" s="80" t="s">
        <v>85</v>
      </c>
      <c r="BU95" s="80" t="s">
        <v>79</v>
      </c>
      <c r="BV95" s="80" t="s">
        <v>80</v>
      </c>
      <c r="BW95" s="80" t="s">
        <v>86</v>
      </c>
      <c r="BX95" s="80" t="s">
        <v>5</v>
      </c>
      <c r="CL95" s="80" t="s">
        <v>1</v>
      </c>
      <c r="CM95" s="80" t="s">
        <v>87</v>
      </c>
    </row>
    <row r="96" spans="1:91" s="3" customFormat="1" ht="16.5" customHeight="1">
      <c r="A96" s="81" t="s">
        <v>88</v>
      </c>
      <c r="B96" s="47"/>
      <c r="C96" s="9"/>
      <c r="D96" s="9"/>
      <c r="E96" s="306" t="s">
        <v>872</v>
      </c>
      <c r="F96" s="306"/>
      <c r="G96" s="306"/>
      <c r="H96" s="306"/>
      <c r="I96" s="306"/>
      <c r="J96" s="9"/>
      <c r="K96" s="306" t="s">
        <v>89</v>
      </c>
      <c r="L96" s="306"/>
      <c r="M96" s="306"/>
      <c r="N96" s="306"/>
      <c r="O96" s="306"/>
      <c r="P96" s="306"/>
      <c r="Q96" s="306"/>
      <c r="R96" s="306"/>
      <c r="S96" s="306"/>
      <c r="T96" s="306"/>
      <c r="U96" s="306"/>
      <c r="V96" s="306"/>
      <c r="W96" s="306"/>
      <c r="X96" s="306"/>
      <c r="Y96" s="306"/>
      <c r="Z96" s="306"/>
      <c r="AA96" s="306"/>
      <c r="AB96" s="306"/>
      <c r="AC96" s="306"/>
      <c r="AD96" s="306"/>
      <c r="AE96" s="306"/>
      <c r="AF96" s="306"/>
      <c r="AG96" s="307">
        <f>'SO 01.01 - Bourané konstrukce'!J32</f>
        <v>0</v>
      </c>
      <c r="AH96" s="308"/>
      <c r="AI96" s="308"/>
      <c r="AJ96" s="308"/>
      <c r="AK96" s="308"/>
      <c r="AL96" s="308"/>
      <c r="AM96" s="308"/>
      <c r="AN96" s="307">
        <f t="shared" si="0"/>
        <v>0</v>
      </c>
      <c r="AO96" s="308"/>
      <c r="AP96" s="308"/>
      <c r="AQ96" s="82" t="s">
        <v>90</v>
      </c>
      <c r="AR96" s="47"/>
      <c r="AS96" s="83">
        <v>0</v>
      </c>
      <c r="AT96" s="84">
        <f t="shared" si="1"/>
        <v>0</v>
      </c>
      <c r="AU96" s="85">
        <f>'SO 01.01 - Bourané konstrukce'!P127</f>
        <v>0</v>
      </c>
      <c r="AV96" s="84">
        <f>'SO 01.01 - Bourané konstrukce'!J35</f>
        <v>0</v>
      </c>
      <c r="AW96" s="84">
        <f>'SO 01.01 - Bourané konstrukce'!J36</f>
        <v>0</v>
      </c>
      <c r="AX96" s="84">
        <f>'SO 01.01 - Bourané konstrukce'!J37</f>
        <v>0</v>
      </c>
      <c r="AY96" s="84">
        <f>'SO 01.01 - Bourané konstrukce'!J38</f>
        <v>0</v>
      </c>
      <c r="AZ96" s="84">
        <f>'SO 01.01 - Bourané konstrukce'!F35</f>
        <v>0</v>
      </c>
      <c r="BA96" s="84">
        <f>'SO 01.01 - Bourané konstrukce'!F36</f>
        <v>0</v>
      </c>
      <c r="BB96" s="84">
        <f>'SO 01.01 - Bourané konstrukce'!F37</f>
        <v>0</v>
      </c>
      <c r="BC96" s="84">
        <f>'SO 01.01 - Bourané konstrukce'!F38</f>
        <v>0</v>
      </c>
      <c r="BD96" s="86">
        <f>'SO 01.01 - Bourané konstrukce'!F39</f>
        <v>0</v>
      </c>
      <c r="BT96" s="25" t="s">
        <v>87</v>
      </c>
      <c r="BV96" s="25" t="s">
        <v>80</v>
      </c>
      <c r="BW96" s="25" t="s">
        <v>91</v>
      </c>
      <c r="BX96" s="25" t="s">
        <v>86</v>
      </c>
      <c r="CL96" s="25" t="s">
        <v>1</v>
      </c>
    </row>
    <row r="97" spans="1:91" s="3" customFormat="1" ht="16.5" customHeight="1">
      <c r="A97" s="81" t="s">
        <v>88</v>
      </c>
      <c r="B97" s="47"/>
      <c r="C97" s="9"/>
      <c r="D97" s="9"/>
      <c r="E97" s="306" t="s">
        <v>873</v>
      </c>
      <c r="F97" s="306"/>
      <c r="G97" s="306"/>
      <c r="H97" s="306"/>
      <c r="I97" s="306"/>
      <c r="J97" s="9"/>
      <c r="K97" s="306" t="s">
        <v>92</v>
      </c>
      <c r="L97" s="306"/>
      <c r="M97" s="306"/>
      <c r="N97" s="306"/>
      <c r="O97" s="306"/>
      <c r="P97" s="306"/>
      <c r="Q97" s="306"/>
      <c r="R97" s="306"/>
      <c r="S97" s="306"/>
      <c r="T97" s="306"/>
      <c r="U97" s="306"/>
      <c r="V97" s="306"/>
      <c r="W97" s="306"/>
      <c r="X97" s="306"/>
      <c r="Y97" s="306"/>
      <c r="Z97" s="306"/>
      <c r="AA97" s="306"/>
      <c r="AB97" s="306"/>
      <c r="AC97" s="306"/>
      <c r="AD97" s="306"/>
      <c r="AE97" s="306"/>
      <c r="AF97" s="306"/>
      <c r="AG97" s="307">
        <f>'SO 01.02 - Nové konstrukce'!J32</f>
        <v>0</v>
      </c>
      <c r="AH97" s="308"/>
      <c r="AI97" s="308"/>
      <c r="AJ97" s="308"/>
      <c r="AK97" s="308"/>
      <c r="AL97" s="308"/>
      <c r="AM97" s="308"/>
      <c r="AN97" s="307">
        <f t="shared" si="0"/>
        <v>0</v>
      </c>
      <c r="AO97" s="308"/>
      <c r="AP97" s="308"/>
      <c r="AQ97" s="82" t="s">
        <v>90</v>
      </c>
      <c r="AR97" s="47"/>
      <c r="AS97" s="83">
        <v>0</v>
      </c>
      <c r="AT97" s="84">
        <f t="shared" si="1"/>
        <v>0</v>
      </c>
      <c r="AU97" s="85">
        <f>'SO 01.02 - Nové konstrukce'!P129</f>
        <v>0</v>
      </c>
      <c r="AV97" s="84">
        <f>'SO 01.02 - Nové konstrukce'!J35</f>
        <v>0</v>
      </c>
      <c r="AW97" s="84">
        <f>'SO 01.02 - Nové konstrukce'!J36</f>
        <v>0</v>
      </c>
      <c r="AX97" s="84">
        <f>'SO 01.02 - Nové konstrukce'!J37</f>
        <v>0</v>
      </c>
      <c r="AY97" s="84">
        <f>'SO 01.02 - Nové konstrukce'!J38</f>
        <v>0</v>
      </c>
      <c r="AZ97" s="84">
        <f>'SO 01.02 - Nové konstrukce'!F35</f>
        <v>0</v>
      </c>
      <c r="BA97" s="84">
        <f>'SO 01.02 - Nové konstrukce'!F36</f>
        <v>0</v>
      </c>
      <c r="BB97" s="84">
        <f>'SO 01.02 - Nové konstrukce'!F37</f>
        <v>0</v>
      </c>
      <c r="BC97" s="84">
        <f>'SO 01.02 - Nové konstrukce'!F38</f>
        <v>0</v>
      </c>
      <c r="BD97" s="86">
        <f>'SO 01.02 - Nové konstrukce'!F39</f>
        <v>0</v>
      </c>
      <c r="BT97" s="25" t="s">
        <v>87</v>
      </c>
      <c r="BV97" s="25" t="s">
        <v>80</v>
      </c>
      <c r="BW97" s="25" t="s">
        <v>93</v>
      </c>
      <c r="BX97" s="25" t="s">
        <v>86</v>
      </c>
      <c r="CL97" s="25" t="s">
        <v>1</v>
      </c>
    </row>
    <row r="98" spans="1:91" s="6" customFormat="1" ht="16.5" customHeight="1">
      <c r="A98" s="81" t="s">
        <v>88</v>
      </c>
      <c r="B98" s="72"/>
      <c r="C98" s="73"/>
      <c r="D98" s="317" t="s">
        <v>94</v>
      </c>
      <c r="E98" s="317"/>
      <c r="F98" s="317"/>
      <c r="G98" s="317"/>
      <c r="H98" s="317"/>
      <c r="I98" s="74"/>
      <c r="J98" s="317" t="s">
        <v>95</v>
      </c>
      <c r="K98" s="317"/>
      <c r="L98" s="317"/>
      <c r="M98" s="317"/>
      <c r="N98" s="317"/>
      <c r="O98" s="317"/>
      <c r="P98" s="317"/>
      <c r="Q98" s="317"/>
      <c r="R98" s="317"/>
      <c r="S98" s="317"/>
      <c r="T98" s="317"/>
      <c r="U98" s="317"/>
      <c r="V98" s="317"/>
      <c r="W98" s="317"/>
      <c r="X98" s="317"/>
      <c r="Y98" s="317"/>
      <c r="Z98" s="317"/>
      <c r="AA98" s="317"/>
      <c r="AB98" s="317"/>
      <c r="AC98" s="317"/>
      <c r="AD98" s="317"/>
      <c r="AE98" s="317"/>
      <c r="AF98" s="317"/>
      <c r="AG98" s="316">
        <f>'SO02 - Vyústění odvodnění'!J30</f>
        <v>0</v>
      </c>
      <c r="AH98" s="315"/>
      <c r="AI98" s="315"/>
      <c r="AJ98" s="315"/>
      <c r="AK98" s="315"/>
      <c r="AL98" s="315"/>
      <c r="AM98" s="315"/>
      <c r="AN98" s="316">
        <f t="shared" si="0"/>
        <v>0</v>
      </c>
      <c r="AO98" s="315"/>
      <c r="AP98" s="315"/>
      <c r="AQ98" s="75" t="s">
        <v>84</v>
      </c>
      <c r="AR98" s="72"/>
      <c r="AS98" s="76">
        <v>0</v>
      </c>
      <c r="AT98" s="77">
        <f t="shared" si="1"/>
        <v>0</v>
      </c>
      <c r="AU98" s="78">
        <f>'SO02 - Vyústění odvodnění'!P120</f>
        <v>0</v>
      </c>
      <c r="AV98" s="77">
        <f>'SO02 - Vyústění odvodnění'!J33</f>
        <v>0</v>
      </c>
      <c r="AW98" s="77">
        <f>'SO02 - Vyústění odvodnění'!J34</f>
        <v>0</v>
      </c>
      <c r="AX98" s="77">
        <f>'SO02 - Vyústění odvodnění'!J35</f>
        <v>0</v>
      </c>
      <c r="AY98" s="77">
        <f>'SO02 - Vyústění odvodnění'!J36</f>
        <v>0</v>
      </c>
      <c r="AZ98" s="77">
        <f>'SO02 - Vyústění odvodnění'!F33</f>
        <v>0</v>
      </c>
      <c r="BA98" s="77">
        <f>'SO02 - Vyústění odvodnění'!F34</f>
        <v>0</v>
      </c>
      <c r="BB98" s="77">
        <f>'SO02 - Vyústění odvodnění'!F35</f>
        <v>0</v>
      </c>
      <c r="BC98" s="77">
        <f>'SO02 - Vyústění odvodnění'!F36</f>
        <v>0</v>
      </c>
      <c r="BD98" s="79">
        <f>'SO02 - Vyústění odvodnění'!F37</f>
        <v>0</v>
      </c>
      <c r="BT98" s="80" t="s">
        <v>85</v>
      </c>
      <c r="BV98" s="80" t="s">
        <v>80</v>
      </c>
      <c r="BW98" s="80" t="s">
        <v>96</v>
      </c>
      <c r="BX98" s="80" t="s">
        <v>5</v>
      </c>
      <c r="CL98" s="80" t="s">
        <v>1</v>
      </c>
      <c r="CM98" s="80" t="s">
        <v>87</v>
      </c>
    </row>
    <row r="99" spans="1:91" s="6" customFormat="1" ht="16.5" customHeight="1">
      <c r="A99" s="81" t="s">
        <v>88</v>
      </c>
      <c r="B99" s="72"/>
      <c r="C99" s="73"/>
      <c r="D99" s="317" t="s">
        <v>97</v>
      </c>
      <c r="E99" s="317"/>
      <c r="F99" s="317"/>
      <c r="G99" s="317"/>
      <c r="H99" s="317"/>
      <c r="I99" s="74"/>
      <c r="J99" s="317" t="s">
        <v>98</v>
      </c>
      <c r="K99" s="317"/>
      <c r="L99" s="317"/>
      <c r="M99" s="317"/>
      <c r="N99" s="317"/>
      <c r="O99" s="317"/>
      <c r="P99" s="317"/>
      <c r="Q99" s="317"/>
      <c r="R99" s="317"/>
      <c r="S99" s="317"/>
      <c r="T99" s="317"/>
      <c r="U99" s="317"/>
      <c r="V99" s="317"/>
      <c r="W99" s="317"/>
      <c r="X99" s="317"/>
      <c r="Y99" s="317"/>
      <c r="Z99" s="317"/>
      <c r="AA99" s="317"/>
      <c r="AB99" s="317"/>
      <c r="AC99" s="317"/>
      <c r="AD99" s="317"/>
      <c r="AE99" s="317"/>
      <c r="AF99" s="317"/>
      <c r="AG99" s="316">
        <f>'SO03 - Napojení na kanali...'!J30</f>
        <v>0</v>
      </c>
      <c r="AH99" s="315"/>
      <c r="AI99" s="315"/>
      <c r="AJ99" s="315"/>
      <c r="AK99" s="315"/>
      <c r="AL99" s="315"/>
      <c r="AM99" s="315"/>
      <c r="AN99" s="316">
        <f t="shared" si="0"/>
        <v>0</v>
      </c>
      <c r="AO99" s="315"/>
      <c r="AP99" s="315"/>
      <c r="AQ99" s="75" t="s">
        <v>84</v>
      </c>
      <c r="AR99" s="72"/>
      <c r="AS99" s="76">
        <v>0</v>
      </c>
      <c r="AT99" s="77">
        <f t="shared" si="1"/>
        <v>0</v>
      </c>
      <c r="AU99" s="78">
        <f>'SO03 - Napojení na kanali...'!P119</f>
        <v>0</v>
      </c>
      <c r="AV99" s="77">
        <f>'SO03 - Napojení na kanali...'!J33</f>
        <v>0</v>
      </c>
      <c r="AW99" s="77">
        <f>'SO03 - Napojení na kanali...'!J34</f>
        <v>0</v>
      </c>
      <c r="AX99" s="77">
        <f>'SO03 - Napojení na kanali...'!J35</f>
        <v>0</v>
      </c>
      <c r="AY99" s="77">
        <f>'SO03 - Napojení na kanali...'!J36</f>
        <v>0</v>
      </c>
      <c r="AZ99" s="77">
        <f>'SO03 - Napojení na kanali...'!F33</f>
        <v>0</v>
      </c>
      <c r="BA99" s="77">
        <f>'SO03 - Napojení na kanali...'!F34</f>
        <v>0</v>
      </c>
      <c r="BB99" s="77">
        <f>'SO03 - Napojení na kanali...'!F35</f>
        <v>0</v>
      </c>
      <c r="BC99" s="77">
        <f>'SO03 - Napojení na kanali...'!F36</f>
        <v>0</v>
      </c>
      <c r="BD99" s="79">
        <f>'SO03 - Napojení na kanali...'!F37</f>
        <v>0</v>
      </c>
      <c r="BT99" s="80" t="s">
        <v>85</v>
      </c>
      <c r="BV99" s="80" t="s">
        <v>80</v>
      </c>
      <c r="BW99" s="80" t="s">
        <v>99</v>
      </c>
      <c r="BX99" s="80" t="s">
        <v>5</v>
      </c>
      <c r="CL99" s="80" t="s">
        <v>1</v>
      </c>
      <c r="CM99" s="80" t="s">
        <v>87</v>
      </c>
    </row>
    <row r="100" spans="1:91" s="6" customFormat="1" ht="16.5" customHeight="1">
      <c r="A100" s="81" t="s">
        <v>88</v>
      </c>
      <c r="B100" s="72"/>
      <c r="C100" s="73"/>
      <c r="D100" s="317" t="s">
        <v>100</v>
      </c>
      <c r="E100" s="317"/>
      <c r="F100" s="317"/>
      <c r="G100" s="317"/>
      <c r="H100" s="317"/>
      <c r="I100" s="74"/>
      <c r="J100" s="317" t="s">
        <v>101</v>
      </c>
      <c r="K100" s="317"/>
      <c r="L100" s="317"/>
      <c r="M100" s="317"/>
      <c r="N100" s="317"/>
      <c r="O100" s="317"/>
      <c r="P100" s="317"/>
      <c r="Q100" s="317"/>
      <c r="R100" s="317"/>
      <c r="S100" s="317"/>
      <c r="T100" s="317"/>
      <c r="U100" s="317"/>
      <c r="V100" s="317"/>
      <c r="W100" s="317"/>
      <c r="X100" s="317"/>
      <c r="Y100" s="317"/>
      <c r="Z100" s="317"/>
      <c r="AA100" s="317"/>
      <c r="AB100" s="317"/>
      <c r="AC100" s="317"/>
      <c r="AD100" s="317"/>
      <c r="AE100" s="317"/>
      <c r="AF100" s="317"/>
      <c r="AG100" s="316">
        <f>'VRN - Vedlejší rozpočtové...'!J30</f>
        <v>0</v>
      </c>
      <c r="AH100" s="315"/>
      <c r="AI100" s="315"/>
      <c r="AJ100" s="315"/>
      <c r="AK100" s="315"/>
      <c r="AL100" s="315"/>
      <c r="AM100" s="315"/>
      <c r="AN100" s="316">
        <f t="shared" si="0"/>
        <v>0</v>
      </c>
      <c r="AO100" s="315"/>
      <c r="AP100" s="315"/>
      <c r="AQ100" s="75" t="s">
        <v>84</v>
      </c>
      <c r="AR100" s="72"/>
      <c r="AS100" s="87">
        <v>0</v>
      </c>
      <c r="AT100" s="88">
        <f t="shared" si="1"/>
        <v>0</v>
      </c>
      <c r="AU100" s="89">
        <f>'VRN - Vedlejší rozpočtové...'!P118</f>
        <v>0</v>
      </c>
      <c r="AV100" s="88">
        <f>'VRN - Vedlejší rozpočtové...'!J33</f>
        <v>0</v>
      </c>
      <c r="AW100" s="88">
        <f>'VRN - Vedlejší rozpočtové...'!J34</f>
        <v>0</v>
      </c>
      <c r="AX100" s="88">
        <f>'VRN - Vedlejší rozpočtové...'!J35</f>
        <v>0</v>
      </c>
      <c r="AY100" s="88">
        <f>'VRN - Vedlejší rozpočtové...'!J36</f>
        <v>0</v>
      </c>
      <c r="AZ100" s="88">
        <f>'VRN - Vedlejší rozpočtové...'!F33</f>
        <v>0</v>
      </c>
      <c r="BA100" s="88">
        <f>'VRN - Vedlejší rozpočtové...'!F34</f>
        <v>0</v>
      </c>
      <c r="BB100" s="88">
        <f>'VRN - Vedlejší rozpočtové...'!F35</f>
        <v>0</v>
      </c>
      <c r="BC100" s="88">
        <f>'VRN - Vedlejší rozpočtové...'!F36</f>
        <v>0</v>
      </c>
      <c r="BD100" s="90">
        <f>'VRN - Vedlejší rozpočtové...'!F37</f>
        <v>0</v>
      </c>
      <c r="BT100" s="80" t="s">
        <v>85</v>
      </c>
      <c r="BV100" s="80" t="s">
        <v>80</v>
      </c>
      <c r="BW100" s="80" t="s">
        <v>102</v>
      </c>
      <c r="BX100" s="80" t="s">
        <v>5</v>
      </c>
      <c r="CL100" s="80" t="s">
        <v>1</v>
      </c>
      <c r="CM100" s="80" t="s">
        <v>87</v>
      </c>
    </row>
    <row r="101" spans="1:91" s="1" customFormat="1" ht="30" customHeight="1">
      <c r="B101" s="32"/>
      <c r="AR101" s="32"/>
    </row>
    <row r="102" spans="1:91" s="1" customFormat="1" ht="7" customHeight="1">
      <c r="B102" s="43"/>
      <c r="C102" s="44"/>
      <c r="D102" s="44"/>
      <c r="E102" s="44"/>
      <c r="F102" s="44"/>
      <c r="G102" s="44"/>
      <c r="H102" s="44"/>
      <c r="I102" s="44"/>
      <c r="J102" s="44"/>
      <c r="K102" s="44"/>
      <c r="L102" s="44"/>
      <c r="M102" s="44"/>
      <c r="N102" s="44"/>
      <c r="O102" s="44"/>
      <c r="P102" s="44"/>
      <c r="Q102" s="44"/>
      <c r="R102" s="44"/>
      <c r="S102" s="44"/>
      <c r="T102" s="44"/>
      <c r="U102" s="44"/>
      <c r="V102" s="44"/>
      <c r="W102" s="44"/>
      <c r="X102" s="44"/>
      <c r="Y102" s="44"/>
      <c r="Z102" s="44"/>
      <c r="AA102" s="44"/>
      <c r="AB102" s="44"/>
      <c r="AC102" s="44"/>
      <c r="AD102" s="44"/>
      <c r="AE102" s="44"/>
      <c r="AF102" s="44"/>
      <c r="AG102" s="44"/>
      <c r="AH102" s="44"/>
      <c r="AI102" s="44"/>
      <c r="AJ102" s="44"/>
      <c r="AK102" s="44"/>
      <c r="AL102" s="44"/>
      <c r="AM102" s="44"/>
      <c r="AN102" s="44"/>
      <c r="AO102" s="44"/>
      <c r="AP102" s="44"/>
      <c r="AQ102" s="44"/>
      <c r="AR102" s="32"/>
    </row>
  </sheetData>
  <sheetProtection formatColumns="0" formatRows="0"/>
  <mergeCells count="62">
    <mergeCell ref="AR2:BE2"/>
    <mergeCell ref="L33:P33"/>
    <mergeCell ref="AK33:AO33"/>
    <mergeCell ref="W33:AE33"/>
    <mergeCell ref="AK35:AO35"/>
    <mergeCell ref="X35:AB35"/>
    <mergeCell ref="W31:AE31"/>
    <mergeCell ref="L31:P31"/>
    <mergeCell ref="L32:P32"/>
    <mergeCell ref="W32:AE32"/>
    <mergeCell ref="AK32:AO32"/>
    <mergeCell ref="BE5:BE34"/>
    <mergeCell ref="K5:AO5"/>
    <mergeCell ref="K6:AO6"/>
    <mergeCell ref="E14:AJ14"/>
    <mergeCell ref="E23:AN23"/>
    <mergeCell ref="AK26:AO26"/>
    <mergeCell ref="L28:P28"/>
    <mergeCell ref="W28:AE28"/>
    <mergeCell ref="AK28:AO28"/>
    <mergeCell ref="AK29:AO29"/>
    <mergeCell ref="L29:P29"/>
    <mergeCell ref="W29:AE29"/>
    <mergeCell ref="W30:AE30"/>
    <mergeCell ref="AK30:AO30"/>
    <mergeCell ref="L30:P30"/>
    <mergeCell ref="AK31:AO31"/>
    <mergeCell ref="AN100:AP100"/>
    <mergeCell ref="AG100:AM100"/>
    <mergeCell ref="K97:AF97"/>
    <mergeCell ref="AN97:AP97"/>
    <mergeCell ref="L85:AO85"/>
    <mergeCell ref="AM87:AN87"/>
    <mergeCell ref="D100:H100"/>
    <mergeCell ref="J100:AF100"/>
    <mergeCell ref="AG94:AM94"/>
    <mergeCell ref="AN94:AP94"/>
    <mergeCell ref="AG98:AM98"/>
    <mergeCell ref="AN98:AP98"/>
    <mergeCell ref="D98:H98"/>
    <mergeCell ref="J98:AF98"/>
    <mergeCell ref="AN99:AP99"/>
    <mergeCell ref="AG99:AM99"/>
    <mergeCell ref="D99:H99"/>
    <mergeCell ref="J99:AF99"/>
    <mergeCell ref="AN96:AP96"/>
    <mergeCell ref="E96:I96"/>
    <mergeCell ref="K96:AF96"/>
    <mergeCell ref="AG96:AM96"/>
    <mergeCell ref="AS89:AT91"/>
    <mergeCell ref="AM89:AP89"/>
    <mergeCell ref="AM90:AP90"/>
    <mergeCell ref="E97:I97"/>
    <mergeCell ref="AG97:AM97"/>
    <mergeCell ref="C92:G92"/>
    <mergeCell ref="AG92:AM92"/>
    <mergeCell ref="AN92:AP92"/>
    <mergeCell ref="I92:AF92"/>
    <mergeCell ref="AG95:AM95"/>
    <mergeCell ref="AN95:AP95"/>
    <mergeCell ref="J95:AF95"/>
    <mergeCell ref="D95:H95"/>
  </mergeCells>
  <hyperlinks>
    <hyperlink ref="A96" location="'1.01 - Bourané konstrukce'!C2" display="/" xr:uid="{00000000-0004-0000-0000-000000000000}"/>
    <hyperlink ref="A97" location="'1.02 - Nové konstrukce'!C2" display="/" xr:uid="{00000000-0004-0000-0000-000001000000}"/>
    <hyperlink ref="A98" location="'SO02 - Vyústění odvodnění'!C2" display="/" xr:uid="{00000000-0004-0000-0000-000002000000}"/>
    <hyperlink ref="A99" location="'SO03 - Napojení na kanali...'!C2" display="/" xr:uid="{00000000-0004-0000-0000-000003000000}"/>
    <hyperlink ref="A100" location="'VRN - Vedlejší rozpočtové...'!C2" display="/" xr:uid="{00000000-0004-0000-0000-000004000000}"/>
  </hyperlink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2:BM162"/>
  <sheetViews>
    <sheetView showGridLines="0" workbookViewId="0">
      <selection activeCell="E11" sqref="E11:H11"/>
    </sheetView>
  </sheetViews>
  <sheetFormatPr baseColWidth="10" defaultColWidth="8.75" defaultRowHeight="11"/>
  <cols>
    <col min="1" max="1" width="8.25" customWidth="1"/>
    <col min="2" max="2" width="1.25" customWidth="1"/>
    <col min="3" max="4" width="4.25" customWidth="1"/>
    <col min="5" max="5" width="17.25" customWidth="1"/>
    <col min="6" max="6" width="50.75" customWidth="1"/>
    <col min="7" max="7" width="7.5" customWidth="1"/>
    <col min="8" max="8" width="14" customWidth="1"/>
    <col min="9" max="9" width="15.75" customWidth="1"/>
    <col min="10" max="11" width="22.25" customWidth="1"/>
    <col min="12" max="12" width="9.25" customWidth="1"/>
    <col min="13" max="13" width="10.75" hidden="1" customWidth="1"/>
    <col min="14" max="14" width="9.25" hidden="1"/>
    <col min="15" max="20" width="14.25" hidden="1" customWidth="1"/>
    <col min="21" max="21" width="16.25" hidden="1" customWidth="1"/>
    <col min="22" max="22" width="12.25" customWidth="1"/>
    <col min="23" max="23" width="16.25" customWidth="1"/>
    <col min="24" max="24" width="12.25" customWidth="1"/>
    <col min="25" max="25" width="15" customWidth="1"/>
    <col min="26" max="26" width="11" customWidth="1"/>
    <col min="27" max="27" width="15" customWidth="1"/>
    <col min="28" max="28" width="16.25" customWidth="1"/>
    <col min="29" max="29" width="11" customWidth="1"/>
    <col min="30" max="30" width="15" customWidth="1"/>
    <col min="31" max="31" width="16.25" customWidth="1"/>
    <col min="44" max="65" width="9.25" hidden="1"/>
  </cols>
  <sheetData>
    <row r="2" spans="2:46" ht="37" customHeight="1">
      <c r="L2" s="329"/>
      <c r="M2" s="329"/>
      <c r="N2" s="329"/>
      <c r="O2" s="329"/>
      <c r="P2" s="329"/>
      <c r="Q2" s="329"/>
      <c r="R2" s="329"/>
      <c r="S2" s="329"/>
      <c r="T2" s="329"/>
      <c r="U2" s="329"/>
      <c r="V2" s="329"/>
      <c r="AT2" s="17" t="s">
        <v>91</v>
      </c>
    </row>
    <row r="3" spans="2:46" ht="7" customHeight="1">
      <c r="B3" s="18"/>
      <c r="C3" s="19"/>
      <c r="D3" s="19"/>
      <c r="E3" s="19"/>
      <c r="F3" s="19"/>
      <c r="G3" s="19"/>
      <c r="H3" s="19"/>
      <c r="I3" s="19"/>
      <c r="J3" s="19"/>
      <c r="K3" s="19"/>
      <c r="L3" s="20"/>
      <c r="AT3" s="17" t="s">
        <v>87</v>
      </c>
    </row>
    <row r="4" spans="2:46" ht="25" customHeight="1">
      <c r="B4" s="20"/>
      <c r="D4" s="21" t="s">
        <v>103</v>
      </c>
      <c r="L4" s="20"/>
      <c r="M4" s="91" t="s">
        <v>10</v>
      </c>
      <c r="AT4" s="17" t="s">
        <v>4</v>
      </c>
    </row>
    <row r="5" spans="2:46" ht="7" customHeight="1">
      <c r="B5" s="20"/>
      <c r="L5" s="20"/>
    </row>
    <row r="6" spans="2:46" ht="12" customHeight="1">
      <c r="B6" s="20"/>
      <c r="D6" s="27" t="s">
        <v>16</v>
      </c>
      <c r="L6" s="20"/>
    </row>
    <row r="7" spans="2:46" ht="26.25" customHeight="1">
      <c r="B7" s="20"/>
      <c r="E7" s="343" t="str">
        <f>'Rekapitulace stavby'!K6</f>
        <v>Modernizace tramvajové tratě Vídeňská, úsek Bohunická - Moravanské lány</v>
      </c>
      <c r="F7" s="344"/>
      <c r="G7" s="344"/>
      <c r="H7" s="344"/>
      <c r="L7" s="20"/>
    </row>
    <row r="8" spans="2:46" ht="12" customHeight="1">
      <c r="B8" s="20"/>
      <c r="D8" s="27" t="s">
        <v>104</v>
      </c>
      <c r="L8" s="20"/>
    </row>
    <row r="9" spans="2:46" s="1" customFormat="1" ht="16.5" customHeight="1">
      <c r="B9" s="32"/>
      <c r="E9" s="343" t="s">
        <v>105</v>
      </c>
      <c r="F9" s="342"/>
      <c r="G9" s="342"/>
      <c r="H9" s="342"/>
      <c r="L9" s="32"/>
    </row>
    <row r="10" spans="2:46" s="1" customFormat="1" ht="12" customHeight="1">
      <c r="B10" s="32"/>
      <c r="D10" s="27" t="s">
        <v>106</v>
      </c>
      <c r="L10" s="32"/>
    </row>
    <row r="11" spans="2:46" s="1" customFormat="1" ht="16.5" customHeight="1">
      <c r="B11" s="32"/>
      <c r="E11" s="323" t="s">
        <v>869</v>
      </c>
      <c r="F11" s="342"/>
      <c r="G11" s="342"/>
      <c r="H11" s="342"/>
      <c r="L11" s="32"/>
    </row>
    <row r="12" spans="2:46" s="1" customFormat="1">
      <c r="B12" s="32"/>
      <c r="L12" s="32"/>
    </row>
    <row r="13" spans="2:46" s="1" customFormat="1" ht="12" customHeight="1">
      <c r="B13" s="32"/>
      <c r="D13" s="27" t="s">
        <v>17</v>
      </c>
      <c r="F13" s="25" t="s">
        <v>1</v>
      </c>
      <c r="I13" s="27" t="s">
        <v>18</v>
      </c>
      <c r="J13" s="25" t="s">
        <v>1</v>
      </c>
      <c r="L13" s="32"/>
    </row>
    <row r="14" spans="2:46" s="1" customFormat="1" ht="12" customHeight="1">
      <c r="B14" s="32"/>
      <c r="D14" s="27" t="s">
        <v>19</v>
      </c>
      <c r="F14" s="25" t="s">
        <v>20</v>
      </c>
      <c r="I14" s="27" t="s">
        <v>21</v>
      </c>
      <c r="J14" s="51" t="str">
        <f>'Rekapitulace stavby'!AN8</f>
        <v>26. 5. 2021</v>
      </c>
      <c r="L14" s="32"/>
    </row>
    <row r="15" spans="2:46" s="1" customFormat="1" ht="11" customHeight="1">
      <c r="B15" s="32"/>
      <c r="L15" s="32"/>
    </row>
    <row r="16" spans="2:46" s="1" customFormat="1" ht="12" customHeight="1">
      <c r="B16" s="32"/>
      <c r="D16" s="27" t="s">
        <v>23</v>
      </c>
      <c r="I16" s="27" t="s">
        <v>24</v>
      </c>
      <c r="J16" s="25" t="s">
        <v>25</v>
      </c>
      <c r="L16" s="32"/>
    </row>
    <row r="17" spans="2:12" s="1" customFormat="1" ht="18" customHeight="1">
      <c r="B17" s="32"/>
      <c r="E17" s="25" t="s">
        <v>26</v>
      </c>
      <c r="I17" s="27" t="s">
        <v>27</v>
      </c>
      <c r="J17" s="25" t="s">
        <v>28</v>
      </c>
      <c r="L17" s="32"/>
    </row>
    <row r="18" spans="2:12" s="1" customFormat="1" ht="7" customHeight="1">
      <c r="B18" s="32"/>
      <c r="L18" s="32"/>
    </row>
    <row r="19" spans="2:12" s="1" customFormat="1" ht="12" customHeight="1">
      <c r="B19" s="32"/>
      <c r="D19" s="27" t="s">
        <v>29</v>
      </c>
      <c r="I19" s="27" t="s">
        <v>24</v>
      </c>
      <c r="J19" s="28" t="str">
        <f>'Rekapitulace stavby'!AN13</f>
        <v>Vyplň údaj</v>
      </c>
      <c r="L19" s="32"/>
    </row>
    <row r="20" spans="2:12" s="1" customFormat="1" ht="18" customHeight="1">
      <c r="B20" s="32"/>
      <c r="E20" s="345" t="str">
        <f>'Rekapitulace stavby'!E14</f>
        <v>Vyplň údaj</v>
      </c>
      <c r="F20" s="337"/>
      <c r="G20" s="337"/>
      <c r="H20" s="337"/>
      <c r="I20" s="27" t="s">
        <v>27</v>
      </c>
      <c r="J20" s="28" t="str">
        <f>'Rekapitulace stavby'!AN14</f>
        <v>Vyplň údaj</v>
      </c>
      <c r="L20" s="32"/>
    </row>
    <row r="21" spans="2:12" s="1" customFormat="1" ht="7" customHeight="1">
      <c r="B21" s="32"/>
      <c r="L21" s="32"/>
    </row>
    <row r="22" spans="2:12" s="1" customFormat="1" ht="12" customHeight="1">
      <c r="B22" s="32"/>
      <c r="D22" s="27" t="s">
        <v>31</v>
      </c>
      <c r="I22" s="27" t="s">
        <v>24</v>
      </c>
      <c r="J22" s="25" t="s">
        <v>32</v>
      </c>
      <c r="L22" s="32"/>
    </row>
    <row r="23" spans="2:12" s="1" customFormat="1" ht="18" customHeight="1">
      <c r="B23" s="32"/>
      <c r="E23" s="25" t="s">
        <v>33</v>
      </c>
      <c r="I23" s="27" t="s">
        <v>27</v>
      </c>
      <c r="J23" s="25" t="s">
        <v>34</v>
      </c>
      <c r="L23" s="32"/>
    </row>
    <row r="24" spans="2:12" s="1" customFormat="1" ht="7" customHeight="1">
      <c r="B24" s="32"/>
      <c r="L24" s="32"/>
    </row>
    <row r="25" spans="2:12" s="1" customFormat="1" ht="12" customHeight="1">
      <c r="B25" s="32"/>
      <c r="D25" s="27" t="s">
        <v>36</v>
      </c>
      <c r="I25" s="27" t="s">
        <v>24</v>
      </c>
      <c r="J25" s="25" t="s">
        <v>32</v>
      </c>
      <c r="L25" s="32"/>
    </row>
    <row r="26" spans="2:12" s="1" customFormat="1" ht="18" customHeight="1">
      <c r="B26" s="32"/>
      <c r="E26" s="25" t="s">
        <v>33</v>
      </c>
      <c r="I26" s="27" t="s">
        <v>27</v>
      </c>
      <c r="J26" s="25" t="s">
        <v>34</v>
      </c>
      <c r="L26" s="32"/>
    </row>
    <row r="27" spans="2:12" s="1" customFormat="1" ht="7" customHeight="1">
      <c r="B27" s="32"/>
      <c r="L27" s="32"/>
    </row>
    <row r="28" spans="2:12" s="1" customFormat="1" ht="12" customHeight="1">
      <c r="B28" s="32"/>
      <c r="D28" s="27" t="s">
        <v>37</v>
      </c>
      <c r="L28" s="32"/>
    </row>
    <row r="29" spans="2:12" s="7" customFormat="1" ht="16.5" customHeight="1">
      <c r="B29" s="92"/>
      <c r="E29" s="341" t="s">
        <v>1</v>
      </c>
      <c r="F29" s="341"/>
      <c r="G29" s="341"/>
      <c r="H29" s="341"/>
      <c r="L29" s="92"/>
    </row>
    <row r="30" spans="2:12" s="1" customFormat="1" ht="7" customHeight="1">
      <c r="B30" s="32"/>
      <c r="L30" s="32"/>
    </row>
    <row r="31" spans="2:12" s="1" customFormat="1" ht="7" customHeight="1">
      <c r="B31" s="32"/>
      <c r="D31" s="52"/>
      <c r="E31" s="52"/>
      <c r="F31" s="52"/>
      <c r="G31" s="52"/>
      <c r="H31" s="52"/>
      <c r="I31" s="52"/>
      <c r="J31" s="52"/>
      <c r="K31" s="52"/>
      <c r="L31" s="32"/>
    </row>
    <row r="32" spans="2:12" s="1" customFormat="1" ht="25.25" customHeight="1">
      <c r="B32" s="32"/>
      <c r="D32" s="93" t="s">
        <v>38</v>
      </c>
      <c r="J32" s="64">
        <f>ROUND(J127, 2)</f>
        <v>0</v>
      </c>
      <c r="L32" s="32"/>
    </row>
    <row r="33" spans="2:12" s="1" customFormat="1" ht="7" customHeight="1">
      <c r="B33" s="32"/>
      <c r="D33" s="52"/>
      <c r="E33" s="52"/>
      <c r="F33" s="52"/>
      <c r="G33" s="52"/>
      <c r="H33" s="52"/>
      <c r="I33" s="52"/>
      <c r="J33" s="52"/>
      <c r="K33" s="52"/>
      <c r="L33" s="32"/>
    </row>
    <row r="34" spans="2:12" s="1" customFormat="1" ht="14.5" customHeight="1">
      <c r="B34" s="32"/>
      <c r="F34" s="94" t="s">
        <v>40</v>
      </c>
      <c r="I34" s="94" t="s">
        <v>39</v>
      </c>
      <c r="J34" s="94" t="s">
        <v>41</v>
      </c>
      <c r="L34" s="32"/>
    </row>
    <row r="35" spans="2:12" s="1" customFormat="1" ht="14.5" customHeight="1">
      <c r="B35" s="32"/>
      <c r="D35" s="95" t="s">
        <v>42</v>
      </c>
      <c r="E35" s="27" t="s">
        <v>43</v>
      </c>
      <c r="F35" s="84">
        <f>ROUND((SUM(BE127:BE161)),  2)</f>
        <v>0</v>
      </c>
      <c r="I35" s="96">
        <v>0.21</v>
      </c>
      <c r="J35" s="84">
        <f>ROUND(((SUM(BE127:BE161))*I35),  2)</f>
        <v>0</v>
      </c>
      <c r="L35" s="32"/>
    </row>
    <row r="36" spans="2:12" s="1" customFormat="1" ht="14.5" customHeight="1">
      <c r="B36" s="32"/>
      <c r="E36" s="27" t="s">
        <v>44</v>
      </c>
      <c r="F36" s="84">
        <f>ROUND((SUM(BF127:BF161)),  2)</f>
        <v>0</v>
      </c>
      <c r="I36" s="96">
        <v>0.15</v>
      </c>
      <c r="J36" s="84">
        <f>ROUND(((SUM(BF127:BF161))*I36),  2)</f>
        <v>0</v>
      </c>
      <c r="L36" s="32"/>
    </row>
    <row r="37" spans="2:12" s="1" customFormat="1" ht="14.5" hidden="1" customHeight="1">
      <c r="B37" s="32"/>
      <c r="E37" s="27" t="s">
        <v>45</v>
      </c>
      <c r="F37" s="84">
        <f>ROUND((SUM(BG127:BG161)),  2)</f>
        <v>0</v>
      </c>
      <c r="I37" s="96">
        <v>0.21</v>
      </c>
      <c r="J37" s="84">
        <f>0</f>
        <v>0</v>
      </c>
      <c r="L37" s="32"/>
    </row>
    <row r="38" spans="2:12" s="1" customFormat="1" ht="14.5" hidden="1" customHeight="1">
      <c r="B38" s="32"/>
      <c r="E38" s="27" t="s">
        <v>46</v>
      </c>
      <c r="F38" s="84">
        <f>ROUND((SUM(BH127:BH161)),  2)</f>
        <v>0</v>
      </c>
      <c r="I38" s="96">
        <v>0.15</v>
      </c>
      <c r="J38" s="84">
        <f>0</f>
        <v>0</v>
      </c>
      <c r="L38" s="32"/>
    </row>
    <row r="39" spans="2:12" s="1" customFormat="1" ht="14.5" hidden="1" customHeight="1">
      <c r="B39" s="32"/>
      <c r="E39" s="27" t="s">
        <v>47</v>
      </c>
      <c r="F39" s="84">
        <f>ROUND((SUM(BI127:BI161)),  2)</f>
        <v>0</v>
      </c>
      <c r="I39" s="96">
        <v>0</v>
      </c>
      <c r="J39" s="84">
        <f>0</f>
        <v>0</v>
      </c>
      <c r="L39" s="32"/>
    </row>
    <row r="40" spans="2:12" s="1" customFormat="1" ht="7" customHeight="1">
      <c r="B40" s="32"/>
      <c r="L40" s="32"/>
    </row>
    <row r="41" spans="2:12" s="1" customFormat="1" ht="25.25" customHeight="1">
      <c r="B41" s="32"/>
      <c r="C41" s="97"/>
      <c r="D41" s="98" t="s">
        <v>48</v>
      </c>
      <c r="E41" s="55"/>
      <c r="F41" s="55"/>
      <c r="G41" s="99" t="s">
        <v>49</v>
      </c>
      <c r="H41" s="100" t="s">
        <v>50</v>
      </c>
      <c r="I41" s="55"/>
      <c r="J41" s="101">
        <f>SUM(J32:J39)</f>
        <v>0</v>
      </c>
      <c r="K41" s="102"/>
      <c r="L41" s="32"/>
    </row>
    <row r="42" spans="2:12" s="1" customFormat="1" ht="14.5" customHeight="1">
      <c r="B42" s="32"/>
      <c r="L42" s="32"/>
    </row>
    <row r="43" spans="2:12" ht="14.5" customHeight="1">
      <c r="B43" s="20"/>
      <c r="L43" s="20"/>
    </row>
    <row r="44" spans="2:12" ht="14.5" customHeight="1">
      <c r="B44" s="20"/>
      <c r="L44" s="20"/>
    </row>
    <row r="45" spans="2:12" ht="14.5" customHeight="1">
      <c r="B45" s="20"/>
      <c r="L45" s="20"/>
    </row>
    <row r="46" spans="2:12" ht="14.5" customHeight="1">
      <c r="B46" s="20"/>
      <c r="L46" s="20"/>
    </row>
    <row r="47" spans="2:12" ht="14.5" customHeight="1">
      <c r="B47" s="20"/>
      <c r="L47" s="20"/>
    </row>
    <row r="48" spans="2:12" ht="14.5" customHeight="1">
      <c r="B48" s="20"/>
      <c r="L48" s="20"/>
    </row>
    <row r="49" spans="2:12" ht="14.5" customHeight="1">
      <c r="B49" s="20"/>
      <c r="L49" s="20"/>
    </row>
    <row r="50" spans="2:12" s="1" customFormat="1" ht="14.5" customHeight="1">
      <c r="B50" s="32"/>
      <c r="D50" s="40" t="s">
        <v>51</v>
      </c>
      <c r="E50" s="41"/>
      <c r="F50" s="41"/>
      <c r="G50" s="40" t="s">
        <v>52</v>
      </c>
      <c r="H50" s="41"/>
      <c r="I50" s="41"/>
      <c r="J50" s="41"/>
      <c r="K50" s="41"/>
      <c r="L50" s="32"/>
    </row>
    <row r="51" spans="2:12">
      <c r="B51" s="20"/>
      <c r="L51" s="20"/>
    </row>
    <row r="52" spans="2:12">
      <c r="B52" s="20"/>
      <c r="L52" s="20"/>
    </row>
    <row r="53" spans="2:12">
      <c r="B53" s="20"/>
      <c r="L53" s="20"/>
    </row>
    <row r="54" spans="2:12">
      <c r="B54" s="20"/>
      <c r="L54" s="20"/>
    </row>
    <row r="55" spans="2:12">
      <c r="B55" s="20"/>
      <c r="L55" s="20"/>
    </row>
    <row r="56" spans="2:12">
      <c r="B56" s="20"/>
      <c r="L56" s="20"/>
    </row>
    <row r="57" spans="2:12">
      <c r="B57" s="20"/>
      <c r="L57" s="20"/>
    </row>
    <row r="58" spans="2:12">
      <c r="B58" s="20"/>
      <c r="L58" s="20"/>
    </row>
    <row r="59" spans="2:12">
      <c r="B59" s="20"/>
      <c r="L59" s="20"/>
    </row>
    <row r="60" spans="2:12">
      <c r="B60" s="20"/>
      <c r="L60" s="20"/>
    </row>
    <row r="61" spans="2:12" s="1" customFormat="1" ht="13">
      <c r="B61" s="32"/>
      <c r="D61" s="42" t="s">
        <v>53</v>
      </c>
      <c r="E61" s="34"/>
      <c r="F61" s="103" t="s">
        <v>54</v>
      </c>
      <c r="G61" s="42" t="s">
        <v>53</v>
      </c>
      <c r="H61" s="34"/>
      <c r="I61" s="34"/>
      <c r="J61" s="104" t="s">
        <v>54</v>
      </c>
      <c r="K61" s="34"/>
      <c r="L61" s="32"/>
    </row>
    <row r="62" spans="2:12">
      <c r="B62" s="20"/>
      <c r="L62" s="20"/>
    </row>
    <row r="63" spans="2:12">
      <c r="B63" s="20"/>
      <c r="L63" s="20"/>
    </row>
    <row r="64" spans="2:12">
      <c r="B64" s="20"/>
      <c r="L64" s="20"/>
    </row>
    <row r="65" spans="2:12" s="1" customFormat="1" ht="13">
      <c r="B65" s="32"/>
      <c r="D65" s="40" t="s">
        <v>55</v>
      </c>
      <c r="E65" s="41"/>
      <c r="F65" s="41"/>
      <c r="G65" s="40" t="s">
        <v>56</v>
      </c>
      <c r="H65" s="41"/>
      <c r="I65" s="41"/>
      <c r="J65" s="41"/>
      <c r="K65" s="41"/>
      <c r="L65" s="32"/>
    </row>
    <row r="66" spans="2:12">
      <c r="B66" s="20"/>
      <c r="L66" s="20"/>
    </row>
    <row r="67" spans="2:12">
      <c r="B67" s="20"/>
      <c r="L67" s="20"/>
    </row>
    <row r="68" spans="2:12">
      <c r="B68" s="20"/>
      <c r="L68" s="20"/>
    </row>
    <row r="69" spans="2:12">
      <c r="B69" s="20"/>
      <c r="L69" s="20"/>
    </row>
    <row r="70" spans="2:12">
      <c r="B70" s="20"/>
      <c r="L70" s="20"/>
    </row>
    <row r="71" spans="2:12">
      <c r="B71" s="20"/>
      <c r="L71" s="20"/>
    </row>
    <row r="72" spans="2:12">
      <c r="B72" s="20"/>
      <c r="L72" s="20"/>
    </row>
    <row r="73" spans="2:12">
      <c r="B73" s="20"/>
      <c r="L73" s="20"/>
    </row>
    <row r="74" spans="2:12">
      <c r="B74" s="20"/>
      <c r="L74" s="20"/>
    </row>
    <row r="75" spans="2:12">
      <c r="B75" s="20"/>
      <c r="L75" s="20"/>
    </row>
    <row r="76" spans="2:12" s="1" customFormat="1" ht="13">
      <c r="B76" s="32"/>
      <c r="D76" s="42" t="s">
        <v>53</v>
      </c>
      <c r="E76" s="34"/>
      <c r="F76" s="103" t="s">
        <v>54</v>
      </c>
      <c r="G76" s="42" t="s">
        <v>53</v>
      </c>
      <c r="H76" s="34"/>
      <c r="I76" s="34"/>
      <c r="J76" s="104" t="s">
        <v>54</v>
      </c>
      <c r="K76" s="34"/>
      <c r="L76" s="32"/>
    </row>
    <row r="77" spans="2:12" s="1" customFormat="1" ht="14.5" customHeight="1">
      <c r="B77" s="43"/>
      <c r="C77" s="44"/>
      <c r="D77" s="44"/>
      <c r="E77" s="44"/>
      <c r="F77" s="44"/>
      <c r="G77" s="44"/>
      <c r="H77" s="44"/>
      <c r="I77" s="44"/>
      <c r="J77" s="44"/>
      <c r="K77" s="44"/>
      <c r="L77" s="32"/>
    </row>
    <row r="81" spans="2:12" s="1" customFormat="1" ht="7" customHeight="1">
      <c r="B81" s="45"/>
      <c r="C81" s="46"/>
      <c r="D81" s="46"/>
      <c r="E81" s="46"/>
      <c r="F81" s="46"/>
      <c r="G81" s="46"/>
      <c r="H81" s="46"/>
      <c r="I81" s="46"/>
      <c r="J81" s="46"/>
      <c r="K81" s="46"/>
      <c r="L81" s="32"/>
    </row>
    <row r="82" spans="2:12" s="1" customFormat="1" ht="25" customHeight="1">
      <c r="B82" s="32"/>
      <c r="C82" s="21" t="s">
        <v>107</v>
      </c>
      <c r="L82" s="32"/>
    </row>
    <row r="83" spans="2:12" s="1" customFormat="1" ht="7" customHeight="1">
      <c r="B83" s="32"/>
      <c r="L83" s="32"/>
    </row>
    <row r="84" spans="2:12" s="1" customFormat="1" ht="12" customHeight="1">
      <c r="B84" s="32"/>
      <c r="C84" s="27" t="s">
        <v>16</v>
      </c>
      <c r="L84" s="32"/>
    </row>
    <row r="85" spans="2:12" s="1" customFormat="1" ht="26.25" customHeight="1">
      <c r="B85" s="32"/>
      <c r="E85" s="343" t="str">
        <f>E7</f>
        <v>Modernizace tramvajové tratě Vídeňská, úsek Bohunická - Moravanské lány</v>
      </c>
      <c r="F85" s="344"/>
      <c r="G85" s="344"/>
      <c r="H85" s="344"/>
      <c r="L85" s="32"/>
    </row>
    <row r="86" spans="2:12" ht="12" customHeight="1">
      <c r="B86" s="20"/>
      <c r="C86" s="27" t="s">
        <v>104</v>
      </c>
      <c r="L86" s="20"/>
    </row>
    <row r="87" spans="2:12" s="1" customFormat="1" ht="16.5" customHeight="1">
      <c r="B87" s="32"/>
      <c r="E87" s="343" t="s">
        <v>105</v>
      </c>
      <c r="F87" s="342"/>
      <c r="G87" s="342"/>
      <c r="H87" s="342"/>
      <c r="L87" s="32"/>
    </row>
    <row r="88" spans="2:12" s="1" customFormat="1" ht="12" customHeight="1">
      <c r="B88" s="32"/>
      <c r="C88" s="27" t="s">
        <v>106</v>
      </c>
      <c r="L88" s="32"/>
    </row>
    <row r="89" spans="2:12" s="1" customFormat="1" ht="16.5" customHeight="1">
      <c r="B89" s="32"/>
      <c r="E89" s="323" t="str">
        <f>E11</f>
        <v>SO 01.01 - Bourané konstrukce</v>
      </c>
      <c r="F89" s="342"/>
      <c r="G89" s="342"/>
      <c r="H89" s="342"/>
      <c r="L89" s="32"/>
    </row>
    <row r="90" spans="2:12" s="1" customFormat="1" ht="7" customHeight="1">
      <c r="B90" s="32"/>
      <c r="L90" s="32"/>
    </row>
    <row r="91" spans="2:12" s="1" customFormat="1" ht="12" customHeight="1">
      <c r="B91" s="32"/>
      <c r="C91" s="27" t="s">
        <v>19</v>
      </c>
      <c r="F91" s="25" t="str">
        <f>F14</f>
        <v>ulice Vídeňská, Brno</v>
      </c>
      <c r="I91" s="27" t="s">
        <v>21</v>
      </c>
      <c r="J91" s="51" t="str">
        <f>IF(J14="","",J14)</f>
        <v>26. 5. 2021</v>
      </c>
      <c r="L91" s="32"/>
    </row>
    <row r="92" spans="2:12" s="1" customFormat="1" ht="7" customHeight="1">
      <c r="B92" s="32"/>
      <c r="L92" s="32"/>
    </row>
    <row r="93" spans="2:12" s="1" customFormat="1" ht="25.75" customHeight="1">
      <c r="B93" s="32"/>
      <c r="C93" s="27" t="s">
        <v>23</v>
      </c>
      <c r="F93" s="25" t="str">
        <f>E17</f>
        <v>Dopravní podnik města Brna, a. s.</v>
      </c>
      <c r="I93" s="27" t="s">
        <v>31</v>
      </c>
      <c r="J93" s="30" t="str">
        <f>E23</f>
        <v>Vysoké učení technické v Brně</v>
      </c>
      <c r="L93" s="32"/>
    </row>
    <row r="94" spans="2:12" s="1" customFormat="1" ht="25.75" customHeight="1">
      <c r="B94" s="32"/>
      <c r="C94" s="27" t="s">
        <v>29</v>
      </c>
      <c r="F94" s="25" t="str">
        <f>IF(E20="","",E20)</f>
        <v>Vyplň údaj</v>
      </c>
      <c r="I94" s="27" t="s">
        <v>36</v>
      </c>
      <c r="J94" s="30" t="str">
        <f>E26</f>
        <v>Vysoké učení technické v Brně</v>
      </c>
      <c r="L94" s="32"/>
    </row>
    <row r="95" spans="2:12" s="1" customFormat="1" ht="10.25" customHeight="1">
      <c r="B95" s="32"/>
      <c r="L95" s="32"/>
    </row>
    <row r="96" spans="2:12" s="1" customFormat="1" ht="29.25" customHeight="1">
      <c r="B96" s="32"/>
      <c r="C96" s="105" t="s">
        <v>108</v>
      </c>
      <c r="D96" s="97"/>
      <c r="E96" s="97"/>
      <c r="F96" s="97"/>
      <c r="G96" s="97"/>
      <c r="H96" s="97"/>
      <c r="I96" s="97"/>
      <c r="J96" s="106" t="s">
        <v>109</v>
      </c>
      <c r="K96" s="97"/>
      <c r="L96" s="32"/>
    </row>
    <row r="97" spans="2:47" s="1" customFormat="1" ht="10.25" customHeight="1">
      <c r="B97" s="32"/>
      <c r="L97" s="32"/>
    </row>
    <row r="98" spans="2:47" s="1" customFormat="1" ht="23" customHeight="1">
      <c r="B98" s="32"/>
      <c r="C98" s="107" t="s">
        <v>110</v>
      </c>
      <c r="J98" s="64">
        <f>J127</f>
        <v>0</v>
      </c>
      <c r="L98" s="32"/>
      <c r="AU98" s="17" t="s">
        <v>111</v>
      </c>
    </row>
    <row r="99" spans="2:47" s="8" customFormat="1" ht="25" customHeight="1">
      <c r="B99" s="108"/>
      <c r="D99" s="109" t="s">
        <v>112</v>
      </c>
      <c r="E99" s="110"/>
      <c r="F99" s="110"/>
      <c r="G99" s="110"/>
      <c r="H99" s="110"/>
      <c r="I99" s="110"/>
      <c r="J99" s="111">
        <f>J128</f>
        <v>0</v>
      </c>
      <c r="L99" s="108"/>
    </row>
    <row r="100" spans="2:47" s="9" customFormat="1" ht="20" customHeight="1">
      <c r="B100" s="112"/>
      <c r="D100" s="113" t="s">
        <v>113</v>
      </c>
      <c r="E100" s="114"/>
      <c r="F100" s="114"/>
      <c r="G100" s="114"/>
      <c r="H100" s="114"/>
      <c r="I100" s="114"/>
      <c r="J100" s="115">
        <f>J129</f>
        <v>0</v>
      </c>
      <c r="L100" s="112"/>
    </row>
    <row r="101" spans="2:47" s="9" customFormat="1" ht="20" customHeight="1">
      <c r="B101" s="112"/>
      <c r="D101" s="113" t="s">
        <v>114</v>
      </c>
      <c r="E101" s="114"/>
      <c r="F101" s="114"/>
      <c r="G101" s="114"/>
      <c r="H101" s="114"/>
      <c r="I101" s="114"/>
      <c r="J101" s="115">
        <f>J142</f>
        <v>0</v>
      </c>
      <c r="L101" s="112"/>
    </row>
    <row r="102" spans="2:47" s="9" customFormat="1" ht="20" customHeight="1">
      <c r="B102" s="112"/>
      <c r="D102" s="113" t="s">
        <v>115</v>
      </c>
      <c r="E102" s="114"/>
      <c r="F102" s="114"/>
      <c r="G102" s="114"/>
      <c r="H102" s="114"/>
      <c r="I102" s="114"/>
      <c r="J102" s="115">
        <f>J147</f>
        <v>0</v>
      </c>
      <c r="L102" s="112"/>
    </row>
    <row r="103" spans="2:47" s="9" customFormat="1" ht="20" customHeight="1">
      <c r="B103" s="112"/>
      <c r="D103" s="113" t="s">
        <v>116</v>
      </c>
      <c r="E103" s="114"/>
      <c r="F103" s="114"/>
      <c r="G103" s="114"/>
      <c r="H103" s="114"/>
      <c r="I103" s="114"/>
      <c r="J103" s="115">
        <f>J149</f>
        <v>0</v>
      </c>
      <c r="L103" s="112"/>
    </row>
    <row r="104" spans="2:47" s="8" customFormat="1" ht="25" customHeight="1">
      <c r="B104" s="108"/>
      <c r="D104" s="109" t="s">
        <v>117</v>
      </c>
      <c r="E104" s="110"/>
      <c r="F104" s="110"/>
      <c r="G104" s="110"/>
      <c r="H104" s="110"/>
      <c r="I104" s="110"/>
      <c r="J104" s="111">
        <f>J159</f>
        <v>0</v>
      </c>
      <c r="L104" s="108"/>
    </row>
    <row r="105" spans="2:47" s="9" customFormat="1" ht="20" customHeight="1">
      <c r="B105" s="112"/>
      <c r="D105" s="113" t="s">
        <v>118</v>
      </c>
      <c r="E105" s="114"/>
      <c r="F105" s="114"/>
      <c r="G105" s="114"/>
      <c r="H105" s="114"/>
      <c r="I105" s="114"/>
      <c r="J105" s="115">
        <f>J160</f>
        <v>0</v>
      </c>
      <c r="L105" s="112"/>
    </row>
    <row r="106" spans="2:47" s="1" customFormat="1" ht="21.75" customHeight="1">
      <c r="B106" s="32"/>
      <c r="L106" s="32"/>
    </row>
    <row r="107" spans="2:47" s="1" customFormat="1" ht="7" customHeight="1">
      <c r="B107" s="43"/>
      <c r="C107" s="44"/>
      <c r="D107" s="44"/>
      <c r="E107" s="44"/>
      <c r="F107" s="44"/>
      <c r="G107" s="44"/>
      <c r="H107" s="44"/>
      <c r="I107" s="44"/>
      <c r="J107" s="44"/>
      <c r="K107" s="44"/>
      <c r="L107" s="32"/>
    </row>
    <row r="111" spans="2:47" s="1" customFormat="1" ht="7" customHeight="1">
      <c r="B111" s="45"/>
      <c r="C111" s="46"/>
      <c r="D111" s="46"/>
      <c r="E111" s="46"/>
      <c r="F111" s="46"/>
      <c r="G111" s="46"/>
      <c r="H111" s="46"/>
      <c r="I111" s="46"/>
      <c r="J111" s="46"/>
      <c r="K111" s="46"/>
      <c r="L111" s="32"/>
    </row>
    <row r="112" spans="2:47" s="1" customFormat="1" ht="25" customHeight="1">
      <c r="B112" s="32"/>
      <c r="C112" s="21" t="s">
        <v>119</v>
      </c>
      <c r="L112" s="32"/>
    </row>
    <row r="113" spans="2:63" s="1" customFormat="1" ht="7" customHeight="1">
      <c r="B113" s="32"/>
      <c r="L113" s="32"/>
    </row>
    <row r="114" spans="2:63" s="1" customFormat="1" ht="12" customHeight="1">
      <c r="B114" s="32"/>
      <c r="C114" s="27" t="s">
        <v>16</v>
      </c>
      <c r="L114" s="32"/>
    </row>
    <row r="115" spans="2:63" s="1" customFormat="1" ht="26.25" customHeight="1">
      <c r="B115" s="32"/>
      <c r="E115" s="343" t="str">
        <f>E7</f>
        <v>Modernizace tramvajové tratě Vídeňská, úsek Bohunická - Moravanské lány</v>
      </c>
      <c r="F115" s="344"/>
      <c r="G115" s="344"/>
      <c r="H115" s="344"/>
      <c r="L115" s="32"/>
    </row>
    <row r="116" spans="2:63" ht="12" customHeight="1">
      <c r="B116" s="20"/>
      <c r="C116" s="27" t="s">
        <v>104</v>
      </c>
      <c r="L116" s="20"/>
    </row>
    <row r="117" spans="2:63" s="1" customFormat="1" ht="16.5" customHeight="1">
      <c r="B117" s="32"/>
      <c r="E117" s="343" t="s">
        <v>105</v>
      </c>
      <c r="F117" s="342"/>
      <c r="G117" s="342"/>
      <c r="H117" s="342"/>
      <c r="L117" s="32"/>
    </row>
    <row r="118" spans="2:63" s="1" customFormat="1" ht="12" customHeight="1">
      <c r="B118" s="32"/>
      <c r="C118" s="27" t="s">
        <v>106</v>
      </c>
      <c r="L118" s="32"/>
    </row>
    <row r="119" spans="2:63" s="1" customFormat="1" ht="16.5" customHeight="1">
      <c r="B119" s="32"/>
      <c r="E119" s="323" t="str">
        <f>E11</f>
        <v>SO 01.01 - Bourané konstrukce</v>
      </c>
      <c r="F119" s="342"/>
      <c r="G119" s="342"/>
      <c r="H119" s="342"/>
      <c r="L119" s="32"/>
    </row>
    <row r="120" spans="2:63" s="1" customFormat="1" ht="7" customHeight="1">
      <c r="B120" s="32"/>
      <c r="L120" s="32"/>
    </row>
    <row r="121" spans="2:63" s="1" customFormat="1" ht="12" customHeight="1">
      <c r="B121" s="32"/>
      <c r="C121" s="27" t="s">
        <v>19</v>
      </c>
      <c r="F121" s="25" t="str">
        <f>F14</f>
        <v>ulice Vídeňská, Brno</v>
      </c>
      <c r="I121" s="27" t="s">
        <v>21</v>
      </c>
      <c r="J121" s="51" t="str">
        <f>IF(J14="","",J14)</f>
        <v>26. 5. 2021</v>
      </c>
      <c r="L121" s="32"/>
    </row>
    <row r="122" spans="2:63" s="1" customFormat="1" ht="7" customHeight="1">
      <c r="B122" s="32"/>
      <c r="L122" s="32"/>
    </row>
    <row r="123" spans="2:63" s="1" customFormat="1" ht="25.75" customHeight="1">
      <c r="B123" s="32"/>
      <c r="C123" s="27" t="s">
        <v>23</v>
      </c>
      <c r="F123" s="25" t="str">
        <f>E17</f>
        <v>Dopravní podnik města Brna, a. s.</v>
      </c>
      <c r="I123" s="27" t="s">
        <v>31</v>
      </c>
      <c r="J123" s="30" t="str">
        <f>E23</f>
        <v>Vysoké učení technické v Brně</v>
      </c>
      <c r="L123" s="32"/>
    </row>
    <row r="124" spans="2:63" s="1" customFormat="1" ht="25.75" customHeight="1">
      <c r="B124" s="32"/>
      <c r="C124" s="27" t="s">
        <v>29</v>
      </c>
      <c r="F124" s="25" t="str">
        <f>IF(E20="","",E20)</f>
        <v>Vyplň údaj</v>
      </c>
      <c r="I124" s="27" t="s">
        <v>36</v>
      </c>
      <c r="J124" s="30" t="str">
        <f>E26</f>
        <v>Vysoké učení technické v Brně</v>
      </c>
      <c r="L124" s="32"/>
    </row>
    <row r="125" spans="2:63" s="1" customFormat="1" ht="10.25" customHeight="1">
      <c r="B125" s="32"/>
      <c r="L125" s="32"/>
    </row>
    <row r="126" spans="2:63" s="10" customFormat="1" ht="29.25" customHeight="1">
      <c r="B126" s="116"/>
      <c r="C126" s="117" t="s">
        <v>120</v>
      </c>
      <c r="D126" s="118" t="s">
        <v>63</v>
      </c>
      <c r="E126" s="118" t="s">
        <v>59</v>
      </c>
      <c r="F126" s="118" t="s">
        <v>60</v>
      </c>
      <c r="G126" s="118" t="s">
        <v>121</v>
      </c>
      <c r="H126" s="118" t="s">
        <v>122</v>
      </c>
      <c r="I126" s="118" t="s">
        <v>123</v>
      </c>
      <c r="J126" s="118" t="s">
        <v>109</v>
      </c>
      <c r="K126" s="119" t="s">
        <v>124</v>
      </c>
      <c r="L126" s="116"/>
      <c r="M126" s="57" t="s">
        <v>1</v>
      </c>
      <c r="N126" s="58" t="s">
        <v>42</v>
      </c>
      <c r="O126" s="58" t="s">
        <v>125</v>
      </c>
      <c r="P126" s="58" t="s">
        <v>126</v>
      </c>
      <c r="Q126" s="58" t="s">
        <v>127</v>
      </c>
      <c r="R126" s="58" t="s">
        <v>128</v>
      </c>
      <c r="S126" s="58" t="s">
        <v>129</v>
      </c>
      <c r="T126" s="59" t="s">
        <v>130</v>
      </c>
    </row>
    <row r="127" spans="2:63" s="1" customFormat="1" ht="23" customHeight="1">
      <c r="B127" s="32"/>
      <c r="C127" s="62" t="s">
        <v>131</v>
      </c>
      <c r="J127" s="120">
        <f>BK127</f>
        <v>0</v>
      </c>
      <c r="L127" s="32"/>
      <c r="M127" s="60"/>
      <c r="N127" s="52"/>
      <c r="O127" s="52"/>
      <c r="P127" s="121">
        <f>P128+P159</f>
        <v>0</v>
      </c>
      <c r="Q127" s="52"/>
      <c r="R127" s="121">
        <f>R128+R159</f>
        <v>0</v>
      </c>
      <c r="S127" s="52"/>
      <c r="T127" s="122">
        <f>T128+T159</f>
        <v>7223.7362300000004</v>
      </c>
      <c r="AT127" s="17" t="s">
        <v>77</v>
      </c>
      <c r="AU127" s="17" t="s">
        <v>111</v>
      </c>
      <c r="BK127" s="123">
        <f>BK128+BK159</f>
        <v>0</v>
      </c>
    </row>
    <row r="128" spans="2:63" s="11" customFormat="1" ht="26" customHeight="1">
      <c r="B128" s="124"/>
      <c r="D128" s="125" t="s">
        <v>77</v>
      </c>
      <c r="E128" s="126" t="s">
        <v>132</v>
      </c>
      <c r="F128" s="126" t="s">
        <v>133</v>
      </c>
      <c r="I128" s="127"/>
      <c r="J128" s="128">
        <f>BK128</f>
        <v>0</v>
      </c>
      <c r="L128" s="124"/>
      <c r="M128" s="129"/>
      <c r="P128" s="130">
        <f>P129+P142+P147+P149</f>
        <v>0</v>
      </c>
      <c r="R128" s="130">
        <f>R129+R142+R147+R149</f>
        <v>0</v>
      </c>
      <c r="T128" s="131">
        <f>T129+T142+T147+T149</f>
        <v>7216.1842300000008</v>
      </c>
      <c r="AR128" s="125" t="s">
        <v>85</v>
      </c>
      <c r="AT128" s="132" t="s">
        <v>77</v>
      </c>
      <c r="AU128" s="132" t="s">
        <v>78</v>
      </c>
      <c r="AY128" s="125" t="s">
        <v>134</v>
      </c>
      <c r="BK128" s="133">
        <f>BK129+BK142+BK147+BK149</f>
        <v>0</v>
      </c>
    </row>
    <row r="129" spans="2:65" s="11" customFormat="1" ht="23" customHeight="1">
      <c r="B129" s="124"/>
      <c r="D129" s="125" t="s">
        <v>77</v>
      </c>
      <c r="E129" s="134" t="s">
        <v>85</v>
      </c>
      <c r="F129" s="134" t="s">
        <v>135</v>
      </c>
      <c r="I129" s="127"/>
      <c r="J129" s="135">
        <f>BK129</f>
        <v>0</v>
      </c>
      <c r="L129" s="124"/>
      <c r="M129" s="129"/>
      <c r="P129" s="130">
        <f>SUM(P130:P141)</f>
        <v>0</v>
      </c>
      <c r="R129" s="130">
        <f>SUM(R130:R141)</f>
        <v>0</v>
      </c>
      <c r="T129" s="131">
        <f>SUM(T130:T141)</f>
        <v>303.57399999999996</v>
      </c>
      <c r="AR129" s="125" t="s">
        <v>85</v>
      </c>
      <c r="AT129" s="132" t="s">
        <v>77</v>
      </c>
      <c r="AU129" s="132" t="s">
        <v>85</v>
      </c>
      <c r="AY129" s="125" t="s">
        <v>134</v>
      </c>
      <c r="BK129" s="133">
        <f>SUM(BK130:BK141)</f>
        <v>0</v>
      </c>
    </row>
    <row r="130" spans="2:65" s="1" customFormat="1" ht="24.25" customHeight="1">
      <c r="B130" s="32"/>
      <c r="C130" s="136" t="s">
        <v>85</v>
      </c>
      <c r="D130" s="136" t="s">
        <v>136</v>
      </c>
      <c r="E130" s="137" t="s">
        <v>137</v>
      </c>
      <c r="F130" s="138" t="s">
        <v>138</v>
      </c>
      <c r="G130" s="139" t="s">
        <v>139</v>
      </c>
      <c r="H130" s="140">
        <v>448</v>
      </c>
      <c r="I130" s="141"/>
      <c r="J130" s="142">
        <f>ROUND(I130*H130,2)</f>
        <v>0</v>
      </c>
      <c r="K130" s="138" t="s">
        <v>140</v>
      </c>
      <c r="L130" s="32"/>
      <c r="M130" s="143" t="s">
        <v>1</v>
      </c>
      <c r="N130" s="144" t="s">
        <v>43</v>
      </c>
      <c r="P130" s="145">
        <f>O130*H130</f>
        <v>0</v>
      </c>
      <c r="Q130" s="145">
        <v>0</v>
      </c>
      <c r="R130" s="145">
        <f>Q130*H130</f>
        <v>0</v>
      </c>
      <c r="S130" s="145">
        <v>0.26</v>
      </c>
      <c r="T130" s="146">
        <f>S130*H130</f>
        <v>116.48</v>
      </c>
      <c r="AR130" s="147" t="s">
        <v>141</v>
      </c>
      <c r="AT130" s="147" t="s">
        <v>136</v>
      </c>
      <c r="AU130" s="147" t="s">
        <v>87</v>
      </c>
      <c r="AY130" s="17" t="s">
        <v>134</v>
      </c>
      <c r="BE130" s="148">
        <f>IF(N130="základní",J130,0)</f>
        <v>0</v>
      </c>
      <c r="BF130" s="148">
        <f>IF(N130="snížená",J130,0)</f>
        <v>0</v>
      </c>
      <c r="BG130" s="148">
        <f>IF(N130="zákl. přenesená",J130,0)</f>
        <v>0</v>
      </c>
      <c r="BH130" s="148">
        <f>IF(N130="sníž. přenesená",J130,0)</f>
        <v>0</v>
      </c>
      <c r="BI130" s="148">
        <f>IF(N130="nulová",J130,0)</f>
        <v>0</v>
      </c>
      <c r="BJ130" s="17" t="s">
        <v>85</v>
      </c>
      <c r="BK130" s="148">
        <f>ROUND(I130*H130,2)</f>
        <v>0</v>
      </c>
      <c r="BL130" s="17" t="s">
        <v>141</v>
      </c>
      <c r="BM130" s="147" t="s">
        <v>142</v>
      </c>
    </row>
    <row r="131" spans="2:65" s="12" customFormat="1" ht="12">
      <c r="B131" s="149"/>
      <c r="D131" s="150" t="s">
        <v>143</v>
      </c>
      <c r="E131" s="151" t="s">
        <v>1</v>
      </c>
      <c r="F131" s="152" t="s">
        <v>144</v>
      </c>
      <c r="H131" s="151" t="s">
        <v>1</v>
      </c>
      <c r="I131" s="153"/>
      <c r="L131" s="149"/>
      <c r="M131" s="154"/>
      <c r="T131" s="155"/>
      <c r="AT131" s="151" t="s">
        <v>143</v>
      </c>
      <c r="AU131" s="151" t="s">
        <v>87</v>
      </c>
      <c r="AV131" s="12" t="s">
        <v>85</v>
      </c>
      <c r="AW131" s="12" t="s">
        <v>35</v>
      </c>
      <c r="AX131" s="12" t="s">
        <v>78</v>
      </c>
      <c r="AY131" s="151" t="s">
        <v>134</v>
      </c>
    </row>
    <row r="132" spans="2:65" s="12" customFormat="1" ht="12">
      <c r="B132" s="149"/>
      <c r="D132" s="150" t="s">
        <v>143</v>
      </c>
      <c r="E132" s="151" t="s">
        <v>1</v>
      </c>
      <c r="F132" s="152" t="s">
        <v>145</v>
      </c>
      <c r="H132" s="151" t="s">
        <v>1</v>
      </c>
      <c r="I132" s="153"/>
      <c r="L132" s="149"/>
      <c r="M132" s="154"/>
      <c r="T132" s="155"/>
      <c r="AT132" s="151" t="s">
        <v>143</v>
      </c>
      <c r="AU132" s="151" t="s">
        <v>87</v>
      </c>
      <c r="AV132" s="12" t="s">
        <v>85</v>
      </c>
      <c r="AW132" s="12" t="s">
        <v>35</v>
      </c>
      <c r="AX132" s="12" t="s">
        <v>78</v>
      </c>
      <c r="AY132" s="151" t="s">
        <v>134</v>
      </c>
    </row>
    <row r="133" spans="2:65" s="13" customFormat="1" ht="12">
      <c r="B133" s="156"/>
      <c r="D133" s="150" t="s">
        <v>143</v>
      </c>
      <c r="E133" s="157" t="s">
        <v>1</v>
      </c>
      <c r="F133" s="158" t="s">
        <v>146</v>
      </c>
      <c r="H133" s="159">
        <v>155</v>
      </c>
      <c r="I133" s="160"/>
      <c r="L133" s="156"/>
      <c r="M133" s="161"/>
      <c r="T133" s="162"/>
      <c r="AT133" s="157" t="s">
        <v>143</v>
      </c>
      <c r="AU133" s="157" t="s">
        <v>87</v>
      </c>
      <c r="AV133" s="13" t="s">
        <v>87</v>
      </c>
      <c r="AW133" s="13" t="s">
        <v>35</v>
      </c>
      <c r="AX133" s="13" t="s">
        <v>78</v>
      </c>
      <c r="AY133" s="157" t="s">
        <v>134</v>
      </c>
    </row>
    <row r="134" spans="2:65" s="12" customFormat="1" ht="12">
      <c r="B134" s="149"/>
      <c r="D134" s="150" t="s">
        <v>143</v>
      </c>
      <c r="E134" s="151" t="s">
        <v>1</v>
      </c>
      <c r="F134" s="152" t="s">
        <v>147</v>
      </c>
      <c r="H134" s="151" t="s">
        <v>1</v>
      </c>
      <c r="I134" s="153"/>
      <c r="L134" s="149"/>
      <c r="M134" s="154"/>
      <c r="T134" s="155"/>
      <c r="AT134" s="151" t="s">
        <v>143</v>
      </c>
      <c r="AU134" s="151" t="s">
        <v>87</v>
      </c>
      <c r="AV134" s="12" t="s">
        <v>85</v>
      </c>
      <c r="AW134" s="12" t="s">
        <v>35</v>
      </c>
      <c r="AX134" s="12" t="s">
        <v>78</v>
      </c>
      <c r="AY134" s="151" t="s">
        <v>134</v>
      </c>
    </row>
    <row r="135" spans="2:65" s="13" customFormat="1" ht="12">
      <c r="B135" s="156"/>
      <c r="D135" s="150" t="s">
        <v>143</v>
      </c>
      <c r="E135" s="157" t="s">
        <v>1</v>
      </c>
      <c r="F135" s="158" t="s">
        <v>148</v>
      </c>
      <c r="H135" s="159">
        <v>293</v>
      </c>
      <c r="I135" s="160"/>
      <c r="L135" s="156"/>
      <c r="M135" s="161"/>
      <c r="T135" s="162"/>
      <c r="AT135" s="157" t="s">
        <v>143</v>
      </c>
      <c r="AU135" s="157" t="s">
        <v>87</v>
      </c>
      <c r="AV135" s="13" t="s">
        <v>87</v>
      </c>
      <c r="AW135" s="13" t="s">
        <v>35</v>
      </c>
      <c r="AX135" s="13" t="s">
        <v>78</v>
      </c>
      <c r="AY135" s="157" t="s">
        <v>134</v>
      </c>
    </row>
    <row r="136" spans="2:65" s="14" customFormat="1" ht="12">
      <c r="B136" s="163"/>
      <c r="D136" s="150" t="s">
        <v>143</v>
      </c>
      <c r="E136" s="164" t="s">
        <v>1</v>
      </c>
      <c r="F136" s="165" t="s">
        <v>149</v>
      </c>
      <c r="H136" s="166">
        <v>448</v>
      </c>
      <c r="I136" s="167"/>
      <c r="L136" s="163"/>
      <c r="M136" s="168"/>
      <c r="T136" s="169"/>
      <c r="AT136" s="164" t="s">
        <v>143</v>
      </c>
      <c r="AU136" s="164" t="s">
        <v>87</v>
      </c>
      <c r="AV136" s="14" t="s">
        <v>141</v>
      </c>
      <c r="AW136" s="14" t="s">
        <v>35</v>
      </c>
      <c r="AX136" s="14" t="s">
        <v>85</v>
      </c>
      <c r="AY136" s="164" t="s">
        <v>134</v>
      </c>
    </row>
    <row r="137" spans="2:65" s="1" customFormat="1" ht="24.25" customHeight="1">
      <c r="B137" s="32"/>
      <c r="C137" s="136" t="s">
        <v>150</v>
      </c>
      <c r="D137" s="136" t="s">
        <v>136</v>
      </c>
      <c r="E137" s="137" t="s">
        <v>151</v>
      </c>
      <c r="F137" s="138" t="s">
        <v>152</v>
      </c>
      <c r="G137" s="139" t="s">
        <v>139</v>
      </c>
      <c r="H137" s="140">
        <v>90</v>
      </c>
      <c r="I137" s="141"/>
      <c r="J137" s="142">
        <f>ROUND(I137*H137,2)</f>
        <v>0</v>
      </c>
      <c r="K137" s="138" t="s">
        <v>140</v>
      </c>
      <c r="L137" s="32"/>
      <c r="M137" s="143" t="s">
        <v>1</v>
      </c>
      <c r="N137" s="144" t="s">
        <v>43</v>
      </c>
      <c r="P137" s="145">
        <f>O137*H137</f>
        <v>0</v>
      </c>
      <c r="Q137" s="145">
        <v>0</v>
      </c>
      <c r="R137" s="145">
        <f>Q137*H137</f>
        <v>0</v>
      </c>
      <c r="S137" s="145">
        <v>0.22</v>
      </c>
      <c r="T137" s="146">
        <f>S137*H137</f>
        <v>19.8</v>
      </c>
      <c r="AR137" s="147" t="s">
        <v>141</v>
      </c>
      <c r="AT137" s="147" t="s">
        <v>136</v>
      </c>
      <c r="AU137" s="147" t="s">
        <v>87</v>
      </c>
      <c r="AY137" s="17" t="s">
        <v>134</v>
      </c>
      <c r="BE137" s="148">
        <f>IF(N137="základní",J137,0)</f>
        <v>0</v>
      </c>
      <c r="BF137" s="148">
        <f>IF(N137="snížená",J137,0)</f>
        <v>0</v>
      </c>
      <c r="BG137" s="148">
        <f>IF(N137="zákl. přenesená",J137,0)</f>
        <v>0</v>
      </c>
      <c r="BH137" s="148">
        <f>IF(N137="sníž. přenesená",J137,0)</f>
        <v>0</v>
      </c>
      <c r="BI137" s="148">
        <f>IF(N137="nulová",J137,0)</f>
        <v>0</v>
      </c>
      <c r="BJ137" s="17" t="s">
        <v>85</v>
      </c>
      <c r="BK137" s="148">
        <f>ROUND(I137*H137,2)</f>
        <v>0</v>
      </c>
      <c r="BL137" s="17" t="s">
        <v>141</v>
      </c>
      <c r="BM137" s="147" t="s">
        <v>153</v>
      </c>
    </row>
    <row r="138" spans="2:65" s="1" customFormat="1" ht="24.25" customHeight="1">
      <c r="B138" s="32"/>
      <c r="C138" s="136" t="s">
        <v>87</v>
      </c>
      <c r="D138" s="136" t="s">
        <v>136</v>
      </c>
      <c r="E138" s="137" t="s">
        <v>154</v>
      </c>
      <c r="F138" s="138" t="s">
        <v>155</v>
      </c>
      <c r="G138" s="139" t="s">
        <v>139</v>
      </c>
      <c r="H138" s="140">
        <v>73.3</v>
      </c>
      <c r="I138" s="141"/>
      <c r="J138" s="142">
        <f>ROUND(I138*H138,2)</f>
        <v>0</v>
      </c>
      <c r="K138" s="138" t="s">
        <v>140</v>
      </c>
      <c r="L138" s="32"/>
      <c r="M138" s="143" t="s">
        <v>1</v>
      </c>
      <c r="N138" s="144" t="s">
        <v>43</v>
      </c>
      <c r="P138" s="145">
        <f>O138*H138</f>
        <v>0</v>
      </c>
      <c r="Q138" s="145">
        <v>0</v>
      </c>
      <c r="R138" s="145">
        <f>Q138*H138</f>
        <v>0</v>
      </c>
      <c r="S138" s="145">
        <v>0.45</v>
      </c>
      <c r="T138" s="146">
        <f>S138*H138</f>
        <v>32.984999999999999</v>
      </c>
      <c r="AR138" s="147" t="s">
        <v>141</v>
      </c>
      <c r="AT138" s="147" t="s">
        <v>136</v>
      </c>
      <c r="AU138" s="147" t="s">
        <v>87</v>
      </c>
      <c r="AY138" s="17" t="s">
        <v>134</v>
      </c>
      <c r="BE138" s="148">
        <f>IF(N138="základní",J138,0)</f>
        <v>0</v>
      </c>
      <c r="BF138" s="148">
        <f>IF(N138="snížená",J138,0)</f>
        <v>0</v>
      </c>
      <c r="BG138" s="148">
        <f>IF(N138="zákl. přenesená",J138,0)</f>
        <v>0</v>
      </c>
      <c r="BH138" s="148">
        <f>IF(N138="sníž. přenesená",J138,0)</f>
        <v>0</v>
      </c>
      <c r="BI138" s="148">
        <f>IF(N138="nulová",J138,0)</f>
        <v>0</v>
      </c>
      <c r="BJ138" s="17" t="s">
        <v>85</v>
      </c>
      <c r="BK138" s="148">
        <f>ROUND(I138*H138,2)</f>
        <v>0</v>
      </c>
      <c r="BL138" s="17" t="s">
        <v>141</v>
      </c>
      <c r="BM138" s="147" t="s">
        <v>156</v>
      </c>
    </row>
    <row r="139" spans="2:65" s="1" customFormat="1" ht="16.5" customHeight="1">
      <c r="B139" s="32"/>
      <c r="C139" s="136" t="s">
        <v>157</v>
      </c>
      <c r="D139" s="136" t="s">
        <v>136</v>
      </c>
      <c r="E139" s="137" t="s">
        <v>158</v>
      </c>
      <c r="F139" s="138" t="s">
        <v>159</v>
      </c>
      <c r="G139" s="139" t="s">
        <v>139</v>
      </c>
      <c r="H139" s="140">
        <v>23</v>
      </c>
      <c r="I139" s="141"/>
      <c r="J139" s="142">
        <f>ROUND(I139*H139,2)</f>
        <v>0</v>
      </c>
      <c r="K139" s="138" t="s">
        <v>140</v>
      </c>
      <c r="L139" s="32"/>
      <c r="M139" s="143" t="s">
        <v>1</v>
      </c>
      <c r="N139" s="144" t="s">
        <v>43</v>
      </c>
      <c r="P139" s="145">
        <f>O139*H139</f>
        <v>0</v>
      </c>
      <c r="Q139" s="145">
        <v>0</v>
      </c>
      <c r="R139" s="145">
        <f>Q139*H139</f>
        <v>0</v>
      </c>
      <c r="S139" s="145">
        <v>0.35499999999999998</v>
      </c>
      <c r="T139" s="146">
        <f>S139*H139</f>
        <v>8.1649999999999991</v>
      </c>
      <c r="AR139" s="147" t="s">
        <v>141</v>
      </c>
      <c r="AT139" s="147" t="s">
        <v>136</v>
      </c>
      <c r="AU139" s="147" t="s">
        <v>87</v>
      </c>
      <c r="AY139" s="17" t="s">
        <v>134</v>
      </c>
      <c r="BE139" s="148">
        <f>IF(N139="základní",J139,0)</f>
        <v>0</v>
      </c>
      <c r="BF139" s="148">
        <f>IF(N139="snížená",J139,0)</f>
        <v>0</v>
      </c>
      <c r="BG139" s="148">
        <f>IF(N139="zákl. přenesená",J139,0)</f>
        <v>0</v>
      </c>
      <c r="BH139" s="148">
        <f>IF(N139="sníž. přenesená",J139,0)</f>
        <v>0</v>
      </c>
      <c r="BI139" s="148">
        <f>IF(N139="nulová",J139,0)</f>
        <v>0</v>
      </c>
      <c r="BJ139" s="17" t="s">
        <v>85</v>
      </c>
      <c r="BK139" s="148">
        <f>ROUND(I139*H139,2)</f>
        <v>0</v>
      </c>
      <c r="BL139" s="17" t="s">
        <v>141</v>
      </c>
      <c r="BM139" s="147" t="s">
        <v>160</v>
      </c>
    </row>
    <row r="140" spans="2:65" s="1" customFormat="1" ht="16.5" customHeight="1">
      <c r="B140" s="32"/>
      <c r="C140" s="136" t="s">
        <v>141</v>
      </c>
      <c r="D140" s="136" t="s">
        <v>136</v>
      </c>
      <c r="E140" s="137" t="s">
        <v>161</v>
      </c>
      <c r="F140" s="138" t="s">
        <v>162</v>
      </c>
      <c r="G140" s="139" t="s">
        <v>163</v>
      </c>
      <c r="H140" s="140">
        <v>47.6</v>
      </c>
      <c r="I140" s="141"/>
      <c r="J140" s="142">
        <f>ROUND(I140*H140,2)</f>
        <v>0</v>
      </c>
      <c r="K140" s="138" t="s">
        <v>140</v>
      </c>
      <c r="L140" s="32"/>
      <c r="M140" s="143" t="s">
        <v>1</v>
      </c>
      <c r="N140" s="144" t="s">
        <v>43</v>
      </c>
      <c r="P140" s="145">
        <f>O140*H140</f>
        <v>0</v>
      </c>
      <c r="Q140" s="145">
        <v>0</v>
      </c>
      <c r="R140" s="145">
        <f>Q140*H140</f>
        <v>0</v>
      </c>
      <c r="S140" s="145">
        <v>0.28999999999999998</v>
      </c>
      <c r="T140" s="146">
        <f>S140*H140</f>
        <v>13.804</v>
      </c>
      <c r="AR140" s="147" t="s">
        <v>141</v>
      </c>
      <c r="AT140" s="147" t="s">
        <v>136</v>
      </c>
      <c r="AU140" s="147" t="s">
        <v>87</v>
      </c>
      <c r="AY140" s="17" t="s">
        <v>134</v>
      </c>
      <c r="BE140" s="148">
        <f>IF(N140="základní",J140,0)</f>
        <v>0</v>
      </c>
      <c r="BF140" s="148">
        <f>IF(N140="snížená",J140,0)</f>
        <v>0</v>
      </c>
      <c r="BG140" s="148">
        <f>IF(N140="zákl. přenesená",J140,0)</f>
        <v>0</v>
      </c>
      <c r="BH140" s="148">
        <f>IF(N140="sníž. přenesená",J140,0)</f>
        <v>0</v>
      </c>
      <c r="BI140" s="148">
        <f>IF(N140="nulová",J140,0)</f>
        <v>0</v>
      </c>
      <c r="BJ140" s="17" t="s">
        <v>85</v>
      </c>
      <c r="BK140" s="148">
        <f>ROUND(I140*H140,2)</f>
        <v>0</v>
      </c>
      <c r="BL140" s="17" t="s">
        <v>141</v>
      </c>
      <c r="BM140" s="147" t="s">
        <v>164</v>
      </c>
    </row>
    <row r="141" spans="2:65" s="1" customFormat="1" ht="16.5" customHeight="1">
      <c r="B141" s="32"/>
      <c r="C141" s="136" t="s">
        <v>165</v>
      </c>
      <c r="D141" s="136" t="s">
        <v>136</v>
      </c>
      <c r="E141" s="137" t="s">
        <v>166</v>
      </c>
      <c r="F141" s="138" t="s">
        <v>167</v>
      </c>
      <c r="G141" s="139" t="s">
        <v>163</v>
      </c>
      <c r="H141" s="140">
        <v>548</v>
      </c>
      <c r="I141" s="141"/>
      <c r="J141" s="142">
        <f>ROUND(I141*H141,2)</f>
        <v>0</v>
      </c>
      <c r="K141" s="138" t="s">
        <v>140</v>
      </c>
      <c r="L141" s="32"/>
      <c r="M141" s="143" t="s">
        <v>1</v>
      </c>
      <c r="N141" s="144" t="s">
        <v>43</v>
      </c>
      <c r="P141" s="145">
        <f>O141*H141</f>
        <v>0</v>
      </c>
      <c r="Q141" s="145">
        <v>0</v>
      </c>
      <c r="R141" s="145">
        <f>Q141*H141</f>
        <v>0</v>
      </c>
      <c r="S141" s="145">
        <v>0.20499999999999999</v>
      </c>
      <c r="T141" s="146">
        <f>S141*H141</f>
        <v>112.33999999999999</v>
      </c>
      <c r="AR141" s="147" t="s">
        <v>141</v>
      </c>
      <c r="AT141" s="147" t="s">
        <v>136</v>
      </c>
      <c r="AU141" s="147" t="s">
        <v>87</v>
      </c>
      <c r="AY141" s="17" t="s">
        <v>134</v>
      </c>
      <c r="BE141" s="148">
        <f>IF(N141="základní",J141,0)</f>
        <v>0</v>
      </c>
      <c r="BF141" s="148">
        <f>IF(N141="snížená",J141,0)</f>
        <v>0</v>
      </c>
      <c r="BG141" s="148">
        <f>IF(N141="zákl. přenesená",J141,0)</f>
        <v>0</v>
      </c>
      <c r="BH141" s="148">
        <f>IF(N141="sníž. přenesená",J141,0)</f>
        <v>0</v>
      </c>
      <c r="BI141" s="148">
        <f>IF(N141="nulová",J141,0)</f>
        <v>0</v>
      </c>
      <c r="BJ141" s="17" t="s">
        <v>85</v>
      </c>
      <c r="BK141" s="148">
        <f>ROUND(I141*H141,2)</f>
        <v>0</v>
      </c>
      <c r="BL141" s="17" t="s">
        <v>141</v>
      </c>
      <c r="BM141" s="147" t="s">
        <v>168</v>
      </c>
    </row>
    <row r="142" spans="2:65" s="11" customFormat="1" ht="23" customHeight="1">
      <c r="B142" s="124"/>
      <c r="D142" s="125" t="s">
        <v>77</v>
      </c>
      <c r="E142" s="134" t="s">
        <v>165</v>
      </c>
      <c r="F142" s="134" t="s">
        <v>169</v>
      </c>
      <c r="I142" s="127"/>
      <c r="J142" s="135">
        <f>BK142</f>
        <v>0</v>
      </c>
      <c r="L142" s="124"/>
      <c r="M142" s="129"/>
      <c r="P142" s="130">
        <f>SUM(P143:P146)</f>
        <v>0</v>
      </c>
      <c r="R142" s="130">
        <f>SUM(R143:R146)</f>
        <v>0</v>
      </c>
      <c r="T142" s="131">
        <f>SUM(T143:T146)</f>
        <v>6852.6102300000011</v>
      </c>
      <c r="AR142" s="125" t="s">
        <v>85</v>
      </c>
      <c r="AT142" s="132" t="s">
        <v>77</v>
      </c>
      <c r="AU142" s="132" t="s">
        <v>85</v>
      </c>
      <c r="AY142" s="125" t="s">
        <v>134</v>
      </c>
      <c r="BK142" s="133">
        <f>SUM(BK143:BK146)</f>
        <v>0</v>
      </c>
    </row>
    <row r="143" spans="2:65" s="1" customFormat="1" ht="24.25" customHeight="1">
      <c r="B143" s="32"/>
      <c r="C143" s="136" t="s">
        <v>170</v>
      </c>
      <c r="D143" s="136" t="s">
        <v>136</v>
      </c>
      <c r="E143" s="137" t="s">
        <v>171</v>
      </c>
      <c r="F143" s="138" t="s">
        <v>172</v>
      </c>
      <c r="G143" s="139" t="s">
        <v>173</v>
      </c>
      <c r="H143" s="140">
        <v>3356.8</v>
      </c>
      <c r="I143" s="141"/>
      <c r="J143" s="142">
        <f>ROUND(I143*H143,2)</f>
        <v>0</v>
      </c>
      <c r="K143" s="138" t="s">
        <v>140</v>
      </c>
      <c r="L143" s="32"/>
      <c r="M143" s="143" t="s">
        <v>1</v>
      </c>
      <c r="N143" s="144" t="s">
        <v>43</v>
      </c>
      <c r="P143" s="145">
        <f>O143*H143</f>
        <v>0</v>
      </c>
      <c r="Q143" s="145">
        <v>0</v>
      </c>
      <c r="R143" s="145">
        <f>Q143*H143</f>
        <v>0</v>
      </c>
      <c r="S143" s="145">
        <v>1.8080000000000001</v>
      </c>
      <c r="T143" s="146">
        <f>S143*H143</f>
        <v>6069.0944000000009</v>
      </c>
      <c r="AR143" s="147" t="s">
        <v>141</v>
      </c>
      <c r="AT143" s="147" t="s">
        <v>136</v>
      </c>
      <c r="AU143" s="147" t="s">
        <v>87</v>
      </c>
      <c r="AY143" s="17" t="s">
        <v>134</v>
      </c>
      <c r="BE143" s="148">
        <f>IF(N143="základní",J143,0)</f>
        <v>0</v>
      </c>
      <c r="BF143" s="148">
        <f>IF(N143="snížená",J143,0)</f>
        <v>0</v>
      </c>
      <c r="BG143" s="148">
        <f>IF(N143="zákl. přenesená",J143,0)</f>
        <v>0</v>
      </c>
      <c r="BH143" s="148">
        <f>IF(N143="sníž. přenesená",J143,0)</f>
        <v>0</v>
      </c>
      <c r="BI143" s="148">
        <f>IF(N143="nulová",J143,0)</f>
        <v>0</v>
      </c>
      <c r="BJ143" s="17" t="s">
        <v>85</v>
      </c>
      <c r="BK143" s="148">
        <f>ROUND(I143*H143,2)</f>
        <v>0</v>
      </c>
      <c r="BL143" s="17" t="s">
        <v>141</v>
      </c>
      <c r="BM143" s="147" t="s">
        <v>174</v>
      </c>
    </row>
    <row r="144" spans="2:65" s="1" customFormat="1" ht="24.25" customHeight="1">
      <c r="B144" s="32"/>
      <c r="C144" s="136" t="s">
        <v>175</v>
      </c>
      <c r="D144" s="136" t="s">
        <v>136</v>
      </c>
      <c r="E144" s="137" t="s">
        <v>176</v>
      </c>
      <c r="F144" s="138" t="s">
        <v>177</v>
      </c>
      <c r="G144" s="139" t="s">
        <v>163</v>
      </c>
      <c r="H144" s="140">
        <v>506</v>
      </c>
      <c r="I144" s="141"/>
      <c r="J144" s="142">
        <f>ROUND(I144*H144,2)</f>
        <v>0</v>
      </c>
      <c r="K144" s="138" t="s">
        <v>140</v>
      </c>
      <c r="L144" s="32"/>
      <c r="M144" s="143" t="s">
        <v>1</v>
      </c>
      <c r="N144" s="144" t="s">
        <v>43</v>
      </c>
      <c r="P144" s="145">
        <f>O144*H144</f>
        <v>0</v>
      </c>
      <c r="Q144" s="145">
        <v>0</v>
      </c>
      <c r="R144" s="145">
        <f>Q144*H144</f>
        <v>0</v>
      </c>
      <c r="S144" s="145">
        <v>0.33245999999999998</v>
      </c>
      <c r="T144" s="146">
        <f>S144*H144</f>
        <v>168.22475999999997</v>
      </c>
      <c r="AR144" s="147" t="s">
        <v>141</v>
      </c>
      <c r="AT144" s="147" t="s">
        <v>136</v>
      </c>
      <c r="AU144" s="147" t="s">
        <v>87</v>
      </c>
      <c r="AY144" s="17" t="s">
        <v>134</v>
      </c>
      <c r="BE144" s="148">
        <f>IF(N144="základní",J144,0)</f>
        <v>0</v>
      </c>
      <c r="BF144" s="148">
        <f>IF(N144="snížená",J144,0)</f>
        <v>0</v>
      </c>
      <c r="BG144" s="148">
        <f>IF(N144="zákl. přenesená",J144,0)</f>
        <v>0</v>
      </c>
      <c r="BH144" s="148">
        <f>IF(N144="sníž. přenesená",J144,0)</f>
        <v>0</v>
      </c>
      <c r="BI144" s="148">
        <f>IF(N144="nulová",J144,0)</f>
        <v>0</v>
      </c>
      <c r="BJ144" s="17" t="s">
        <v>85</v>
      </c>
      <c r="BK144" s="148">
        <f>ROUND(I144*H144,2)</f>
        <v>0</v>
      </c>
      <c r="BL144" s="17" t="s">
        <v>141</v>
      </c>
      <c r="BM144" s="147" t="s">
        <v>178</v>
      </c>
    </row>
    <row r="145" spans="2:65" s="1" customFormat="1" ht="24.25" customHeight="1">
      <c r="B145" s="32"/>
      <c r="C145" s="136" t="s">
        <v>179</v>
      </c>
      <c r="D145" s="136" t="s">
        <v>136</v>
      </c>
      <c r="E145" s="137" t="s">
        <v>180</v>
      </c>
      <c r="F145" s="138" t="s">
        <v>181</v>
      </c>
      <c r="G145" s="139" t="s">
        <v>163</v>
      </c>
      <c r="H145" s="140">
        <v>1721</v>
      </c>
      <c r="I145" s="141"/>
      <c r="J145" s="142">
        <f>ROUND(I145*H145,2)</f>
        <v>0</v>
      </c>
      <c r="K145" s="138" t="s">
        <v>140</v>
      </c>
      <c r="L145" s="32"/>
      <c r="M145" s="143" t="s">
        <v>1</v>
      </c>
      <c r="N145" s="144" t="s">
        <v>43</v>
      </c>
      <c r="P145" s="145">
        <f>O145*H145</f>
        <v>0</v>
      </c>
      <c r="Q145" s="145">
        <v>0</v>
      </c>
      <c r="R145" s="145">
        <f>Q145*H145</f>
        <v>0</v>
      </c>
      <c r="S145" s="145">
        <v>0.35338999999999998</v>
      </c>
      <c r="T145" s="146">
        <f>S145*H145</f>
        <v>608.18418999999994</v>
      </c>
      <c r="AR145" s="147" t="s">
        <v>141</v>
      </c>
      <c r="AT145" s="147" t="s">
        <v>136</v>
      </c>
      <c r="AU145" s="147" t="s">
        <v>87</v>
      </c>
      <c r="AY145" s="17" t="s">
        <v>134</v>
      </c>
      <c r="BE145" s="148">
        <f>IF(N145="základní",J145,0)</f>
        <v>0</v>
      </c>
      <c r="BF145" s="148">
        <f>IF(N145="snížená",J145,0)</f>
        <v>0</v>
      </c>
      <c r="BG145" s="148">
        <f>IF(N145="zákl. přenesená",J145,0)</f>
        <v>0</v>
      </c>
      <c r="BH145" s="148">
        <f>IF(N145="sníž. přenesená",J145,0)</f>
        <v>0</v>
      </c>
      <c r="BI145" s="148">
        <f>IF(N145="nulová",J145,0)</f>
        <v>0</v>
      </c>
      <c r="BJ145" s="17" t="s">
        <v>85</v>
      </c>
      <c r="BK145" s="148">
        <f>ROUND(I145*H145,2)</f>
        <v>0</v>
      </c>
      <c r="BL145" s="17" t="s">
        <v>141</v>
      </c>
      <c r="BM145" s="147" t="s">
        <v>182</v>
      </c>
    </row>
    <row r="146" spans="2:65" s="1" customFormat="1" ht="16.5" customHeight="1">
      <c r="B146" s="32"/>
      <c r="C146" s="136" t="s">
        <v>183</v>
      </c>
      <c r="D146" s="136" t="s">
        <v>136</v>
      </c>
      <c r="E146" s="137" t="s">
        <v>184</v>
      </c>
      <c r="F146" s="138" t="s">
        <v>185</v>
      </c>
      <c r="G146" s="139" t="s">
        <v>163</v>
      </c>
      <c r="H146" s="140">
        <v>96</v>
      </c>
      <c r="I146" s="141"/>
      <c r="J146" s="142">
        <f>ROUND(I146*H146,2)</f>
        <v>0</v>
      </c>
      <c r="K146" s="138" t="s">
        <v>140</v>
      </c>
      <c r="L146" s="32"/>
      <c r="M146" s="143" t="s">
        <v>1</v>
      </c>
      <c r="N146" s="144" t="s">
        <v>43</v>
      </c>
      <c r="P146" s="145">
        <f>O146*H146</f>
        <v>0</v>
      </c>
      <c r="Q146" s="145">
        <v>0</v>
      </c>
      <c r="R146" s="145">
        <f>Q146*H146</f>
        <v>0</v>
      </c>
      <c r="S146" s="145">
        <v>7.4029999999999999E-2</v>
      </c>
      <c r="T146" s="146">
        <f>S146*H146</f>
        <v>7.1068800000000003</v>
      </c>
      <c r="AR146" s="147" t="s">
        <v>141</v>
      </c>
      <c r="AT146" s="147" t="s">
        <v>136</v>
      </c>
      <c r="AU146" s="147" t="s">
        <v>87</v>
      </c>
      <c r="AY146" s="17" t="s">
        <v>134</v>
      </c>
      <c r="BE146" s="148">
        <f>IF(N146="základní",J146,0)</f>
        <v>0</v>
      </c>
      <c r="BF146" s="148">
        <f>IF(N146="snížená",J146,0)</f>
        <v>0</v>
      </c>
      <c r="BG146" s="148">
        <f>IF(N146="zákl. přenesená",J146,0)</f>
        <v>0</v>
      </c>
      <c r="BH146" s="148">
        <f>IF(N146="sníž. přenesená",J146,0)</f>
        <v>0</v>
      </c>
      <c r="BI146" s="148">
        <f>IF(N146="nulová",J146,0)</f>
        <v>0</v>
      </c>
      <c r="BJ146" s="17" t="s">
        <v>85</v>
      </c>
      <c r="BK146" s="148">
        <f>ROUND(I146*H146,2)</f>
        <v>0</v>
      </c>
      <c r="BL146" s="17" t="s">
        <v>141</v>
      </c>
      <c r="BM146" s="147" t="s">
        <v>186</v>
      </c>
    </row>
    <row r="147" spans="2:65" s="11" customFormat="1" ht="23" customHeight="1">
      <c r="B147" s="124"/>
      <c r="D147" s="125" t="s">
        <v>77</v>
      </c>
      <c r="E147" s="134" t="s">
        <v>183</v>
      </c>
      <c r="F147" s="134" t="s">
        <v>187</v>
      </c>
      <c r="I147" s="127"/>
      <c r="J147" s="135">
        <f>BK147</f>
        <v>0</v>
      </c>
      <c r="L147" s="124"/>
      <c r="M147" s="129"/>
      <c r="P147" s="130">
        <f>P148</f>
        <v>0</v>
      </c>
      <c r="R147" s="130">
        <f>R148</f>
        <v>0</v>
      </c>
      <c r="T147" s="131">
        <f>T148</f>
        <v>60</v>
      </c>
      <c r="AR147" s="125" t="s">
        <v>85</v>
      </c>
      <c r="AT147" s="132" t="s">
        <v>77</v>
      </c>
      <c r="AU147" s="132" t="s">
        <v>85</v>
      </c>
      <c r="AY147" s="125" t="s">
        <v>134</v>
      </c>
      <c r="BK147" s="133">
        <f>BK148</f>
        <v>0</v>
      </c>
    </row>
    <row r="148" spans="2:65" s="1" customFormat="1" ht="16.5" customHeight="1">
      <c r="B148" s="32"/>
      <c r="C148" s="136" t="s">
        <v>188</v>
      </c>
      <c r="D148" s="136" t="s">
        <v>136</v>
      </c>
      <c r="E148" s="137" t="s">
        <v>189</v>
      </c>
      <c r="F148" s="138" t="s">
        <v>190</v>
      </c>
      <c r="G148" s="139" t="s">
        <v>173</v>
      </c>
      <c r="H148" s="140">
        <v>25</v>
      </c>
      <c r="I148" s="141"/>
      <c r="J148" s="142">
        <f>ROUND(I148*H148,2)</f>
        <v>0</v>
      </c>
      <c r="K148" s="138" t="s">
        <v>140</v>
      </c>
      <c r="L148" s="32"/>
      <c r="M148" s="143" t="s">
        <v>1</v>
      </c>
      <c r="N148" s="144" t="s">
        <v>43</v>
      </c>
      <c r="P148" s="145">
        <f>O148*H148</f>
        <v>0</v>
      </c>
      <c r="Q148" s="145">
        <v>0</v>
      </c>
      <c r="R148" s="145">
        <f>Q148*H148</f>
        <v>0</v>
      </c>
      <c r="S148" s="145">
        <v>2.4</v>
      </c>
      <c r="T148" s="146">
        <f>S148*H148</f>
        <v>60</v>
      </c>
      <c r="AR148" s="147" t="s">
        <v>141</v>
      </c>
      <c r="AT148" s="147" t="s">
        <v>136</v>
      </c>
      <c r="AU148" s="147" t="s">
        <v>87</v>
      </c>
      <c r="AY148" s="17" t="s">
        <v>134</v>
      </c>
      <c r="BE148" s="148">
        <f>IF(N148="základní",J148,0)</f>
        <v>0</v>
      </c>
      <c r="BF148" s="148">
        <f>IF(N148="snížená",J148,0)</f>
        <v>0</v>
      </c>
      <c r="BG148" s="148">
        <f>IF(N148="zákl. přenesená",J148,0)</f>
        <v>0</v>
      </c>
      <c r="BH148" s="148">
        <f>IF(N148="sníž. přenesená",J148,0)</f>
        <v>0</v>
      </c>
      <c r="BI148" s="148">
        <f>IF(N148="nulová",J148,0)</f>
        <v>0</v>
      </c>
      <c r="BJ148" s="17" t="s">
        <v>85</v>
      </c>
      <c r="BK148" s="148">
        <f>ROUND(I148*H148,2)</f>
        <v>0</v>
      </c>
      <c r="BL148" s="17" t="s">
        <v>141</v>
      </c>
      <c r="BM148" s="147" t="s">
        <v>191</v>
      </c>
    </row>
    <row r="149" spans="2:65" s="11" customFormat="1" ht="23" customHeight="1">
      <c r="B149" s="124"/>
      <c r="D149" s="125" t="s">
        <v>77</v>
      </c>
      <c r="E149" s="134" t="s">
        <v>192</v>
      </c>
      <c r="F149" s="134" t="s">
        <v>193</v>
      </c>
      <c r="I149" s="127"/>
      <c r="J149" s="135">
        <f>BK149</f>
        <v>0</v>
      </c>
      <c r="L149" s="124"/>
      <c r="M149" s="129"/>
      <c r="P149" s="130">
        <f>SUM(P150:P158)</f>
        <v>0</v>
      </c>
      <c r="R149" s="130">
        <f>SUM(R150:R158)</f>
        <v>0</v>
      </c>
      <c r="T149" s="131">
        <f>SUM(T150:T158)</f>
        <v>0</v>
      </c>
      <c r="AR149" s="125" t="s">
        <v>85</v>
      </c>
      <c r="AT149" s="132" t="s">
        <v>77</v>
      </c>
      <c r="AU149" s="132" t="s">
        <v>85</v>
      </c>
      <c r="AY149" s="125" t="s">
        <v>134</v>
      </c>
      <c r="BK149" s="133">
        <f>SUM(BK150:BK158)</f>
        <v>0</v>
      </c>
    </row>
    <row r="150" spans="2:65" s="1" customFormat="1" ht="21.75" customHeight="1">
      <c r="B150" s="32"/>
      <c r="C150" s="136" t="s">
        <v>194</v>
      </c>
      <c r="D150" s="136" t="s">
        <v>136</v>
      </c>
      <c r="E150" s="137" t="s">
        <v>195</v>
      </c>
      <c r="F150" s="138" t="s">
        <v>196</v>
      </c>
      <c r="G150" s="139" t="s">
        <v>197</v>
      </c>
      <c r="H150" s="140">
        <v>7223.7359999999999</v>
      </c>
      <c r="I150" s="141"/>
      <c r="J150" s="142">
        <f>ROUND(I150*H150,2)</f>
        <v>0</v>
      </c>
      <c r="K150" s="138" t="s">
        <v>140</v>
      </c>
      <c r="L150" s="32"/>
      <c r="M150" s="143" t="s">
        <v>1</v>
      </c>
      <c r="N150" s="144" t="s">
        <v>43</v>
      </c>
      <c r="P150" s="145">
        <f>O150*H150</f>
        <v>0</v>
      </c>
      <c r="Q150" s="145">
        <v>0</v>
      </c>
      <c r="R150" s="145">
        <f>Q150*H150</f>
        <v>0</v>
      </c>
      <c r="S150" s="145">
        <v>0</v>
      </c>
      <c r="T150" s="146">
        <f>S150*H150</f>
        <v>0</v>
      </c>
      <c r="AR150" s="147" t="s">
        <v>141</v>
      </c>
      <c r="AT150" s="147" t="s">
        <v>136</v>
      </c>
      <c r="AU150" s="147" t="s">
        <v>87</v>
      </c>
      <c r="AY150" s="17" t="s">
        <v>134</v>
      </c>
      <c r="BE150" s="148">
        <f>IF(N150="základní",J150,0)</f>
        <v>0</v>
      </c>
      <c r="BF150" s="148">
        <f>IF(N150="snížená",J150,0)</f>
        <v>0</v>
      </c>
      <c r="BG150" s="148">
        <f>IF(N150="zákl. přenesená",J150,0)</f>
        <v>0</v>
      </c>
      <c r="BH150" s="148">
        <f>IF(N150="sníž. přenesená",J150,0)</f>
        <v>0</v>
      </c>
      <c r="BI150" s="148">
        <f>IF(N150="nulová",J150,0)</f>
        <v>0</v>
      </c>
      <c r="BJ150" s="17" t="s">
        <v>85</v>
      </c>
      <c r="BK150" s="148">
        <f>ROUND(I150*H150,2)</f>
        <v>0</v>
      </c>
      <c r="BL150" s="17" t="s">
        <v>141</v>
      </c>
      <c r="BM150" s="147" t="s">
        <v>198</v>
      </c>
    </row>
    <row r="151" spans="2:65" s="1" customFormat="1" ht="24.25" customHeight="1">
      <c r="B151" s="32"/>
      <c r="C151" s="136" t="s">
        <v>199</v>
      </c>
      <c r="D151" s="136" t="s">
        <v>136</v>
      </c>
      <c r="E151" s="137" t="s">
        <v>200</v>
      </c>
      <c r="F151" s="138" t="s">
        <v>201</v>
      </c>
      <c r="G151" s="139" t="s">
        <v>197</v>
      </c>
      <c r="H151" s="140">
        <v>36118.68</v>
      </c>
      <c r="I151" s="141"/>
      <c r="J151" s="142">
        <f>ROUND(I151*H151,2)</f>
        <v>0</v>
      </c>
      <c r="K151" s="138" t="s">
        <v>140</v>
      </c>
      <c r="L151" s="32"/>
      <c r="M151" s="143" t="s">
        <v>1</v>
      </c>
      <c r="N151" s="144" t="s">
        <v>43</v>
      </c>
      <c r="P151" s="145">
        <f>O151*H151</f>
        <v>0</v>
      </c>
      <c r="Q151" s="145">
        <v>0</v>
      </c>
      <c r="R151" s="145">
        <f>Q151*H151</f>
        <v>0</v>
      </c>
      <c r="S151" s="145">
        <v>0</v>
      </c>
      <c r="T151" s="146">
        <f>S151*H151</f>
        <v>0</v>
      </c>
      <c r="AR151" s="147" t="s">
        <v>141</v>
      </c>
      <c r="AT151" s="147" t="s">
        <v>136</v>
      </c>
      <c r="AU151" s="147" t="s">
        <v>87</v>
      </c>
      <c r="AY151" s="17" t="s">
        <v>134</v>
      </c>
      <c r="BE151" s="148">
        <f>IF(N151="základní",J151,0)</f>
        <v>0</v>
      </c>
      <c r="BF151" s="148">
        <f>IF(N151="snížená",J151,0)</f>
        <v>0</v>
      </c>
      <c r="BG151" s="148">
        <f>IF(N151="zákl. přenesená",J151,0)</f>
        <v>0</v>
      </c>
      <c r="BH151" s="148">
        <f>IF(N151="sníž. přenesená",J151,0)</f>
        <v>0</v>
      </c>
      <c r="BI151" s="148">
        <f>IF(N151="nulová",J151,0)</f>
        <v>0</v>
      </c>
      <c r="BJ151" s="17" t="s">
        <v>85</v>
      </c>
      <c r="BK151" s="148">
        <f>ROUND(I151*H151,2)</f>
        <v>0</v>
      </c>
      <c r="BL151" s="17" t="s">
        <v>141</v>
      </c>
      <c r="BM151" s="147" t="s">
        <v>202</v>
      </c>
    </row>
    <row r="152" spans="2:65" s="13" customFormat="1" ht="12">
      <c r="B152" s="156"/>
      <c r="D152" s="150" t="s">
        <v>143</v>
      </c>
      <c r="F152" s="158" t="s">
        <v>203</v>
      </c>
      <c r="H152" s="159">
        <v>36118.68</v>
      </c>
      <c r="I152" s="160"/>
      <c r="L152" s="156"/>
      <c r="M152" s="161"/>
      <c r="T152" s="162"/>
      <c r="AT152" s="157" t="s">
        <v>143</v>
      </c>
      <c r="AU152" s="157" t="s">
        <v>87</v>
      </c>
      <c r="AV152" s="13" t="s">
        <v>87</v>
      </c>
      <c r="AW152" s="13" t="s">
        <v>4</v>
      </c>
      <c r="AX152" s="13" t="s">
        <v>85</v>
      </c>
      <c r="AY152" s="157" t="s">
        <v>134</v>
      </c>
    </row>
    <row r="153" spans="2:65" s="1" customFormat="1" ht="38" customHeight="1">
      <c r="B153" s="32"/>
      <c r="C153" s="136" t="s">
        <v>204</v>
      </c>
      <c r="D153" s="136" t="s">
        <v>136</v>
      </c>
      <c r="E153" s="137" t="s">
        <v>205</v>
      </c>
      <c r="F153" s="138" t="s">
        <v>206</v>
      </c>
      <c r="G153" s="139" t="s">
        <v>197</v>
      </c>
      <c r="H153" s="140">
        <v>76</v>
      </c>
      <c r="I153" s="141"/>
      <c r="J153" s="142">
        <f t="shared" ref="J153:J158" si="0">ROUND(I153*H153,2)</f>
        <v>0</v>
      </c>
      <c r="K153" s="138" t="s">
        <v>1</v>
      </c>
      <c r="L153" s="32"/>
      <c r="M153" s="143" t="s">
        <v>1</v>
      </c>
      <c r="N153" s="144" t="s">
        <v>43</v>
      </c>
      <c r="P153" s="145">
        <f t="shared" ref="P153:P158" si="1">O153*H153</f>
        <v>0</v>
      </c>
      <c r="Q153" s="145">
        <v>0</v>
      </c>
      <c r="R153" s="145">
        <f t="shared" ref="R153:R158" si="2">Q153*H153</f>
        <v>0</v>
      </c>
      <c r="S153" s="145">
        <v>0</v>
      </c>
      <c r="T153" s="146">
        <f t="shared" ref="T153:T158" si="3">S153*H153</f>
        <v>0</v>
      </c>
      <c r="AR153" s="147" t="s">
        <v>141</v>
      </c>
      <c r="AT153" s="147" t="s">
        <v>136</v>
      </c>
      <c r="AU153" s="147" t="s">
        <v>87</v>
      </c>
      <c r="AY153" s="17" t="s">
        <v>134</v>
      </c>
      <c r="BE153" s="148">
        <f t="shared" ref="BE153:BE158" si="4">IF(N153="základní",J153,0)</f>
        <v>0</v>
      </c>
      <c r="BF153" s="148">
        <f t="shared" ref="BF153:BF158" si="5">IF(N153="snížená",J153,0)</f>
        <v>0</v>
      </c>
      <c r="BG153" s="148">
        <f t="shared" ref="BG153:BG158" si="6">IF(N153="zákl. přenesená",J153,0)</f>
        <v>0</v>
      </c>
      <c r="BH153" s="148">
        <f t="shared" ref="BH153:BH158" si="7">IF(N153="sníž. přenesená",J153,0)</f>
        <v>0</v>
      </c>
      <c r="BI153" s="148">
        <f t="shared" ref="BI153:BI158" si="8">IF(N153="nulová",J153,0)</f>
        <v>0</v>
      </c>
      <c r="BJ153" s="17" t="s">
        <v>85</v>
      </c>
      <c r="BK153" s="148">
        <f t="shared" ref="BK153:BK158" si="9">ROUND(I153*H153,2)</f>
        <v>0</v>
      </c>
      <c r="BL153" s="17" t="s">
        <v>141</v>
      </c>
      <c r="BM153" s="147" t="s">
        <v>207</v>
      </c>
    </row>
    <row r="154" spans="2:65" s="1" customFormat="1" ht="38" customHeight="1">
      <c r="B154" s="32"/>
      <c r="C154" s="136" t="s">
        <v>208</v>
      </c>
      <c r="D154" s="136" t="s">
        <v>136</v>
      </c>
      <c r="E154" s="137" t="s">
        <v>209</v>
      </c>
      <c r="F154" s="138" t="s">
        <v>210</v>
      </c>
      <c r="G154" s="139" t="s">
        <v>197</v>
      </c>
      <c r="H154" s="140">
        <v>2</v>
      </c>
      <c r="I154" s="141"/>
      <c r="J154" s="142">
        <f t="shared" si="0"/>
        <v>0</v>
      </c>
      <c r="K154" s="138" t="s">
        <v>1</v>
      </c>
      <c r="L154" s="32"/>
      <c r="M154" s="143" t="s">
        <v>1</v>
      </c>
      <c r="N154" s="144" t="s">
        <v>43</v>
      </c>
      <c r="P154" s="145">
        <f t="shared" si="1"/>
        <v>0</v>
      </c>
      <c r="Q154" s="145">
        <v>0</v>
      </c>
      <c r="R154" s="145">
        <f t="shared" si="2"/>
        <v>0</v>
      </c>
      <c r="S154" s="145">
        <v>0</v>
      </c>
      <c r="T154" s="146">
        <f t="shared" si="3"/>
        <v>0</v>
      </c>
      <c r="AR154" s="147" t="s">
        <v>141</v>
      </c>
      <c r="AT154" s="147" t="s">
        <v>136</v>
      </c>
      <c r="AU154" s="147" t="s">
        <v>87</v>
      </c>
      <c r="AY154" s="17" t="s">
        <v>134</v>
      </c>
      <c r="BE154" s="148">
        <f t="shared" si="4"/>
        <v>0</v>
      </c>
      <c r="BF154" s="148">
        <f t="shared" si="5"/>
        <v>0</v>
      </c>
      <c r="BG154" s="148">
        <f t="shared" si="6"/>
        <v>0</v>
      </c>
      <c r="BH154" s="148">
        <f t="shared" si="7"/>
        <v>0</v>
      </c>
      <c r="BI154" s="148">
        <f t="shared" si="8"/>
        <v>0</v>
      </c>
      <c r="BJ154" s="17" t="s">
        <v>85</v>
      </c>
      <c r="BK154" s="148">
        <f t="shared" si="9"/>
        <v>0</v>
      </c>
      <c r="BL154" s="17" t="s">
        <v>141</v>
      </c>
      <c r="BM154" s="147" t="s">
        <v>211</v>
      </c>
    </row>
    <row r="155" spans="2:65" s="1" customFormat="1" ht="38" customHeight="1">
      <c r="B155" s="32"/>
      <c r="C155" s="136" t="s">
        <v>8</v>
      </c>
      <c r="D155" s="136" t="s">
        <v>136</v>
      </c>
      <c r="E155" s="137" t="s">
        <v>212</v>
      </c>
      <c r="F155" s="138" t="s">
        <v>213</v>
      </c>
      <c r="G155" s="139" t="s">
        <v>197</v>
      </c>
      <c r="H155" s="140">
        <v>242.624</v>
      </c>
      <c r="I155" s="141"/>
      <c r="J155" s="142">
        <f t="shared" si="0"/>
        <v>0</v>
      </c>
      <c r="K155" s="138" t="s">
        <v>140</v>
      </c>
      <c r="L155" s="32"/>
      <c r="M155" s="143" t="s">
        <v>1</v>
      </c>
      <c r="N155" s="144" t="s">
        <v>43</v>
      </c>
      <c r="P155" s="145">
        <f t="shared" si="1"/>
        <v>0</v>
      </c>
      <c r="Q155" s="145">
        <v>0</v>
      </c>
      <c r="R155" s="145">
        <f t="shared" si="2"/>
        <v>0</v>
      </c>
      <c r="S155" s="145">
        <v>0</v>
      </c>
      <c r="T155" s="146">
        <f t="shared" si="3"/>
        <v>0</v>
      </c>
      <c r="AR155" s="147" t="s">
        <v>141</v>
      </c>
      <c r="AT155" s="147" t="s">
        <v>136</v>
      </c>
      <c r="AU155" s="147" t="s">
        <v>87</v>
      </c>
      <c r="AY155" s="17" t="s">
        <v>134</v>
      </c>
      <c r="BE155" s="148">
        <f t="shared" si="4"/>
        <v>0</v>
      </c>
      <c r="BF155" s="148">
        <f t="shared" si="5"/>
        <v>0</v>
      </c>
      <c r="BG155" s="148">
        <f t="shared" si="6"/>
        <v>0</v>
      </c>
      <c r="BH155" s="148">
        <f t="shared" si="7"/>
        <v>0</v>
      </c>
      <c r="BI155" s="148">
        <f t="shared" si="8"/>
        <v>0</v>
      </c>
      <c r="BJ155" s="17" t="s">
        <v>85</v>
      </c>
      <c r="BK155" s="148">
        <f t="shared" si="9"/>
        <v>0</v>
      </c>
      <c r="BL155" s="17" t="s">
        <v>141</v>
      </c>
      <c r="BM155" s="147" t="s">
        <v>214</v>
      </c>
    </row>
    <row r="156" spans="2:65" s="1" customFormat="1" ht="44.25" customHeight="1">
      <c r="B156" s="32"/>
      <c r="C156" s="136" t="s">
        <v>215</v>
      </c>
      <c r="D156" s="136" t="s">
        <v>136</v>
      </c>
      <c r="E156" s="137" t="s">
        <v>216</v>
      </c>
      <c r="F156" s="138" t="s">
        <v>217</v>
      </c>
      <c r="G156" s="139" t="s">
        <v>197</v>
      </c>
      <c r="H156" s="140">
        <v>781.23299999999995</v>
      </c>
      <c r="I156" s="141"/>
      <c r="J156" s="142">
        <f t="shared" si="0"/>
        <v>0</v>
      </c>
      <c r="K156" s="138" t="s">
        <v>140</v>
      </c>
      <c r="L156" s="32"/>
      <c r="M156" s="143" t="s">
        <v>1</v>
      </c>
      <c r="N156" s="144" t="s">
        <v>43</v>
      </c>
      <c r="P156" s="145">
        <f t="shared" si="1"/>
        <v>0</v>
      </c>
      <c r="Q156" s="145">
        <v>0</v>
      </c>
      <c r="R156" s="145">
        <f t="shared" si="2"/>
        <v>0</v>
      </c>
      <c r="S156" s="145">
        <v>0</v>
      </c>
      <c r="T156" s="146">
        <f t="shared" si="3"/>
        <v>0</v>
      </c>
      <c r="AR156" s="147" t="s">
        <v>141</v>
      </c>
      <c r="AT156" s="147" t="s">
        <v>136</v>
      </c>
      <c r="AU156" s="147" t="s">
        <v>87</v>
      </c>
      <c r="AY156" s="17" t="s">
        <v>134</v>
      </c>
      <c r="BE156" s="148">
        <f t="shared" si="4"/>
        <v>0</v>
      </c>
      <c r="BF156" s="148">
        <f t="shared" si="5"/>
        <v>0</v>
      </c>
      <c r="BG156" s="148">
        <f t="shared" si="6"/>
        <v>0</v>
      </c>
      <c r="BH156" s="148">
        <f t="shared" si="7"/>
        <v>0</v>
      </c>
      <c r="BI156" s="148">
        <f t="shared" si="8"/>
        <v>0</v>
      </c>
      <c r="BJ156" s="17" t="s">
        <v>85</v>
      </c>
      <c r="BK156" s="148">
        <f t="shared" si="9"/>
        <v>0</v>
      </c>
      <c r="BL156" s="17" t="s">
        <v>141</v>
      </c>
      <c r="BM156" s="147" t="s">
        <v>218</v>
      </c>
    </row>
    <row r="157" spans="2:65" s="1" customFormat="1" ht="44.25" customHeight="1">
      <c r="B157" s="32"/>
      <c r="C157" s="136" t="s">
        <v>219</v>
      </c>
      <c r="D157" s="136" t="s">
        <v>136</v>
      </c>
      <c r="E157" s="137" t="s">
        <v>220</v>
      </c>
      <c r="F157" s="138" t="s">
        <v>221</v>
      </c>
      <c r="G157" s="139" t="s">
        <v>197</v>
      </c>
      <c r="H157" s="140">
        <v>6069.0940000000001</v>
      </c>
      <c r="I157" s="141"/>
      <c r="J157" s="142">
        <f t="shared" si="0"/>
        <v>0</v>
      </c>
      <c r="K157" s="138" t="s">
        <v>140</v>
      </c>
      <c r="L157" s="32"/>
      <c r="M157" s="143" t="s">
        <v>1</v>
      </c>
      <c r="N157" s="144" t="s">
        <v>43</v>
      </c>
      <c r="P157" s="145">
        <f t="shared" si="1"/>
        <v>0</v>
      </c>
      <c r="Q157" s="145">
        <v>0</v>
      </c>
      <c r="R157" s="145">
        <f t="shared" si="2"/>
        <v>0</v>
      </c>
      <c r="S157" s="145">
        <v>0</v>
      </c>
      <c r="T157" s="146">
        <f t="shared" si="3"/>
        <v>0</v>
      </c>
      <c r="AR157" s="147" t="s">
        <v>141</v>
      </c>
      <c r="AT157" s="147" t="s">
        <v>136</v>
      </c>
      <c r="AU157" s="147" t="s">
        <v>87</v>
      </c>
      <c r="AY157" s="17" t="s">
        <v>134</v>
      </c>
      <c r="BE157" s="148">
        <f t="shared" si="4"/>
        <v>0</v>
      </c>
      <c r="BF157" s="148">
        <f t="shared" si="5"/>
        <v>0</v>
      </c>
      <c r="BG157" s="148">
        <f t="shared" si="6"/>
        <v>0</v>
      </c>
      <c r="BH157" s="148">
        <f t="shared" si="7"/>
        <v>0</v>
      </c>
      <c r="BI157" s="148">
        <f t="shared" si="8"/>
        <v>0</v>
      </c>
      <c r="BJ157" s="17" t="s">
        <v>85</v>
      </c>
      <c r="BK157" s="148">
        <f t="shared" si="9"/>
        <v>0</v>
      </c>
      <c r="BL157" s="17" t="s">
        <v>141</v>
      </c>
      <c r="BM157" s="147" t="s">
        <v>222</v>
      </c>
    </row>
    <row r="158" spans="2:65" s="1" customFormat="1" ht="33" customHeight="1">
      <c r="B158" s="32"/>
      <c r="C158" s="136" t="s">
        <v>223</v>
      </c>
      <c r="D158" s="136" t="s">
        <v>136</v>
      </c>
      <c r="E158" s="137" t="s">
        <v>224</v>
      </c>
      <c r="F158" s="138" t="s">
        <v>225</v>
      </c>
      <c r="G158" s="139" t="s">
        <v>197</v>
      </c>
      <c r="H158" s="140">
        <v>52.784999999999997</v>
      </c>
      <c r="I158" s="141"/>
      <c r="J158" s="142">
        <f t="shared" si="0"/>
        <v>0</v>
      </c>
      <c r="K158" s="138" t="s">
        <v>140</v>
      </c>
      <c r="L158" s="32"/>
      <c r="M158" s="143" t="s">
        <v>1</v>
      </c>
      <c r="N158" s="144" t="s">
        <v>43</v>
      </c>
      <c r="P158" s="145">
        <f t="shared" si="1"/>
        <v>0</v>
      </c>
      <c r="Q158" s="145">
        <v>0</v>
      </c>
      <c r="R158" s="145">
        <f t="shared" si="2"/>
        <v>0</v>
      </c>
      <c r="S158" s="145">
        <v>0</v>
      </c>
      <c r="T158" s="146">
        <f t="shared" si="3"/>
        <v>0</v>
      </c>
      <c r="AR158" s="147" t="s">
        <v>141</v>
      </c>
      <c r="AT158" s="147" t="s">
        <v>136</v>
      </c>
      <c r="AU158" s="147" t="s">
        <v>87</v>
      </c>
      <c r="AY158" s="17" t="s">
        <v>134</v>
      </c>
      <c r="BE158" s="148">
        <f t="shared" si="4"/>
        <v>0</v>
      </c>
      <c r="BF158" s="148">
        <f t="shared" si="5"/>
        <v>0</v>
      </c>
      <c r="BG158" s="148">
        <f t="shared" si="6"/>
        <v>0</v>
      </c>
      <c r="BH158" s="148">
        <f t="shared" si="7"/>
        <v>0</v>
      </c>
      <c r="BI158" s="148">
        <f t="shared" si="8"/>
        <v>0</v>
      </c>
      <c r="BJ158" s="17" t="s">
        <v>85</v>
      </c>
      <c r="BK158" s="148">
        <f t="shared" si="9"/>
        <v>0</v>
      </c>
      <c r="BL158" s="17" t="s">
        <v>141</v>
      </c>
      <c r="BM158" s="147" t="s">
        <v>226</v>
      </c>
    </row>
    <row r="159" spans="2:65" s="11" customFormat="1" ht="26" customHeight="1">
      <c r="B159" s="124"/>
      <c r="D159" s="125" t="s">
        <v>77</v>
      </c>
      <c r="E159" s="126" t="s">
        <v>227</v>
      </c>
      <c r="F159" s="126" t="s">
        <v>228</v>
      </c>
      <c r="I159" s="127"/>
      <c r="J159" s="128">
        <f>BK159</f>
        <v>0</v>
      </c>
      <c r="L159" s="124"/>
      <c r="M159" s="129"/>
      <c r="P159" s="130">
        <f>P160</f>
        <v>0</v>
      </c>
      <c r="R159" s="130">
        <f>R160</f>
        <v>0</v>
      </c>
      <c r="T159" s="131">
        <f>T160</f>
        <v>7.5520000000000005</v>
      </c>
      <c r="AR159" s="125" t="s">
        <v>87</v>
      </c>
      <c r="AT159" s="132" t="s">
        <v>77</v>
      </c>
      <c r="AU159" s="132" t="s">
        <v>78</v>
      </c>
      <c r="AY159" s="125" t="s">
        <v>134</v>
      </c>
      <c r="BK159" s="133">
        <f>BK160</f>
        <v>0</v>
      </c>
    </row>
    <row r="160" spans="2:65" s="11" customFormat="1" ht="23" customHeight="1">
      <c r="B160" s="124"/>
      <c r="D160" s="125" t="s">
        <v>77</v>
      </c>
      <c r="E160" s="134" t="s">
        <v>229</v>
      </c>
      <c r="F160" s="134" t="s">
        <v>230</v>
      </c>
      <c r="I160" s="127"/>
      <c r="J160" s="135">
        <f>BK160</f>
        <v>0</v>
      </c>
      <c r="L160" s="124"/>
      <c r="M160" s="129"/>
      <c r="P160" s="130">
        <f>P161</f>
        <v>0</v>
      </c>
      <c r="R160" s="130">
        <f>R161</f>
        <v>0</v>
      </c>
      <c r="T160" s="131">
        <f>T161</f>
        <v>7.5520000000000005</v>
      </c>
      <c r="AR160" s="125" t="s">
        <v>87</v>
      </c>
      <c r="AT160" s="132" t="s">
        <v>77</v>
      </c>
      <c r="AU160" s="132" t="s">
        <v>85</v>
      </c>
      <c r="AY160" s="125" t="s">
        <v>134</v>
      </c>
      <c r="BK160" s="133">
        <f>BK161</f>
        <v>0</v>
      </c>
    </row>
    <row r="161" spans="2:65" s="1" customFormat="1" ht="24.25" customHeight="1">
      <c r="B161" s="32"/>
      <c r="C161" s="136" t="s">
        <v>14</v>
      </c>
      <c r="D161" s="136" t="s">
        <v>136</v>
      </c>
      <c r="E161" s="137" t="s">
        <v>231</v>
      </c>
      <c r="F161" s="138" t="s">
        <v>232</v>
      </c>
      <c r="G161" s="139" t="s">
        <v>163</v>
      </c>
      <c r="H161" s="140">
        <v>472</v>
      </c>
      <c r="I161" s="141"/>
      <c r="J161" s="142">
        <f>ROUND(I161*H161,2)</f>
        <v>0</v>
      </c>
      <c r="K161" s="138" t="s">
        <v>140</v>
      </c>
      <c r="L161" s="32"/>
      <c r="M161" s="170" t="s">
        <v>1</v>
      </c>
      <c r="N161" s="171" t="s">
        <v>43</v>
      </c>
      <c r="O161" s="172"/>
      <c r="P161" s="173">
        <f>O161*H161</f>
        <v>0</v>
      </c>
      <c r="Q161" s="173">
        <v>0</v>
      </c>
      <c r="R161" s="173">
        <f>Q161*H161</f>
        <v>0</v>
      </c>
      <c r="S161" s="173">
        <v>1.6E-2</v>
      </c>
      <c r="T161" s="174">
        <f>S161*H161</f>
        <v>7.5520000000000005</v>
      </c>
      <c r="AR161" s="147" t="s">
        <v>223</v>
      </c>
      <c r="AT161" s="147" t="s">
        <v>136</v>
      </c>
      <c r="AU161" s="147" t="s">
        <v>87</v>
      </c>
      <c r="AY161" s="17" t="s">
        <v>134</v>
      </c>
      <c r="BE161" s="148">
        <f>IF(N161="základní",J161,0)</f>
        <v>0</v>
      </c>
      <c r="BF161" s="148">
        <f>IF(N161="snížená",J161,0)</f>
        <v>0</v>
      </c>
      <c r="BG161" s="148">
        <f>IF(N161="zákl. přenesená",J161,0)</f>
        <v>0</v>
      </c>
      <c r="BH161" s="148">
        <f>IF(N161="sníž. přenesená",J161,0)</f>
        <v>0</v>
      </c>
      <c r="BI161" s="148">
        <f>IF(N161="nulová",J161,0)</f>
        <v>0</v>
      </c>
      <c r="BJ161" s="17" t="s">
        <v>85</v>
      </c>
      <c r="BK161" s="148">
        <f>ROUND(I161*H161,2)</f>
        <v>0</v>
      </c>
      <c r="BL161" s="17" t="s">
        <v>223</v>
      </c>
      <c r="BM161" s="147" t="s">
        <v>233</v>
      </c>
    </row>
    <row r="162" spans="2:65" s="1" customFormat="1" ht="7" customHeight="1">
      <c r="B162" s="43"/>
      <c r="C162" s="44"/>
      <c r="D162" s="44"/>
      <c r="E162" s="44"/>
      <c r="F162" s="44"/>
      <c r="G162" s="44"/>
      <c r="H162" s="44"/>
      <c r="I162" s="44"/>
      <c r="J162" s="44"/>
      <c r="K162" s="44"/>
      <c r="L162" s="32"/>
    </row>
  </sheetData>
  <sheetProtection formatColumns="0" formatRows="0" autoFilter="0"/>
  <autoFilter ref="C126:K161" xr:uid="{00000000-0009-0000-0000-000001000000}"/>
  <mergeCells count="12">
    <mergeCell ref="E119:H119"/>
    <mergeCell ref="L2:V2"/>
    <mergeCell ref="E85:H85"/>
    <mergeCell ref="E87:H87"/>
    <mergeCell ref="E89:H89"/>
    <mergeCell ref="E115:H115"/>
    <mergeCell ref="E117:H117"/>
    <mergeCell ref="E7:H7"/>
    <mergeCell ref="E9:H9"/>
    <mergeCell ref="E11:H11"/>
    <mergeCell ref="E20:H20"/>
    <mergeCell ref="E29:H29"/>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2:BM376"/>
  <sheetViews>
    <sheetView showGridLines="0" topLeftCell="A320" workbookViewId="0">
      <selection activeCell="I375" sqref="I375"/>
    </sheetView>
  </sheetViews>
  <sheetFormatPr baseColWidth="10" defaultColWidth="8.75" defaultRowHeight="11"/>
  <cols>
    <col min="1" max="1" width="8.25" customWidth="1"/>
    <col min="2" max="2" width="1.25" customWidth="1"/>
    <col min="3" max="4" width="4.25" customWidth="1"/>
    <col min="5" max="5" width="17.25" customWidth="1"/>
    <col min="6" max="6" width="50.75" customWidth="1"/>
    <col min="7" max="7" width="7.5" customWidth="1"/>
    <col min="8" max="8" width="14" customWidth="1"/>
    <col min="9" max="9" width="15.75" customWidth="1"/>
    <col min="10" max="11" width="22.25" customWidth="1"/>
    <col min="12" max="12" width="9.25" customWidth="1"/>
    <col min="13" max="13" width="10.75" hidden="1" customWidth="1"/>
    <col min="14" max="14" width="9.25" hidden="1"/>
    <col min="15" max="20" width="14.25" hidden="1" customWidth="1"/>
    <col min="21" max="21" width="16.25" hidden="1" customWidth="1"/>
    <col min="22" max="22" width="12.25" customWidth="1"/>
    <col min="23" max="23" width="16.25" customWidth="1"/>
    <col min="24" max="24" width="12.25" customWidth="1"/>
    <col min="25" max="25" width="15" customWidth="1"/>
    <col min="26" max="26" width="11" customWidth="1"/>
    <col min="27" max="27" width="15" customWidth="1"/>
    <col min="28" max="28" width="16.25" customWidth="1"/>
    <col min="29" max="29" width="11" customWidth="1"/>
    <col min="30" max="30" width="15" customWidth="1"/>
    <col min="31" max="31" width="16.25" customWidth="1"/>
    <col min="44" max="65" width="9.25" hidden="1" customWidth="1"/>
  </cols>
  <sheetData>
    <row r="2" spans="2:56" ht="37" customHeight="1">
      <c r="L2" s="329"/>
      <c r="M2" s="329"/>
      <c r="N2" s="329"/>
      <c r="O2" s="329"/>
      <c r="P2" s="329"/>
      <c r="Q2" s="329"/>
      <c r="R2" s="329"/>
      <c r="S2" s="329"/>
      <c r="T2" s="329"/>
      <c r="U2" s="329"/>
      <c r="V2" s="329"/>
      <c r="AT2" s="17" t="s">
        <v>93</v>
      </c>
      <c r="AZ2" s="175" t="s">
        <v>234</v>
      </c>
      <c r="BA2" s="175" t="s">
        <v>1</v>
      </c>
      <c r="BB2" s="175" t="s">
        <v>1</v>
      </c>
      <c r="BC2" s="175" t="s">
        <v>235</v>
      </c>
      <c r="BD2" s="175" t="s">
        <v>87</v>
      </c>
    </row>
    <row r="3" spans="2:56" ht="7" customHeight="1">
      <c r="B3" s="18"/>
      <c r="C3" s="19"/>
      <c r="D3" s="19"/>
      <c r="E3" s="19"/>
      <c r="F3" s="19"/>
      <c r="G3" s="19"/>
      <c r="H3" s="19"/>
      <c r="I3" s="19"/>
      <c r="J3" s="19"/>
      <c r="K3" s="19"/>
      <c r="L3" s="20"/>
      <c r="AT3" s="17" t="s">
        <v>87</v>
      </c>
      <c r="AZ3" s="175" t="s">
        <v>236</v>
      </c>
      <c r="BA3" s="175" t="s">
        <v>1</v>
      </c>
      <c r="BB3" s="175" t="s">
        <v>1</v>
      </c>
      <c r="BC3" s="175" t="s">
        <v>237</v>
      </c>
      <c r="BD3" s="175" t="s">
        <v>87</v>
      </c>
    </row>
    <row r="4" spans="2:56" ht="25" customHeight="1">
      <c r="B4" s="20"/>
      <c r="D4" s="21" t="s">
        <v>103</v>
      </c>
      <c r="L4" s="20"/>
      <c r="M4" s="91" t="s">
        <v>10</v>
      </c>
      <c r="AT4" s="17" t="s">
        <v>4</v>
      </c>
      <c r="AZ4" s="175" t="s">
        <v>238</v>
      </c>
      <c r="BA4" s="175" t="s">
        <v>1</v>
      </c>
      <c r="BB4" s="175" t="s">
        <v>1</v>
      </c>
      <c r="BC4" s="175" t="s">
        <v>239</v>
      </c>
      <c r="BD4" s="175" t="s">
        <v>87</v>
      </c>
    </row>
    <row r="5" spans="2:56" ht="7" customHeight="1">
      <c r="B5" s="20"/>
      <c r="L5" s="20"/>
      <c r="AZ5" s="175" t="s">
        <v>240</v>
      </c>
      <c r="BA5" s="175" t="s">
        <v>1</v>
      </c>
      <c r="BB5" s="175" t="s">
        <v>1</v>
      </c>
      <c r="BC5" s="175" t="s">
        <v>241</v>
      </c>
      <c r="BD5" s="175" t="s">
        <v>87</v>
      </c>
    </row>
    <row r="6" spans="2:56" ht="12" customHeight="1">
      <c r="B6" s="20"/>
      <c r="D6" s="27" t="s">
        <v>16</v>
      </c>
      <c r="L6" s="20"/>
      <c r="AZ6" s="175" t="s">
        <v>242</v>
      </c>
      <c r="BA6" s="175" t="s">
        <v>1</v>
      </c>
      <c r="BB6" s="175" t="s">
        <v>1</v>
      </c>
      <c r="BC6" s="175" t="s">
        <v>243</v>
      </c>
      <c r="BD6" s="175" t="s">
        <v>87</v>
      </c>
    </row>
    <row r="7" spans="2:56" ht="26.25" customHeight="1">
      <c r="B7" s="20"/>
      <c r="E7" s="343" t="str">
        <f>'Rekapitulace stavby'!K6</f>
        <v>Modernizace tramvajové tratě Vídeňská, úsek Bohunická - Moravanské lány</v>
      </c>
      <c r="F7" s="344"/>
      <c r="G7" s="344"/>
      <c r="H7" s="344"/>
      <c r="L7" s="20"/>
      <c r="AZ7" s="175" t="s">
        <v>244</v>
      </c>
      <c r="BA7" s="175" t="s">
        <v>1</v>
      </c>
      <c r="BB7" s="175" t="s">
        <v>1</v>
      </c>
      <c r="BC7" s="175" t="s">
        <v>245</v>
      </c>
      <c r="BD7" s="175" t="s">
        <v>87</v>
      </c>
    </row>
    <row r="8" spans="2:56" ht="12" customHeight="1">
      <c r="B8" s="20"/>
      <c r="D8" s="27" t="s">
        <v>104</v>
      </c>
      <c r="L8" s="20"/>
      <c r="AZ8" s="175" t="s">
        <v>246</v>
      </c>
      <c r="BA8" s="175" t="s">
        <v>1</v>
      </c>
      <c r="BB8" s="175" t="s">
        <v>1</v>
      </c>
      <c r="BC8" s="175" t="s">
        <v>247</v>
      </c>
      <c r="BD8" s="175" t="s">
        <v>87</v>
      </c>
    </row>
    <row r="9" spans="2:56" s="1" customFormat="1" ht="16.5" customHeight="1">
      <c r="B9" s="32"/>
      <c r="E9" s="343" t="s">
        <v>105</v>
      </c>
      <c r="F9" s="342"/>
      <c r="G9" s="342"/>
      <c r="H9" s="342"/>
      <c r="L9" s="32"/>
      <c r="AZ9" s="175" t="s">
        <v>248</v>
      </c>
      <c r="BA9" s="175" t="s">
        <v>1</v>
      </c>
      <c r="BB9" s="175" t="s">
        <v>1</v>
      </c>
      <c r="BC9" s="175" t="s">
        <v>241</v>
      </c>
      <c r="BD9" s="175" t="s">
        <v>87</v>
      </c>
    </row>
    <row r="10" spans="2:56" s="1" customFormat="1" ht="12" customHeight="1">
      <c r="B10" s="32"/>
      <c r="D10" s="27" t="s">
        <v>106</v>
      </c>
      <c r="L10" s="32"/>
      <c r="AZ10" s="175" t="s">
        <v>249</v>
      </c>
      <c r="BA10" s="175" t="s">
        <v>250</v>
      </c>
      <c r="BB10" s="175" t="s">
        <v>173</v>
      </c>
      <c r="BC10" s="175" t="s">
        <v>251</v>
      </c>
      <c r="BD10" s="175" t="s">
        <v>87</v>
      </c>
    </row>
    <row r="11" spans="2:56" s="1" customFormat="1" ht="16.5" customHeight="1">
      <c r="B11" s="32"/>
      <c r="E11" s="323" t="s">
        <v>870</v>
      </c>
      <c r="F11" s="342"/>
      <c r="G11" s="342"/>
      <c r="H11" s="342"/>
      <c r="L11" s="32"/>
      <c r="AZ11" s="175" t="s">
        <v>252</v>
      </c>
      <c r="BA11" s="175" t="s">
        <v>1</v>
      </c>
      <c r="BB11" s="175" t="s">
        <v>1</v>
      </c>
      <c r="BC11" s="175" t="s">
        <v>253</v>
      </c>
      <c r="BD11" s="175" t="s">
        <v>87</v>
      </c>
    </row>
    <row r="12" spans="2:56" s="1" customFormat="1">
      <c r="B12" s="32"/>
      <c r="L12" s="32"/>
      <c r="AZ12" s="175" t="s">
        <v>254</v>
      </c>
      <c r="BA12" s="175" t="s">
        <v>1</v>
      </c>
      <c r="BB12" s="175" t="s">
        <v>1</v>
      </c>
      <c r="BC12" s="175" t="s">
        <v>255</v>
      </c>
      <c r="BD12" s="175" t="s">
        <v>87</v>
      </c>
    </row>
    <row r="13" spans="2:56" s="1" customFormat="1" ht="12" customHeight="1">
      <c r="B13" s="32"/>
      <c r="D13" s="27" t="s">
        <v>17</v>
      </c>
      <c r="F13" s="25" t="s">
        <v>1</v>
      </c>
      <c r="I13" s="27" t="s">
        <v>18</v>
      </c>
      <c r="J13" s="25" t="s">
        <v>1</v>
      </c>
      <c r="L13" s="32"/>
      <c r="AZ13" s="175" t="s">
        <v>256</v>
      </c>
      <c r="BA13" s="175" t="s">
        <v>1</v>
      </c>
      <c r="BB13" s="175" t="s">
        <v>1</v>
      </c>
      <c r="BC13" s="175" t="s">
        <v>257</v>
      </c>
      <c r="BD13" s="175" t="s">
        <v>87</v>
      </c>
    </row>
    <row r="14" spans="2:56" s="1" customFormat="1" ht="12" customHeight="1">
      <c r="B14" s="32"/>
      <c r="D14" s="27" t="s">
        <v>19</v>
      </c>
      <c r="F14" s="25" t="s">
        <v>20</v>
      </c>
      <c r="I14" s="27" t="s">
        <v>21</v>
      </c>
      <c r="J14" s="51" t="str">
        <f>'Rekapitulace stavby'!AN8</f>
        <v>26. 5. 2021</v>
      </c>
      <c r="L14" s="32"/>
      <c r="AZ14" s="175" t="s">
        <v>258</v>
      </c>
      <c r="BA14" s="175" t="s">
        <v>1</v>
      </c>
      <c r="BB14" s="175" t="s">
        <v>1</v>
      </c>
      <c r="BC14" s="175" t="s">
        <v>259</v>
      </c>
      <c r="BD14" s="175" t="s">
        <v>87</v>
      </c>
    </row>
    <row r="15" spans="2:56" s="1" customFormat="1" ht="11" customHeight="1">
      <c r="B15" s="32"/>
      <c r="L15" s="32"/>
      <c r="AZ15" s="175" t="s">
        <v>260</v>
      </c>
      <c r="BA15" s="175" t="s">
        <v>1</v>
      </c>
      <c r="BB15" s="175" t="s">
        <v>1</v>
      </c>
      <c r="BC15" s="175" t="s">
        <v>261</v>
      </c>
      <c r="BD15" s="175" t="s">
        <v>87</v>
      </c>
    </row>
    <row r="16" spans="2:56" s="1" customFormat="1" ht="12" customHeight="1">
      <c r="B16" s="32"/>
      <c r="D16" s="27" t="s">
        <v>23</v>
      </c>
      <c r="I16" s="27" t="s">
        <v>24</v>
      </c>
      <c r="J16" s="25" t="s">
        <v>25</v>
      </c>
      <c r="L16" s="32"/>
      <c r="AZ16" s="175" t="s">
        <v>262</v>
      </c>
      <c r="BA16" s="175" t="s">
        <v>262</v>
      </c>
      <c r="BB16" s="175" t="s">
        <v>1</v>
      </c>
      <c r="BC16" s="175" t="s">
        <v>263</v>
      </c>
      <c r="BD16" s="175" t="s">
        <v>87</v>
      </c>
    </row>
    <row r="17" spans="2:12" s="1" customFormat="1" ht="18" customHeight="1">
      <c r="B17" s="32"/>
      <c r="E17" s="25" t="s">
        <v>26</v>
      </c>
      <c r="I17" s="27" t="s">
        <v>27</v>
      </c>
      <c r="J17" s="25" t="s">
        <v>28</v>
      </c>
      <c r="L17" s="32"/>
    </row>
    <row r="18" spans="2:12" s="1" customFormat="1" ht="7" customHeight="1">
      <c r="B18" s="32"/>
      <c r="L18" s="32"/>
    </row>
    <row r="19" spans="2:12" s="1" customFormat="1" ht="12" customHeight="1">
      <c r="B19" s="32"/>
      <c r="D19" s="27" t="s">
        <v>29</v>
      </c>
      <c r="I19" s="27" t="s">
        <v>24</v>
      </c>
      <c r="J19" s="28" t="str">
        <f>'Rekapitulace stavby'!AN13</f>
        <v>Vyplň údaj</v>
      </c>
      <c r="L19" s="32"/>
    </row>
    <row r="20" spans="2:12" s="1" customFormat="1" ht="18" customHeight="1">
      <c r="B20" s="32"/>
      <c r="E20" s="345" t="str">
        <f>'Rekapitulace stavby'!E14</f>
        <v>Vyplň údaj</v>
      </c>
      <c r="F20" s="337"/>
      <c r="G20" s="337"/>
      <c r="H20" s="337"/>
      <c r="I20" s="27" t="s">
        <v>27</v>
      </c>
      <c r="J20" s="28" t="str">
        <f>'Rekapitulace stavby'!AN14</f>
        <v>Vyplň údaj</v>
      </c>
      <c r="L20" s="32"/>
    </row>
    <row r="21" spans="2:12" s="1" customFormat="1" ht="7" customHeight="1">
      <c r="B21" s="32"/>
      <c r="L21" s="32"/>
    </row>
    <row r="22" spans="2:12" s="1" customFormat="1" ht="12" customHeight="1">
      <c r="B22" s="32"/>
      <c r="D22" s="27" t="s">
        <v>31</v>
      </c>
      <c r="I22" s="27" t="s">
        <v>24</v>
      </c>
      <c r="J22" s="25" t="s">
        <v>32</v>
      </c>
      <c r="L22" s="32"/>
    </row>
    <row r="23" spans="2:12" s="1" customFormat="1" ht="18" customHeight="1">
      <c r="B23" s="32"/>
      <c r="E23" s="25" t="s">
        <v>33</v>
      </c>
      <c r="I23" s="27" t="s">
        <v>27</v>
      </c>
      <c r="J23" s="25" t="s">
        <v>34</v>
      </c>
      <c r="L23" s="32"/>
    </row>
    <row r="24" spans="2:12" s="1" customFormat="1" ht="7" customHeight="1">
      <c r="B24" s="32"/>
      <c r="L24" s="32"/>
    </row>
    <row r="25" spans="2:12" s="1" customFormat="1" ht="12" customHeight="1">
      <c r="B25" s="32"/>
      <c r="D25" s="27" t="s">
        <v>36</v>
      </c>
      <c r="I25" s="27" t="s">
        <v>24</v>
      </c>
      <c r="J25" s="25" t="s">
        <v>32</v>
      </c>
      <c r="L25" s="32"/>
    </row>
    <row r="26" spans="2:12" s="1" customFormat="1" ht="18" customHeight="1">
      <c r="B26" s="32"/>
      <c r="E26" s="25" t="s">
        <v>33</v>
      </c>
      <c r="I26" s="27" t="s">
        <v>27</v>
      </c>
      <c r="J26" s="25" t="s">
        <v>34</v>
      </c>
      <c r="L26" s="32"/>
    </row>
    <row r="27" spans="2:12" s="1" customFormat="1" ht="7" customHeight="1">
      <c r="B27" s="32"/>
      <c r="L27" s="32"/>
    </row>
    <row r="28" spans="2:12" s="1" customFormat="1" ht="12" customHeight="1">
      <c r="B28" s="32"/>
      <c r="D28" s="27" t="s">
        <v>37</v>
      </c>
      <c r="L28" s="32"/>
    </row>
    <row r="29" spans="2:12" s="7" customFormat="1" ht="16.5" customHeight="1">
      <c r="B29" s="92"/>
      <c r="E29" s="341" t="s">
        <v>1</v>
      </c>
      <c r="F29" s="341"/>
      <c r="G29" s="341"/>
      <c r="H29" s="341"/>
      <c r="L29" s="92"/>
    </row>
    <row r="30" spans="2:12" s="1" customFormat="1" ht="7" customHeight="1">
      <c r="B30" s="32"/>
      <c r="L30" s="32"/>
    </row>
    <row r="31" spans="2:12" s="1" customFormat="1" ht="7" customHeight="1">
      <c r="B31" s="32"/>
      <c r="D31" s="52"/>
      <c r="E31" s="52"/>
      <c r="F31" s="52"/>
      <c r="G31" s="52"/>
      <c r="H31" s="52"/>
      <c r="I31" s="52"/>
      <c r="J31" s="52"/>
      <c r="K31" s="52"/>
      <c r="L31" s="32"/>
    </row>
    <row r="32" spans="2:12" s="1" customFormat="1" ht="25.25" customHeight="1">
      <c r="B32" s="32"/>
      <c r="D32" s="93" t="s">
        <v>38</v>
      </c>
      <c r="J32" s="64">
        <f>ROUND(J129, 2)</f>
        <v>0</v>
      </c>
      <c r="L32" s="32"/>
    </row>
    <row r="33" spans="2:12" s="1" customFormat="1" ht="7" customHeight="1">
      <c r="B33" s="32"/>
      <c r="D33" s="52"/>
      <c r="E33" s="52"/>
      <c r="F33" s="52"/>
      <c r="G33" s="52"/>
      <c r="H33" s="52"/>
      <c r="I33" s="52"/>
      <c r="J33" s="52"/>
      <c r="K33" s="52"/>
      <c r="L33" s="32"/>
    </row>
    <row r="34" spans="2:12" s="1" customFormat="1" ht="14.5" customHeight="1">
      <c r="B34" s="32"/>
      <c r="F34" s="94" t="s">
        <v>40</v>
      </c>
      <c r="I34" s="94" t="s">
        <v>39</v>
      </c>
      <c r="J34" s="94" t="s">
        <v>41</v>
      </c>
      <c r="L34" s="32"/>
    </row>
    <row r="35" spans="2:12" s="1" customFormat="1" ht="14.5" customHeight="1">
      <c r="B35" s="32"/>
      <c r="D35" s="95" t="s">
        <v>42</v>
      </c>
      <c r="E35" s="27" t="s">
        <v>43</v>
      </c>
      <c r="F35" s="84">
        <f>ROUND((SUM(BE129:BE374)),  2)</f>
        <v>0</v>
      </c>
      <c r="I35" s="96">
        <v>0.21</v>
      </c>
      <c r="J35" s="84">
        <f>ROUND(((SUM(BE129:BE374))*I35),  2)</f>
        <v>0</v>
      </c>
      <c r="L35" s="32"/>
    </row>
    <row r="36" spans="2:12" s="1" customFormat="1" ht="14.5" customHeight="1">
      <c r="B36" s="32"/>
      <c r="E36" s="27" t="s">
        <v>44</v>
      </c>
      <c r="F36" s="84">
        <f>ROUND((SUM(BF129:BF374)),  2)</f>
        <v>0</v>
      </c>
      <c r="I36" s="96">
        <v>0.15</v>
      </c>
      <c r="J36" s="84">
        <f>ROUND(((SUM(BF129:BF374))*I36),  2)</f>
        <v>0</v>
      </c>
      <c r="L36" s="32"/>
    </row>
    <row r="37" spans="2:12" s="1" customFormat="1" ht="14.5" hidden="1" customHeight="1">
      <c r="B37" s="32"/>
      <c r="E37" s="27" t="s">
        <v>45</v>
      </c>
      <c r="F37" s="84">
        <f>ROUND((SUM(BG129:BG374)),  2)</f>
        <v>0</v>
      </c>
      <c r="I37" s="96">
        <v>0.21</v>
      </c>
      <c r="J37" s="84">
        <f>0</f>
        <v>0</v>
      </c>
      <c r="L37" s="32"/>
    </row>
    <row r="38" spans="2:12" s="1" customFormat="1" ht="14.5" hidden="1" customHeight="1">
      <c r="B38" s="32"/>
      <c r="E38" s="27" t="s">
        <v>46</v>
      </c>
      <c r="F38" s="84">
        <f>ROUND((SUM(BH129:BH374)),  2)</f>
        <v>0</v>
      </c>
      <c r="I38" s="96">
        <v>0.15</v>
      </c>
      <c r="J38" s="84">
        <f>0</f>
        <v>0</v>
      </c>
      <c r="L38" s="32"/>
    </row>
    <row r="39" spans="2:12" s="1" customFormat="1" ht="14.5" hidden="1" customHeight="1">
      <c r="B39" s="32"/>
      <c r="E39" s="27" t="s">
        <v>47</v>
      </c>
      <c r="F39" s="84">
        <f>ROUND((SUM(BI129:BI374)),  2)</f>
        <v>0</v>
      </c>
      <c r="I39" s="96">
        <v>0</v>
      </c>
      <c r="J39" s="84">
        <f>0</f>
        <v>0</v>
      </c>
      <c r="L39" s="32"/>
    </row>
    <row r="40" spans="2:12" s="1" customFormat="1" ht="7" customHeight="1">
      <c r="B40" s="32"/>
      <c r="L40" s="32"/>
    </row>
    <row r="41" spans="2:12" s="1" customFormat="1" ht="25.25" customHeight="1">
      <c r="B41" s="32"/>
      <c r="C41" s="97"/>
      <c r="D41" s="98" t="s">
        <v>48</v>
      </c>
      <c r="E41" s="55"/>
      <c r="F41" s="55"/>
      <c r="G41" s="99" t="s">
        <v>49</v>
      </c>
      <c r="H41" s="100" t="s">
        <v>50</v>
      </c>
      <c r="I41" s="55"/>
      <c r="J41" s="101">
        <f>SUM(J32:J39)</f>
        <v>0</v>
      </c>
      <c r="K41" s="102"/>
      <c r="L41" s="32"/>
    </row>
    <row r="42" spans="2:12" s="1" customFormat="1" ht="14.5" customHeight="1">
      <c r="B42" s="32"/>
      <c r="L42" s="32"/>
    </row>
    <row r="43" spans="2:12" ht="14.5" customHeight="1">
      <c r="B43" s="20"/>
      <c r="L43" s="20"/>
    </row>
    <row r="44" spans="2:12" ht="14.5" customHeight="1">
      <c r="B44" s="20"/>
      <c r="L44" s="20"/>
    </row>
    <row r="45" spans="2:12" ht="14.5" customHeight="1">
      <c r="B45" s="20"/>
      <c r="L45" s="20"/>
    </row>
    <row r="46" spans="2:12" ht="14.5" customHeight="1">
      <c r="B46" s="20"/>
      <c r="L46" s="20"/>
    </row>
    <row r="47" spans="2:12" ht="14.5" customHeight="1">
      <c r="B47" s="20"/>
      <c r="L47" s="20"/>
    </row>
    <row r="48" spans="2:12" ht="14.5" customHeight="1">
      <c r="B48" s="20"/>
      <c r="L48" s="20"/>
    </row>
    <row r="49" spans="2:12" ht="14.5" customHeight="1">
      <c r="B49" s="20"/>
      <c r="L49" s="20"/>
    </row>
    <row r="50" spans="2:12" s="1" customFormat="1" ht="14.5" customHeight="1">
      <c r="B50" s="32"/>
      <c r="D50" s="40" t="s">
        <v>51</v>
      </c>
      <c r="E50" s="41"/>
      <c r="F50" s="41"/>
      <c r="G50" s="40" t="s">
        <v>52</v>
      </c>
      <c r="H50" s="41"/>
      <c r="I50" s="41"/>
      <c r="J50" s="41"/>
      <c r="K50" s="41"/>
      <c r="L50" s="32"/>
    </row>
    <row r="51" spans="2:12">
      <c r="B51" s="20"/>
      <c r="L51" s="20"/>
    </row>
    <row r="52" spans="2:12">
      <c r="B52" s="20"/>
      <c r="L52" s="20"/>
    </row>
    <row r="53" spans="2:12">
      <c r="B53" s="20"/>
      <c r="L53" s="20"/>
    </row>
    <row r="54" spans="2:12">
      <c r="B54" s="20"/>
      <c r="L54" s="20"/>
    </row>
    <row r="55" spans="2:12">
      <c r="B55" s="20"/>
      <c r="L55" s="20"/>
    </row>
    <row r="56" spans="2:12">
      <c r="B56" s="20"/>
      <c r="L56" s="20"/>
    </row>
    <row r="57" spans="2:12">
      <c r="B57" s="20"/>
      <c r="L57" s="20"/>
    </row>
    <row r="58" spans="2:12">
      <c r="B58" s="20"/>
      <c r="L58" s="20"/>
    </row>
    <row r="59" spans="2:12">
      <c r="B59" s="20"/>
      <c r="L59" s="20"/>
    </row>
    <row r="60" spans="2:12">
      <c r="B60" s="20"/>
      <c r="L60" s="20"/>
    </row>
    <row r="61" spans="2:12" s="1" customFormat="1" ht="13">
      <c r="B61" s="32"/>
      <c r="D61" s="42" t="s">
        <v>53</v>
      </c>
      <c r="E61" s="34"/>
      <c r="F61" s="103" t="s">
        <v>54</v>
      </c>
      <c r="G61" s="42" t="s">
        <v>53</v>
      </c>
      <c r="H61" s="34"/>
      <c r="I61" s="34"/>
      <c r="J61" s="104" t="s">
        <v>54</v>
      </c>
      <c r="K61" s="34"/>
      <c r="L61" s="32"/>
    </row>
    <row r="62" spans="2:12">
      <c r="B62" s="20"/>
      <c r="L62" s="20"/>
    </row>
    <row r="63" spans="2:12">
      <c r="B63" s="20"/>
      <c r="L63" s="20"/>
    </row>
    <row r="64" spans="2:12">
      <c r="B64" s="20"/>
      <c r="L64" s="20"/>
    </row>
    <row r="65" spans="2:12" s="1" customFormat="1" ht="13">
      <c r="B65" s="32"/>
      <c r="D65" s="40" t="s">
        <v>55</v>
      </c>
      <c r="E65" s="41"/>
      <c r="F65" s="41"/>
      <c r="G65" s="40" t="s">
        <v>56</v>
      </c>
      <c r="H65" s="41"/>
      <c r="I65" s="41"/>
      <c r="J65" s="41"/>
      <c r="K65" s="41"/>
      <c r="L65" s="32"/>
    </row>
    <row r="66" spans="2:12">
      <c r="B66" s="20"/>
      <c r="L66" s="20"/>
    </row>
    <row r="67" spans="2:12">
      <c r="B67" s="20"/>
      <c r="L67" s="20"/>
    </row>
    <row r="68" spans="2:12">
      <c r="B68" s="20"/>
      <c r="L68" s="20"/>
    </row>
    <row r="69" spans="2:12">
      <c r="B69" s="20"/>
      <c r="L69" s="20"/>
    </row>
    <row r="70" spans="2:12">
      <c r="B70" s="20"/>
      <c r="L70" s="20"/>
    </row>
    <row r="71" spans="2:12">
      <c r="B71" s="20"/>
      <c r="L71" s="20"/>
    </row>
    <row r="72" spans="2:12">
      <c r="B72" s="20"/>
      <c r="L72" s="20"/>
    </row>
    <row r="73" spans="2:12">
      <c r="B73" s="20"/>
      <c r="L73" s="20"/>
    </row>
    <row r="74" spans="2:12">
      <c r="B74" s="20"/>
      <c r="L74" s="20"/>
    </row>
    <row r="75" spans="2:12">
      <c r="B75" s="20"/>
      <c r="L75" s="20"/>
    </row>
    <row r="76" spans="2:12" s="1" customFormat="1" ht="13">
      <c r="B76" s="32"/>
      <c r="D76" s="42" t="s">
        <v>53</v>
      </c>
      <c r="E76" s="34"/>
      <c r="F76" s="103" t="s">
        <v>54</v>
      </c>
      <c r="G76" s="42" t="s">
        <v>53</v>
      </c>
      <c r="H76" s="34"/>
      <c r="I76" s="34"/>
      <c r="J76" s="104" t="s">
        <v>54</v>
      </c>
      <c r="K76" s="34"/>
      <c r="L76" s="32"/>
    </row>
    <row r="77" spans="2:12" s="1" customFormat="1" ht="14.5" customHeight="1">
      <c r="B77" s="43"/>
      <c r="C77" s="44"/>
      <c r="D77" s="44"/>
      <c r="E77" s="44"/>
      <c r="F77" s="44"/>
      <c r="G77" s="44"/>
      <c r="H77" s="44"/>
      <c r="I77" s="44"/>
      <c r="J77" s="44"/>
      <c r="K77" s="44"/>
      <c r="L77" s="32"/>
    </row>
    <row r="81" spans="2:12" s="1" customFormat="1" ht="7" customHeight="1">
      <c r="B81" s="45"/>
      <c r="C81" s="46"/>
      <c r="D81" s="46"/>
      <c r="E81" s="46"/>
      <c r="F81" s="46"/>
      <c r="G81" s="46"/>
      <c r="H81" s="46"/>
      <c r="I81" s="46"/>
      <c r="J81" s="46"/>
      <c r="K81" s="46"/>
      <c r="L81" s="32"/>
    </row>
    <row r="82" spans="2:12" s="1" customFormat="1" ht="25" customHeight="1">
      <c r="B82" s="32"/>
      <c r="C82" s="21" t="s">
        <v>107</v>
      </c>
      <c r="L82" s="32"/>
    </row>
    <row r="83" spans="2:12" s="1" customFormat="1" ht="7" customHeight="1">
      <c r="B83" s="32"/>
      <c r="L83" s="32"/>
    </row>
    <row r="84" spans="2:12" s="1" customFormat="1" ht="12" customHeight="1">
      <c r="B84" s="32"/>
      <c r="C84" s="27" t="s">
        <v>16</v>
      </c>
      <c r="L84" s="32"/>
    </row>
    <row r="85" spans="2:12" s="1" customFormat="1" ht="26.25" customHeight="1">
      <c r="B85" s="32"/>
      <c r="E85" s="343" t="str">
        <f>E7</f>
        <v>Modernizace tramvajové tratě Vídeňská, úsek Bohunická - Moravanské lány</v>
      </c>
      <c r="F85" s="344"/>
      <c r="G85" s="344"/>
      <c r="H85" s="344"/>
      <c r="L85" s="32"/>
    </row>
    <row r="86" spans="2:12" ht="12" customHeight="1">
      <c r="B86" s="20"/>
      <c r="C86" s="27" t="s">
        <v>104</v>
      </c>
      <c r="L86" s="20"/>
    </row>
    <row r="87" spans="2:12" s="1" customFormat="1" ht="16.5" customHeight="1">
      <c r="B87" s="32"/>
      <c r="E87" s="343" t="s">
        <v>105</v>
      </c>
      <c r="F87" s="342"/>
      <c r="G87" s="342"/>
      <c r="H87" s="342"/>
      <c r="L87" s="32"/>
    </row>
    <row r="88" spans="2:12" s="1" customFormat="1" ht="12" customHeight="1">
      <c r="B88" s="32"/>
      <c r="C88" s="27" t="s">
        <v>106</v>
      </c>
      <c r="L88" s="32"/>
    </row>
    <row r="89" spans="2:12" s="1" customFormat="1" ht="16.5" customHeight="1">
      <c r="B89" s="32"/>
      <c r="E89" s="323" t="str">
        <f>E11</f>
        <v>SO 01.02 - Nové konstrukce</v>
      </c>
      <c r="F89" s="342"/>
      <c r="G89" s="342"/>
      <c r="H89" s="342"/>
      <c r="L89" s="32"/>
    </row>
    <row r="90" spans="2:12" s="1" customFormat="1" ht="7" customHeight="1">
      <c r="B90" s="32"/>
      <c r="L90" s="32"/>
    </row>
    <row r="91" spans="2:12" s="1" customFormat="1" ht="12" customHeight="1">
      <c r="B91" s="32"/>
      <c r="C91" s="27" t="s">
        <v>19</v>
      </c>
      <c r="F91" s="25" t="str">
        <f>F14</f>
        <v>ulice Vídeňská, Brno</v>
      </c>
      <c r="I91" s="27" t="s">
        <v>21</v>
      </c>
      <c r="J91" s="51" t="str">
        <f>IF(J14="","",J14)</f>
        <v>26. 5. 2021</v>
      </c>
      <c r="L91" s="32"/>
    </row>
    <row r="92" spans="2:12" s="1" customFormat="1" ht="7" customHeight="1">
      <c r="B92" s="32"/>
      <c r="L92" s="32"/>
    </row>
    <row r="93" spans="2:12" s="1" customFormat="1" ht="25.75" customHeight="1">
      <c r="B93" s="32"/>
      <c r="C93" s="27" t="s">
        <v>23</v>
      </c>
      <c r="F93" s="25" t="str">
        <f>E17</f>
        <v>Dopravní podnik města Brna, a. s.</v>
      </c>
      <c r="I93" s="27" t="s">
        <v>31</v>
      </c>
      <c r="J93" s="30" t="str">
        <f>E23</f>
        <v>Vysoké učení technické v Brně</v>
      </c>
      <c r="L93" s="32"/>
    </row>
    <row r="94" spans="2:12" s="1" customFormat="1" ht="25.75" customHeight="1">
      <c r="B94" s="32"/>
      <c r="C94" s="27" t="s">
        <v>29</v>
      </c>
      <c r="F94" s="25" t="str">
        <f>IF(E20="","",E20)</f>
        <v>Vyplň údaj</v>
      </c>
      <c r="I94" s="27" t="s">
        <v>36</v>
      </c>
      <c r="J94" s="30" t="str">
        <f>E26</f>
        <v>Vysoké učení technické v Brně</v>
      </c>
      <c r="L94" s="32"/>
    </row>
    <row r="95" spans="2:12" s="1" customFormat="1" ht="10.25" customHeight="1">
      <c r="B95" s="32"/>
      <c r="L95" s="32"/>
    </row>
    <row r="96" spans="2:12" s="1" customFormat="1" ht="29.25" customHeight="1">
      <c r="B96" s="32"/>
      <c r="C96" s="105" t="s">
        <v>108</v>
      </c>
      <c r="D96" s="97"/>
      <c r="E96" s="97"/>
      <c r="F96" s="97"/>
      <c r="G96" s="97"/>
      <c r="H96" s="97"/>
      <c r="I96" s="97"/>
      <c r="J96" s="106" t="s">
        <v>109</v>
      </c>
      <c r="K96" s="97"/>
      <c r="L96" s="32"/>
    </row>
    <row r="97" spans="2:47" s="1" customFormat="1" ht="10.25" customHeight="1">
      <c r="B97" s="32"/>
      <c r="L97" s="32"/>
    </row>
    <row r="98" spans="2:47" s="1" customFormat="1" ht="23" customHeight="1">
      <c r="B98" s="32"/>
      <c r="C98" s="107" t="s">
        <v>110</v>
      </c>
      <c r="J98" s="64">
        <f>J129</f>
        <v>0</v>
      </c>
      <c r="L98" s="32"/>
      <c r="AU98" s="17" t="s">
        <v>111</v>
      </c>
    </row>
    <row r="99" spans="2:47" s="8" customFormat="1" ht="25" customHeight="1">
      <c r="B99" s="108"/>
      <c r="D99" s="109" t="s">
        <v>112</v>
      </c>
      <c r="E99" s="110"/>
      <c r="F99" s="110"/>
      <c r="G99" s="110"/>
      <c r="H99" s="110"/>
      <c r="I99" s="110"/>
      <c r="J99" s="111">
        <f>J130</f>
        <v>0</v>
      </c>
      <c r="L99" s="108"/>
    </row>
    <row r="100" spans="2:47" s="9" customFormat="1" ht="20" customHeight="1">
      <c r="B100" s="112"/>
      <c r="D100" s="113" t="s">
        <v>113</v>
      </c>
      <c r="E100" s="114"/>
      <c r="F100" s="114"/>
      <c r="G100" s="114"/>
      <c r="H100" s="114"/>
      <c r="I100" s="114"/>
      <c r="J100" s="115">
        <f>J131</f>
        <v>0</v>
      </c>
      <c r="L100" s="112"/>
    </row>
    <row r="101" spans="2:47" s="9" customFormat="1" ht="20" customHeight="1">
      <c r="B101" s="112"/>
      <c r="D101" s="113" t="s">
        <v>264</v>
      </c>
      <c r="E101" s="114"/>
      <c r="F101" s="114"/>
      <c r="G101" s="114"/>
      <c r="H101" s="114"/>
      <c r="I101" s="114"/>
      <c r="J101" s="115">
        <f>J210</f>
        <v>0</v>
      </c>
      <c r="L101" s="112"/>
    </row>
    <row r="102" spans="2:47" s="9" customFormat="1" ht="20" customHeight="1">
      <c r="B102" s="112"/>
      <c r="D102" s="113" t="s">
        <v>114</v>
      </c>
      <c r="E102" s="114"/>
      <c r="F102" s="114"/>
      <c r="G102" s="114"/>
      <c r="H102" s="114"/>
      <c r="I102" s="114"/>
      <c r="J102" s="115">
        <f>J249</f>
        <v>0</v>
      </c>
      <c r="L102" s="112"/>
    </row>
    <row r="103" spans="2:47" s="9" customFormat="1" ht="20" customHeight="1">
      <c r="B103" s="112"/>
      <c r="D103" s="113" t="s">
        <v>265</v>
      </c>
      <c r="E103" s="114"/>
      <c r="F103" s="114"/>
      <c r="G103" s="114"/>
      <c r="H103" s="114"/>
      <c r="I103" s="114"/>
      <c r="J103" s="115">
        <f>J337</f>
        <v>0</v>
      </c>
      <c r="L103" s="112"/>
    </row>
    <row r="104" spans="2:47" s="9" customFormat="1" ht="20" customHeight="1">
      <c r="B104" s="112"/>
      <c r="D104" s="113" t="s">
        <v>115</v>
      </c>
      <c r="E104" s="114"/>
      <c r="F104" s="114"/>
      <c r="G104" s="114"/>
      <c r="H104" s="114"/>
      <c r="I104" s="114"/>
      <c r="J104" s="115">
        <f>J354</f>
        <v>0</v>
      </c>
      <c r="L104" s="112"/>
    </row>
    <row r="105" spans="2:47" s="9" customFormat="1" ht="20" customHeight="1">
      <c r="B105" s="112"/>
      <c r="D105" s="113" t="s">
        <v>266</v>
      </c>
      <c r="E105" s="114"/>
      <c r="F105" s="114"/>
      <c r="G105" s="114"/>
      <c r="H105" s="114"/>
      <c r="I105" s="114"/>
      <c r="J105" s="115">
        <f>J368</f>
        <v>0</v>
      </c>
      <c r="L105" s="112"/>
    </row>
    <row r="106" spans="2:47" s="8" customFormat="1" ht="25" customHeight="1">
      <c r="B106" s="108"/>
      <c r="D106" s="109" t="s">
        <v>267</v>
      </c>
      <c r="E106" s="110"/>
      <c r="F106" s="110"/>
      <c r="G106" s="110"/>
      <c r="H106" s="110"/>
      <c r="I106" s="110"/>
      <c r="J106" s="111">
        <f>J371</f>
        <v>0</v>
      </c>
      <c r="L106" s="108"/>
    </row>
    <row r="107" spans="2:47" s="9" customFormat="1" ht="20" customHeight="1">
      <c r="B107" s="112"/>
      <c r="D107" s="113" t="s">
        <v>268</v>
      </c>
      <c r="E107" s="114"/>
      <c r="F107" s="114"/>
      <c r="G107" s="114"/>
      <c r="H107" s="114"/>
      <c r="I107" s="114"/>
      <c r="J107" s="115">
        <f>J372</f>
        <v>0</v>
      </c>
      <c r="L107" s="112"/>
    </row>
    <row r="108" spans="2:47" s="1" customFormat="1" ht="21.75" customHeight="1">
      <c r="B108" s="32"/>
      <c r="L108" s="32"/>
    </row>
    <row r="109" spans="2:47" s="1" customFormat="1" ht="7" customHeight="1">
      <c r="B109" s="43"/>
      <c r="C109" s="44"/>
      <c r="D109" s="44"/>
      <c r="E109" s="44"/>
      <c r="F109" s="44"/>
      <c r="G109" s="44"/>
      <c r="H109" s="44"/>
      <c r="I109" s="44"/>
      <c r="J109" s="44"/>
      <c r="K109" s="44"/>
      <c r="L109" s="32"/>
    </row>
    <row r="113" spans="2:20" s="1" customFormat="1" ht="7" customHeight="1">
      <c r="B113" s="45"/>
      <c r="C113" s="46"/>
      <c r="D113" s="46"/>
      <c r="E113" s="46"/>
      <c r="F113" s="46"/>
      <c r="G113" s="46"/>
      <c r="H113" s="46"/>
      <c r="I113" s="46"/>
      <c r="J113" s="46"/>
      <c r="K113" s="46"/>
      <c r="L113" s="32"/>
    </row>
    <row r="114" spans="2:20" s="1" customFormat="1" ht="25" customHeight="1">
      <c r="B114" s="32"/>
      <c r="C114" s="21" t="s">
        <v>119</v>
      </c>
      <c r="L114" s="32"/>
    </row>
    <row r="115" spans="2:20" s="1" customFormat="1" ht="7" customHeight="1">
      <c r="B115" s="32"/>
      <c r="L115" s="32"/>
    </row>
    <row r="116" spans="2:20" s="1" customFormat="1" ht="12" customHeight="1">
      <c r="B116" s="32"/>
      <c r="C116" s="27" t="s">
        <v>16</v>
      </c>
      <c r="L116" s="32"/>
    </row>
    <row r="117" spans="2:20" s="1" customFormat="1" ht="26.25" customHeight="1">
      <c r="B117" s="32"/>
      <c r="E117" s="343" t="str">
        <f>E7</f>
        <v>Modernizace tramvajové tratě Vídeňská, úsek Bohunická - Moravanské lány</v>
      </c>
      <c r="F117" s="344"/>
      <c r="G117" s="344"/>
      <c r="H117" s="344"/>
      <c r="L117" s="32"/>
    </row>
    <row r="118" spans="2:20" ht="12" customHeight="1">
      <c r="B118" s="20"/>
      <c r="C118" s="27" t="s">
        <v>104</v>
      </c>
      <c r="L118" s="20"/>
    </row>
    <row r="119" spans="2:20" s="1" customFormat="1" ht="16.5" customHeight="1">
      <c r="B119" s="32"/>
      <c r="E119" s="343" t="s">
        <v>105</v>
      </c>
      <c r="F119" s="342"/>
      <c r="G119" s="342"/>
      <c r="H119" s="342"/>
      <c r="L119" s="32"/>
    </row>
    <row r="120" spans="2:20" s="1" customFormat="1" ht="12" customHeight="1">
      <c r="B120" s="32"/>
      <c r="C120" s="27" t="s">
        <v>106</v>
      </c>
      <c r="L120" s="32"/>
    </row>
    <row r="121" spans="2:20" s="1" customFormat="1" ht="16.5" customHeight="1">
      <c r="B121" s="32"/>
      <c r="E121" s="323" t="str">
        <f>E11</f>
        <v>SO 01.02 - Nové konstrukce</v>
      </c>
      <c r="F121" s="342"/>
      <c r="G121" s="342"/>
      <c r="H121" s="342"/>
      <c r="L121" s="32"/>
    </row>
    <row r="122" spans="2:20" s="1" customFormat="1" ht="7" customHeight="1">
      <c r="B122" s="32"/>
      <c r="L122" s="32"/>
    </row>
    <row r="123" spans="2:20" s="1" customFormat="1" ht="12" customHeight="1">
      <c r="B123" s="32"/>
      <c r="C123" s="27" t="s">
        <v>19</v>
      </c>
      <c r="F123" s="25" t="str">
        <f>F14</f>
        <v>ulice Vídeňská, Brno</v>
      </c>
      <c r="I123" s="27" t="s">
        <v>21</v>
      </c>
      <c r="J123" s="51" t="str">
        <f>IF(J14="","",J14)</f>
        <v>26. 5. 2021</v>
      </c>
      <c r="L123" s="32"/>
    </row>
    <row r="124" spans="2:20" s="1" customFormat="1" ht="7" customHeight="1">
      <c r="B124" s="32"/>
      <c r="L124" s="32"/>
    </row>
    <row r="125" spans="2:20" s="1" customFormat="1" ht="25.75" customHeight="1">
      <c r="B125" s="32"/>
      <c r="C125" s="27" t="s">
        <v>23</v>
      </c>
      <c r="F125" s="25" t="str">
        <f>E17</f>
        <v>Dopravní podnik města Brna, a. s.</v>
      </c>
      <c r="I125" s="27" t="s">
        <v>31</v>
      </c>
      <c r="J125" s="30" t="str">
        <f>E23</f>
        <v>Vysoké učení technické v Brně</v>
      </c>
      <c r="L125" s="32"/>
    </row>
    <row r="126" spans="2:20" s="1" customFormat="1" ht="25.75" customHeight="1">
      <c r="B126" s="32"/>
      <c r="C126" s="27" t="s">
        <v>29</v>
      </c>
      <c r="F126" s="25" t="str">
        <f>IF(E20="","",E20)</f>
        <v>Vyplň údaj</v>
      </c>
      <c r="I126" s="27" t="s">
        <v>36</v>
      </c>
      <c r="J126" s="30" t="str">
        <f>E26</f>
        <v>Vysoké učení technické v Brně</v>
      </c>
      <c r="L126" s="32"/>
    </row>
    <row r="127" spans="2:20" s="1" customFormat="1" ht="10.25" customHeight="1">
      <c r="B127" s="32"/>
      <c r="L127" s="32"/>
    </row>
    <row r="128" spans="2:20" s="10" customFormat="1" ht="29.25" customHeight="1">
      <c r="B128" s="116"/>
      <c r="C128" s="117" t="s">
        <v>120</v>
      </c>
      <c r="D128" s="118" t="s">
        <v>63</v>
      </c>
      <c r="E128" s="118" t="s">
        <v>59</v>
      </c>
      <c r="F128" s="118" t="s">
        <v>60</v>
      </c>
      <c r="G128" s="118" t="s">
        <v>121</v>
      </c>
      <c r="H128" s="118" t="s">
        <v>122</v>
      </c>
      <c r="I128" s="118" t="s">
        <v>123</v>
      </c>
      <c r="J128" s="118" t="s">
        <v>109</v>
      </c>
      <c r="K128" s="119" t="s">
        <v>124</v>
      </c>
      <c r="L128" s="116"/>
      <c r="M128" s="57" t="s">
        <v>1</v>
      </c>
      <c r="N128" s="58" t="s">
        <v>42</v>
      </c>
      <c r="O128" s="58" t="s">
        <v>125</v>
      </c>
      <c r="P128" s="58" t="s">
        <v>126</v>
      </c>
      <c r="Q128" s="58" t="s">
        <v>127</v>
      </c>
      <c r="R128" s="58" t="s">
        <v>128</v>
      </c>
      <c r="S128" s="58" t="s">
        <v>129</v>
      </c>
      <c r="T128" s="59" t="s">
        <v>130</v>
      </c>
    </row>
    <row r="129" spans="2:65" s="1" customFormat="1" ht="23" customHeight="1">
      <c r="B129" s="32"/>
      <c r="C129" s="62" t="s">
        <v>131</v>
      </c>
      <c r="J129" s="120">
        <f>BK129</f>
        <v>0</v>
      </c>
      <c r="L129" s="32"/>
      <c r="M129" s="60"/>
      <c r="N129" s="52"/>
      <c r="O129" s="52"/>
      <c r="P129" s="121">
        <f>P130+P371</f>
        <v>0</v>
      </c>
      <c r="Q129" s="52"/>
      <c r="R129" s="121">
        <f>R130+R371</f>
        <v>16591.7394355</v>
      </c>
      <c r="S129" s="52"/>
      <c r="T129" s="122">
        <f>T130+T371</f>
        <v>0.78936000000000006</v>
      </c>
      <c r="AT129" s="17" t="s">
        <v>77</v>
      </c>
      <c r="AU129" s="17" t="s">
        <v>111</v>
      </c>
      <c r="BK129" s="123">
        <f>BK130+BK371</f>
        <v>0</v>
      </c>
    </row>
    <row r="130" spans="2:65" s="11" customFormat="1" ht="26" customHeight="1">
      <c r="B130" s="124"/>
      <c r="D130" s="125" t="s">
        <v>77</v>
      </c>
      <c r="E130" s="126" t="s">
        <v>132</v>
      </c>
      <c r="F130" s="126" t="s">
        <v>133</v>
      </c>
      <c r="I130" s="127"/>
      <c r="J130" s="128">
        <f>BK130</f>
        <v>0</v>
      </c>
      <c r="L130" s="124"/>
      <c r="M130" s="129"/>
      <c r="P130" s="130">
        <f>P131+P210+P249+P337+P354+P368</f>
        <v>0</v>
      </c>
      <c r="R130" s="130">
        <f>R131+R210+R249+R337+R354+R368</f>
        <v>16591.7304755</v>
      </c>
      <c r="T130" s="131">
        <f>T131+T210+T249+T337+T354+T368</f>
        <v>0.78936000000000006</v>
      </c>
      <c r="AR130" s="125" t="s">
        <v>85</v>
      </c>
      <c r="AT130" s="132" t="s">
        <v>77</v>
      </c>
      <c r="AU130" s="132" t="s">
        <v>78</v>
      </c>
      <c r="AY130" s="125" t="s">
        <v>134</v>
      </c>
      <c r="BK130" s="133">
        <f>BK131+BK210+BK249+BK337+BK354+BK368</f>
        <v>0</v>
      </c>
    </row>
    <row r="131" spans="2:65" s="11" customFormat="1" ht="23" customHeight="1">
      <c r="B131" s="124"/>
      <c r="D131" s="125" t="s">
        <v>77</v>
      </c>
      <c r="E131" s="134" t="s">
        <v>85</v>
      </c>
      <c r="F131" s="134" t="s">
        <v>135</v>
      </c>
      <c r="I131" s="127"/>
      <c r="J131" s="135">
        <f>BK131</f>
        <v>0</v>
      </c>
      <c r="L131" s="124"/>
      <c r="M131" s="129"/>
      <c r="P131" s="130">
        <f>SUM(P132:P209)</f>
        <v>0</v>
      </c>
      <c r="R131" s="130">
        <f>SUM(R132:R209)</f>
        <v>8.7120000000000003E-2</v>
      </c>
      <c r="T131" s="131">
        <f>SUM(T132:T209)</f>
        <v>0</v>
      </c>
      <c r="AR131" s="125" t="s">
        <v>85</v>
      </c>
      <c r="AT131" s="132" t="s">
        <v>77</v>
      </c>
      <c r="AU131" s="132" t="s">
        <v>85</v>
      </c>
      <c r="AY131" s="125" t="s">
        <v>134</v>
      </c>
      <c r="BK131" s="133">
        <f>SUM(BK132:BK209)</f>
        <v>0</v>
      </c>
    </row>
    <row r="132" spans="2:65" s="1" customFormat="1" ht="24.25" customHeight="1">
      <c r="B132" s="32"/>
      <c r="C132" s="136" t="s">
        <v>85</v>
      </c>
      <c r="D132" s="136" t="s">
        <v>136</v>
      </c>
      <c r="E132" s="137" t="s">
        <v>269</v>
      </c>
      <c r="F132" s="138" t="s">
        <v>270</v>
      </c>
      <c r="G132" s="139" t="s">
        <v>139</v>
      </c>
      <c r="H132" s="140">
        <v>4356</v>
      </c>
      <c r="I132" s="141"/>
      <c r="J132" s="142">
        <f>ROUND(I132*H132,2)</f>
        <v>0</v>
      </c>
      <c r="K132" s="138" t="s">
        <v>140</v>
      </c>
      <c r="L132" s="32"/>
      <c r="M132" s="143" t="s">
        <v>1</v>
      </c>
      <c r="N132" s="144" t="s">
        <v>43</v>
      </c>
      <c r="P132" s="145">
        <f>O132*H132</f>
        <v>0</v>
      </c>
      <c r="Q132" s="145">
        <v>0</v>
      </c>
      <c r="R132" s="145">
        <f>Q132*H132</f>
        <v>0</v>
      </c>
      <c r="S132" s="145">
        <v>0</v>
      </c>
      <c r="T132" s="146">
        <f>S132*H132</f>
        <v>0</v>
      </c>
      <c r="AR132" s="147" t="s">
        <v>141</v>
      </c>
      <c r="AT132" s="147" t="s">
        <v>136</v>
      </c>
      <c r="AU132" s="147" t="s">
        <v>87</v>
      </c>
      <c r="AY132" s="17" t="s">
        <v>134</v>
      </c>
      <c r="BE132" s="148">
        <f>IF(N132="základní",J132,0)</f>
        <v>0</v>
      </c>
      <c r="BF132" s="148">
        <f>IF(N132="snížená",J132,0)</f>
        <v>0</v>
      </c>
      <c r="BG132" s="148">
        <f>IF(N132="zákl. přenesená",J132,0)</f>
        <v>0</v>
      </c>
      <c r="BH132" s="148">
        <f>IF(N132="sníž. přenesená",J132,0)</f>
        <v>0</v>
      </c>
      <c r="BI132" s="148">
        <f>IF(N132="nulová",J132,0)</f>
        <v>0</v>
      </c>
      <c r="BJ132" s="17" t="s">
        <v>85</v>
      </c>
      <c r="BK132" s="148">
        <f>ROUND(I132*H132,2)</f>
        <v>0</v>
      </c>
      <c r="BL132" s="17" t="s">
        <v>141</v>
      </c>
      <c r="BM132" s="147" t="s">
        <v>271</v>
      </c>
    </row>
    <row r="133" spans="2:65" s="12" customFormat="1" ht="12">
      <c r="B133" s="149"/>
      <c r="D133" s="150" t="s">
        <v>143</v>
      </c>
      <c r="E133" s="151" t="s">
        <v>1</v>
      </c>
      <c r="F133" s="152" t="s">
        <v>272</v>
      </c>
      <c r="H133" s="151" t="s">
        <v>1</v>
      </c>
      <c r="I133" s="153"/>
      <c r="L133" s="149"/>
      <c r="M133" s="154"/>
      <c r="T133" s="155"/>
      <c r="AT133" s="151" t="s">
        <v>143</v>
      </c>
      <c r="AU133" s="151" t="s">
        <v>87</v>
      </c>
      <c r="AV133" s="12" t="s">
        <v>85</v>
      </c>
      <c r="AW133" s="12" t="s">
        <v>35</v>
      </c>
      <c r="AX133" s="12" t="s">
        <v>78</v>
      </c>
      <c r="AY133" s="151" t="s">
        <v>134</v>
      </c>
    </row>
    <row r="134" spans="2:65" s="13" customFormat="1" ht="12">
      <c r="B134" s="156"/>
      <c r="D134" s="150" t="s">
        <v>143</v>
      </c>
      <c r="E134" s="157" t="s">
        <v>1</v>
      </c>
      <c r="F134" s="158" t="s">
        <v>273</v>
      </c>
      <c r="H134" s="159">
        <v>4356</v>
      </c>
      <c r="I134" s="160"/>
      <c r="L134" s="156"/>
      <c r="M134" s="161"/>
      <c r="T134" s="162"/>
      <c r="AT134" s="157" t="s">
        <v>143</v>
      </c>
      <c r="AU134" s="157" t="s">
        <v>87</v>
      </c>
      <c r="AV134" s="13" t="s">
        <v>87</v>
      </c>
      <c r="AW134" s="13" t="s">
        <v>35</v>
      </c>
      <c r="AX134" s="13" t="s">
        <v>78</v>
      </c>
      <c r="AY134" s="157" t="s">
        <v>134</v>
      </c>
    </row>
    <row r="135" spans="2:65" s="14" customFormat="1" ht="12">
      <c r="B135" s="163"/>
      <c r="D135" s="150" t="s">
        <v>143</v>
      </c>
      <c r="E135" s="164" t="s">
        <v>248</v>
      </c>
      <c r="F135" s="165" t="s">
        <v>149</v>
      </c>
      <c r="H135" s="166">
        <v>4356</v>
      </c>
      <c r="I135" s="167"/>
      <c r="L135" s="163"/>
      <c r="M135" s="168"/>
      <c r="T135" s="169"/>
      <c r="AT135" s="164" t="s">
        <v>143</v>
      </c>
      <c r="AU135" s="164" t="s">
        <v>87</v>
      </c>
      <c r="AV135" s="14" t="s">
        <v>141</v>
      </c>
      <c r="AW135" s="14" t="s">
        <v>35</v>
      </c>
      <c r="AX135" s="14" t="s">
        <v>85</v>
      </c>
      <c r="AY135" s="164" t="s">
        <v>134</v>
      </c>
    </row>
    <row r="136" spans="2:65" s="1" customFormat="1" ht="24.25" customHeight="1">
      <c r="B136" s="32"/>
      <c r="C136" s="136" t="s">
        <v>87</v>
      </c>
      <c r="D136" s="136" t="s">
        <v>136</v>
      </c>
      <c r="E136" s="137" t="s">
        <v>274</v>
      </c>
      <c r="F136" s="138" t="s">
        <v>275</v>
      </c>
      <c r="G136" s="139" t="s">
        <v>173</v>
      </c>
      <c r="H136" s="140">
        <v>871.2</v>
      </c>
      <c r="I136" s="141"/>
      <c r="J136" s="142">
        <f>ROUND(I136*H136,2)</f>
        <v>0</v>
      </c>
      <c r="K136" s="138" t="s">
        <v>140</v>
      </c>
      <c r="L136" s="32"/>
      <c r="M136" s="143" t="s">
        <v>1</v>
      </c>
      <c r="N136" s="144" t="s">
        <v>43</v>
      </c>
      <c r="P136" s="145">
        <f>O136*H136</f>
        <v>0</v>
      </c>
      <c r="Q136" s="145">
        <v>0</v>
      </c>
      <c r="R136" s="145">
        <f>Q136*H136</f>
        <v>0</v>
      </c>
      <c r="S136" s="145">
        <v>0</v>
      </c>
      <c r="T136" s="146">
        <f>S136*H136</f>
        <v>0</v>
      </c>
      <c r="AR136" s="147" t="s">
        <v>141</v>
      </c>
      <c r="AT136" s="147" t="s">
        <v>136</v>
      </c>
      <c r="AU136" s="147" t="s">
        <v>87</v>
      </c>
      <c r="AY136" s="17" t="s">
        <v>134</v>
      </c>
      <c r="BE136" s="148">
        <f>IF(N136="základní",J136,0)</f>
        <v>0</v>
      </c>
      <c r="BF136" s="148">
        <f>IF(N136="snížená",J136,0)</f>
        <v>0</v>
      </c>
      <c r="BG136" s="148">
        <f>IF(N136="zákl. přenesená",J136,0)</f>
        <v>0</v>
      </c>
      <c r="BH136" s="148">
        <f>IF(N136="sníž. přenesená",J136,0)</f>
        <v>0</v>
      </c>
      <c r="BI136" s="148">
        <f>IF(N136="nulová",J136,0)</f>
        <v>0</v>
      </c>
      <c r="BJ136" s="17" t="s">
        <v>85</v>
      </c>
      <c r="BK136" s="148">
        <f>ROUND(I136*H136,2)</f>
        <v>0</v>
      </c>
      <c r="BL136" s="17" t="s">
        <v>141</v>
      </c>
      <c r="BM136" s="147" t="s">
        <v>276</v>
      </c>
    </row>
    <row r="137" spans="2:65" s="12" customFormat="1" ht="12">
      <c r="B137" s="149"/>
      <c r="D137" s="150" t="s">
        <v>143</v>
      </c>
      <c r="E137" s="151" t="s">
        <v>1</v>
      </c>
      <c r="F137" s="152" t="s">
        <v>277</v>
      </c>
      <c r="H137" s="151" t="s">
        <v>1</v>
      </c>
      <c r="I137" s="153"/>
      <c r="L137" s="149"/>
      <c r="M137" s="154"/>
      <c r="T137" s="155"/>
      <c r="AT137" s="151" t="s">
        <v>143</v>
      </c>
      <c r="AU137" s="151" t="s">
        <v>87</v>
      </c>
      <c r="AV137" s="12" t="s">
        <v>85</v>
      </c>
      <c r="AW137" s="12" t="s">
        <v>35</v>
      </c>
      <c r="AX137" s="12" t="s">
        <v>78</v>
      </c>
      <c r="AY137" s="151" t="s">
        <v>134</v>
      </c>
    </row>
    <row r="138" spans="2:65" s="13" customFormat="1" ht="12">
      <c r="B138" s="156"/>
      <c r="D138" s="150" t="s">
        <v>143</v>
      </c>
      <c r="E138" s="157" t="s">
        <v>1</v>
      </c>
      <c r="F138" s="158" t="s">
        <v>278</v>
      </c>
      <c r="H138" s="159">
        <v>435.6</v>
      </c>
      <c r="I138" s="160"/>
      <c r="L138" s="156"/>
      <c r="M138" s="161"/>
      <c r="T138" s="162"/>
      <c r="AT138" s="157" t="s">
        <v>143</v>
      </c>
      <c r="AU138" s="157" t="s">
        <v>87</v>
      </c>
      <c r="AV138" s="13" t="s">
        <v>87</v>
      </c>
      <c r="AW138" s="13" t="s">
        <v>35</v>
      </c>
      <c r="AX138" s="13" t="s">
        <v>78</v>
      </c>
      <c r="AY138" s="157" t="s">
        <v>134</v>
      </c>
    </row>
    <row r="139" spans="2:65" s="13" customFormat="1" ht="12">
      <c r="B139" s="156"/>
      <c r="D139" s="150" t="s">
        <v>143</v>
      </c>
      <c r="E139" s="157" t="s">
        <v>1</v>
      </c>
      <c r="F139" s="158" t="s">
        <v>279</v>
      </c>
      <c r="H139" s="159">
        <v>435.6</v>
      </c>
      <c r="I139" s="160"/>
      <c r="L139" s="156"/>
      <c r="M139" s="161"/>
      <c r="T139" s="162"/>
      <c r="AT139" s="157" t="s">
        <v>143</v>
      </c>
      <c r="AU139" s="157" t="s">
        <v>87</v>
      </c>
      <c r="AV139" s="13" t="s">
        <v>87</v>
      </c>
      <c r="AW139" s="13" t="s">
        <v>35</v>
      </c>
      <c r="AX139" s="13" t="s">
        <v>78</v>
      </c>
      <c r="AY139" s="157" t="s">
        <v>134</v>
      </c>
    </row>
    <row r="140" spans="2:65" s="14" customFormat="1" ht="12">
      <c r="B140" s="163"/>
      <c r="D140" s="150" t="s">
        <v>143</v>
      </c>
      <c r="E140" s="164" t="s">
        <v>1</v>
      </c>
      <c r="F140" s="165" t="s">
        <v>149</v>
      </c>
      <c r="H140" s="166">
        <v>871.2</v>
      </c>
      <c r="I140" s="167"/>
      <c r="L140" s="163"/>
      <c r="M140" s="168"/>
      <c r="T140" s="169"/>
      <c r="AT140" s="164" t="s">
        <v>143</v>
      </c>
      <c r="AU140" s="164" t="s">
        <v>87</v>
      </c>
      <c r="AV140" s="14" t="s">
        <v>141</v>
      </c>
      <c r="AW140" s="14" t="s">
        <v>35</v>
      </c>
      <c r="AX140" s="14" t="s">
        <v>85</v>
      </c>
      <c r="AY140" s="164" t="s">
        <v>134</v>
      </c>
    </row>
    <row r="141" spans="2:65" s="1" customFormat="1" ht="21.75" customHeight="1">
      <c r="B141" s="32"/>
      <c r="C141" s="136" t="s">
        <v>157</v>
      </c>
      <c r="D141" s="136" t="s">
        <v>136</v>
      </c>
      <c r="E141" s="137" t="s">
        <v>280</v>
      </c>
      <c r="F141" s="138" t="s">
        <v>281</v>
      </c>
      <c r="G141" s="139" t="s">
        <v>173</v>
      </c>
      <c r="H141" s="140">
        <v>871.2</v>
      </c>
      <c r="I141" s="141"/>
      <c r="J141" s="142">
        <f>ROUND(I141*H141,2)</f>
        <v>0</v>
      </c>
      <c r="K141" s="138" t="s">
        <v>140</v>
      </c>
      <c r="L141" s="32"/>
      <c r="M141" s="143" t="s">
        <v>1</v>
      </c>
      <c r="N141" s="144" t="s">
        <v>43</v>
      </c>
      <c r="P141" s="145">
        <f>O141*H141</f>
        <v>0</v>
      </c>
      <c r="Q141" s="145">
        <v>0</v>
      </c>
      <c r="R141" s="145">
        <f>Q141*H141</f>
        <v>0</v>
      </c>
      <c r="S141" s="145">
        <v>0</v>
      </c>
      <c r="T141" s="146">
        <f>S141*H141</f>
        <v>0</v>
      </c>
      <c r="AR141" s="147" t="s">
        <v>141</v>
      </c>
      <c r="AT141" s="147" t="s">
        <v>136</v>
      </c>
      <c r="AU141" s="147" t="s">
        <v>87</v>
      </c>
      <c r="AY141" s="17" t="s">
        <v>134</v>
      </c>
      <c r="BE141" s="148">
        <f>IF(N141="základní",J141,0)</f>
        <v>0</v>
      </c>
      <c r="BF141" s="148">
        <f>IF(N141="snížená",J141,0)</f>
        <v>0</v>
      </c>
      <c r="BG141" s="148">
        <f>IF(N141="zákl. přenesená",J141,0)</f>
        <v>0</v>
      </c>
      <c r="BH141" s="148">
        <f>IF(N141="sníž. přenesená",J141,0)</f>
        <v>0</v>
      </c>
      <c r="BI141" s="148">
        <f>IF(N141="nulová",J141,0)</f>
        <v>0</v>
      </c>
      <c r="BJ141" s="17" t="s">
        <v>85</v>
      </c>
      <c r="BK141" s="148">
        <f>ROUND(I141*H141,2)</f>
        <v>0</v>
      </c>
      <c r="BL141" s="17" t="s">
        <v>141</v>
      </c>
      <c r="BM141" s="147" t="s">
        <v>282</v>
      </c>
    </row>
    <row r="142" spans="2:65" s="12" customFormat="1" ht="12">
      <c r="B142" s="149"/>
      <c r="D142" s="150" t="s">
        <v>143</v>
      </c>
      <c r="E142" s="151" t="s">
        <v>1</v>
      </c>
      <c r="F142" s="152" t="s">
        <v>277</v>
      </c>
      <c r="H142" s="151" t="s">
        <v>1</v>
      </c>
      <c r="I142" s="153"/>
      <c r="L142" s="149"/>
      <c r="M142" s="154"/>
      <c r="T142" s="155"/>
      <c r="AT142" s="151" t="s">
        <v>143</v>
      </c>
      <c r="AU142" s="151" t="s">
        <v>87</v>
      </c>
      <c r="AV142" s="12" t="s">
        <v>85</v>
      </c>
      <c r="AW142" s="12" t="s">
        <v>35</v>
      </c>
      <c r="AX142" s="12" t="s">
        <v>78</v>
      </c>
      <c r="AY142" s="151" t="s">
        <v>134</v>
      </c>
    </row>
    <row r="143" spans="2:65" s="13" customFormat="1" ht="12">
      <c r="B143" s="156"/>
      <c r="D143" s="150" t="s">
        <v>143</v>
      </c>
      <c r="E143" s="157" t="s">
        <v>1</v>
      </c>
      <c r="F143" s="158" t="s">
        <v>278</v>
      </c>
      <c r="H143" s="159">
        <v>435.6</v>
      </c>
      <c r="I143" s="160"/>
      <c r="L143" s="156"/>
      <c r="M143" s="161"/>
      <c r="T143" s="162"/>
      <c r="AT143" s="157" t="s">
        <v>143</v>
      </c>
      <c r="AU143" s="157" t="s">
        <v>87</v>
      </c>
      <c r="AV143" s="13" t="s">
        <v>87</v>
      </c>
      <c r="AW143" s="13" t="s">
        <v>35</v>
      </c>
      <c r="AX143" s="13" t="s">
        <v>78</v>
      </c>
      <c r="AY143" s="157" t="s">
        <v>134</v>
      </c>
    </row>
    <row r="144" spans="2:65" s="13" customFormat="1" ht="12">
      <c r="B144" s="156"/>
      <c r="D144" s="150" t="s">
        <v>143</v>
      </c>
      <c r="E144" s="157" t="s">
        <v>1</v>
      </c>
      <c r="F144" s="158" t="s">
        <v>279</v>
      </c>
      <c r="H144" s="159">
        <v>435.6</v>
      </c>
      <c r="I144" s="160"/>
      <c r="L144" s="156"/>
      <c r="M144" s="161"/>
      <c r="T144" s="162"/>
      <c r="AT144" s="157" t="s">
        <v>143</v>
      </c>
      <c r="AU144" s="157" t="s">
        <v>87</v>
      </c>
      <c r="AV144" s="13" t="s">
        <v>87</v>
      </c>
      <c r="AW144" s="13" t="s">
        <v>35</v>
      </c>
      <c r="AX144" s="13" t="s">
        <v>78</v>
      </c>
      <c r="AY144" s="157" t="s">
        <v>134</v>
      </c>
    </row>
    <row r="145" spans="2:65" s="14" customFormat="1" ht="12">
      <c r="B145" s="163"/>
      <c r="D145" s="150" t="s">
        <v>143</v>
      </c>
      <c r="E145" s="164" t="s">
        <v>1</v>
      </c>
      <c r="F145" s="165" t="s">
        <v>149</v>
      </c>
      <c r="H145" s="166">
        <v>871.2</v>
      </c>
      <c r="I145" s="167"/>
      <c r="L145" s="163"/>
      <c r="M145" s="168"/>
      <c r="T145" s="169"/>
      <c r="AT145" s="164" t="s">
        <v>143</v>
      </c>
      <c r="AU145" s="164" t="s">
        <v>87</v>
      </c>
      <c r="AV145" s="14" t="s">
        <v>141</v>
      </c>
      <c r="AW145" s="14" t="s">
        <v>35</v>
      </c>
      <c r="AX145" s="14" t="s">
        <v>85</v>
      </c>
      <c r="AY145" s="164" t="s">
        <v>134</v>
      </c>
    </row>
    <row r="146" spans="2:65" s="1" customFormat="1" ht="24.25" customHeight="1">
      <c r="B146" s="32"/>
      <c r="C146" s="136" t="s">
        <v>141</v>
      </c>
      <c r="D146" s="136" t="s">
        <v>136</v>
      </c>
      <c r="E146" s="137" t="s">
        <v>283</v>
      </c>
      <c r="F146" s="138" t="s">
        <v>284</v>
      </c>
      <c r="G146" s="139" t="s">
        <v>173</v>
      </c>
      <c r="H146" s="140">
        <v>435.6</v>
      </c>
      <c r="I146" s="141"/>
      <c r="J146" s="142">
        <f>ROUND(I146*H146,2)</f>
        <v>0</v>
      </c>
      <c r="K146" s="138" t="s">
        <v>140</v>
      </c>
      <c r="L146" s="32"/>
      <c r="M146" s="143" t="s">
        <v>1</v>
      </c>
      <c r="N146" s="144" t="s">
        <v>43</v>
      </c>
      <c r="P146" s="145">
        <f>O146*H146</f>
        <v>0</v>
      </c>
      <c r="Q146" s="145">
        <v>0</v>
      </c>
      <c r="R146" s="145">
        <f>Q146*H146</f>
        <v>0</v>
      </c>
      <c r="S146" s="145">
        <v>0</v>
      </c>
      <c r="T146" s="146">
        <f>S146*H146</f>
        <v>0</v>
      </c>
      <c r="AR146" s="147" t="s">
        <v>141</v>
      </c>
      <c r="AT146" s="147" t="s">
        <v>136</v>
      </c>
      <c r="AU146" s="147" t="s">
        <v>87</v>
      </c>
      <c r="AY146" s="17" t="s">
        <v>134</v>
      </c>
      <c r="BE146" s="148">
        <f>IF(N146="základní",J146,0)</f>
        <v>0</v>
      </c>
      <c r="BF146" s="148">
        <f>IF(N146="snížená",J146,0)</f>
        <v>0</v>
      </c>
      <c r="BG146" s="148">
        <f>IF(N146="zákl. přenesená",J146,0)</f>
        <v>0</v>
      </c>
      <c r="BH146" s="148">
        <f>IF(N146="sníž. přenesená",J146,0)</f>
        <v>0</v>
      </c>
      <c r="BI146" s="148">
        <f>IF(N146="nulová",J146,0)</f>
        <v>0</v>
      </c>
      <c r="BJ146" s="17" t="s">
        <v>85</v>
      </c>
      <c r="BK146" s="148">
        <f>ROUND(I146*H146,2)</f>
        <v>0</v>
      </c>
      <c r="BL146" s="17" t="s">
        <v>141</v>
      </c>
      <c r="BM146" s="147" t="s">
        <v>285</v>
      </c>
    </row>
    <row r="147" spans="2:65" s="12" customFormat="1" ht="12">
      <c r="B147" s="149"/>
      <c r="D147" s="150" t="s">
        <v>143</v>
      </c>
      <c r="E147" s="151" t="s">
        <v>1</v>
      </c>
      <c r="F147" s="152" t="s">
        <v>277</v>
      </c>
      <c r="H147" s="151" t="s">
        <v>1</v>
      </c>
      <c r="I147" s="153"/>
      <c r="L147" s="149"/>
      <c r="M147" s="154"/>
      <c r="T147" s="155"/>
      <c r="AT147" s="151" t="s">
        <v>143</v>
      </c>
      <c r="AU147" s="151" t="s">
        <v>87</v>
      </c>
      <c r="AV147" s="12" t="s">
        <v>85</v>
      </c>
      <c r="AW147" s="12" t="s">
        <v>35</v>
      </c>
      <c r="AX147" s="12" t="s">
        <v>78</v>
      </c>
      <c r="AY147" s="151" t="s">
        <v>134</v>
      </c>
    </row>
    <row r="148" spans="2:65" s="13" customFormat="1" ht="12">
      <c r="B148" s="156"/>
      <c r="D148" s="150" t="s">
        <v>143</v>
      </c>
      <c r="E148" s="157" t="s">
        <v>1</v>
      </c>
      <c r="F148" s="158" t="s">
        <v>278</v>
      </c>
      <c r="H148" s="159">
        <v>435.6</v>
      </c>
      <c r="I148" s="160"/>
      <c r="L148" s="156"/>
      <c r="M148" s="161"/>
      <c r="T148" s="162"/>
      <c r="AT148" s="157" t="s">
        <v>143</v>
      </c>
      <c r="AU148" s="157" t="s">
        <v>87</v>
      </c>
      <c r="AV148" s="13" t="s">
        <v>87</v>
      </c>
      <c r="AW148" s="13" t="s">
        <v>35</v>
      </c>
      <c r="AX148" s="13" t="s">
        <v>78</v>
      </c>
      <c r="AY148" s="157" t="s">
        <v>134</v>
      </c>
    </row>
    <row r="149" spans="2:65" s="14" customFormat="1" ht="12">
      <c r="B149" s="163"/>
      <c r="D149" s="150" t="s">
        <v>143</v>
      </c>
      <c r="E149" s="164" t="s">
        <v>1</v>
      </c>
      <c r="F149" s="165" t="s">
        <v>149</v>
      </c>
      <c r="H149" s="166">
        <v>435.6</v>
      </c>
      <c r="I149" s="167"/>
      <c r="L149" s="163"/>
      <c r="M149" s="168"/>
      <c r="T149" s="169"/>
      <c r="AT149" s="164" t="s">
        <v>143</v>
      </c>
      <c r="AU149" s="164" t="s">
        <v>87</v>
      </c>
      <c r="AV149" s="14" t="s">
        <v>141</v>
      </c>
      <c r="AW149" s="14" t="s">
        <v>35</v>
      </c>
      <c r="AX149" s="14" t="s">
        <v>85</v>
      </c>
      <c r="AY149" s="164" t="s">
        <v>134</v>
      </c>
    </row>
    <row r="150" spans="2:65" s="1" customFormat="1" ht="33" customHeight="1">
      <c r="B150" s="32"/>
      <c r="C150" s="136" t="s">
        <v>165</v>
      </c>
      <c r="D150" s="136" t="s">
        <v>136</v>
      </c>
      <c r="E150" s="137" t="s">
        <v>286</v>
      </c>
      <c r="F150" s="138" t="s">
        <v>287</v>
      </c>
      <c r="G150" s="139" t="s">
        <v>173</v>
      </c>
      <c r="H150" s="140">
        <v>4085</v>
      </c>
      <c r="I150" s="141"/>
      <c r="J150" s="142">
        <f>ROUND(I150*H150,2)</f>
        <v>0</v>
      </c>
      <c r="K150" s="138" t="s">
        <v>140</v>
      </c>
      <c r="L150" s="32"/>
      <c r="M150" s="143" t="s">
        <v>1</v>
      </c>
      <c r="N150" s="144" t="s">
        <v>43</v>
      </c>
      <c r="P150" s="145">
        <f>O150*H150</f>
        <v>0</v>
      </c>
      <c r="Q150" s="145">
        <v>0</v>
      </c>
      <c r="R150" s="145">
        <f>Q150*H150</f>
        <v>0</v>
      </c>
      <c r="S150" s="145">
        <v>0</v>
      </c>
      <c r="T150" s="146">
        <f>S150*H150</f>
        <v>0</v>
      </c>
      <c r="AR150" s="147" t="s">
        <v>141</v>
      </c>
      <c r="AT150" s="147" t="s">
        <v>136</v>
      </c>
      <c r="AU150" s="147" t="s">
        <v>87</v>
      </c>
      <c r="AY150" s="17" t="s">
        <v>134</v>
      </c>
      <c r="BE150" s="148">
        <f>IF(N150="základní",J150,0)</f>
        <v>0</v>
      </c>
      <c r="BF150" s="148">
        <f>IF(N150="snížená",J150,0)</f>
        <v>0</v>
      </c>
      <c r="BG150" s="148">
        <f>IF(N150="zákl. přenesená",J150,0)</f>
        <v>0</v>
      </c>
      <c r="BH150" s="148">
        <f>IF(N150="sníž. přenesená",J150,0)</f>
        <v>0</v>
      </c>
      <c r="BI150" s="148">
        <f>IF(N150="nulová",J150,0)</f>
        <v>0</v>
      </c>
      <c r="BJ150" s="17" t="s">
        <v>85</v>
      </c>
      <c r="BK150" s="148">
        <f>ROUND(I150*H150,2)</f>
        <v>0</v>
      </c>
      <c r="BL150" s="17" t="s">
        <v>141</v>
      </c>
      <c r="BM150" s="147" t="s">
        <v>288</v>
      </c>
    </row>
    <row r="151" spans="2:65" s="12" customFormat="1" ht="12">
      <c r="B151" s="149"/>
      <c r="D151" s="150" t="s">
        <v>143</v>
      </c>
      <c r="E151" s="151" t="s">
        <v>1</v>
      </c>
      <c r="F151" s="152" t="s">
        <v>289</v>
      </c>
      <c r="H151" s="151" t="s">
        <v>1</v>
      </c>
      <c r="I151" s="153"/>
      <c r="L151" s="149"/>
      <c r="M151" s="154"/>
      <c r="T151" s="155"/>
      <c r="AT151" s="151" t="s">
        <v>143</v>
      </c>
      <c r="AU151" s="151" t="s">
        <v>87</v>
      </c>
      <c r="AV151" s="12" t="s">
        <v>85</v>
      </c>
      <c r="AW151" s="12" t="s">
        <v>35</v>
      </c>
      <c r="AX151" s="12" t="s">
        <v>78</v>
      </c>
      <c r="AY151" s="151" t="s">
        <v>134</v>
      </c>
    </row>
    <row r="152" spans="2:65" s="13" customFormat="1" ht="12">
      <c r="B152" s="156"/>
      <c r="D152" s="150" t="s">
        <v>143</v>
      </c>
      <c r="E152" s="157" t="s">
        <v>1</v>
      </c>
      <c r="F152" s="158" t="s">
        <v>290</v>
      </c>
      <c r="H152" s="159">
        <v>4085</v>
      </c>
      <c r="I152" s="160"/>
      <c r="L152" s="156"/>
      <c r="M152" s="161"/>
      <c r="T152" s="162"/>
      <c r="AT152" s="157" t="s">
        <v>143</v>
      </c>
      <c r="AU152" s="157" t="s">
        <v>87</v>
      </c>
      <c r="AV152" s="13" t="s">
        <v>87</v>
      </c>
      <c r="AW152" s="13" t="s">
        <v>35</v>
      </c>
      <c r="AX152" s="13" t="s">
        <v>78</v>
      </c>
      <c r="AY152" s="157" t="s">
        <v>134</v>
      </c>
    </row>
    <row r="153" spans="2:65" s="14" customFormat="1" ht="12">
      <c r="B153" s="163"/>
      <c r="D153" s="150" t="s">
        <v>143</v>
      </c>
      <c r="E153" s="164" t="s">
        <v>244</v>
      </c>
      <c r="F153" s="165" t="s">
        <v>149</v>
      </c>
      <c r="H153" s="166">
        <v>4085</v>
      </c>
      <c r="I153" s="167"/>
      <c r="L153" s="163"/>
      <c r="M153" s="168"/>
      <c r="T153" s="169"/>
      <c r="AT153" s="164" t="s">
        <v>143</v>
      </c>
      <c r="AU153" s="164" t="s">
        <v>87</v>
      </c>
      <c r="AV153" s="14" t="s">
        <v>141</v>
      </c>
      <c r="AW153" s="14" t="s">
        <v>35</v>
      </c>
      <c r="AX153" s="14" t="s">
        <v>85</v>
      </c>
      <c r="AY153" s="164" t="s">
        <v>134</v>
      </c>
    </row>
    <row r="154" spans="2:65" s="1" customFormat="1" ht="33" customHeight="1">
      <c r="B154" s="32"/>
      <c r="C154" s="136" t="s">
        <v>170</v>
      </c>
      <c r="D154" s="136" t="s">
        <v>136</v>
      </c>
      <c r="E154" s="137" t="s">
        <v>291</v>
      </c>
      <c r="F154" s="138" t="s">
        <v>292</v>
      </c>
      <c r="G154" s="139" t="s">
        <v>173</v>
      </c>
      <c r="H154" s="140">
        <v>982</v>
      </c>
      <c r="I154" s="141"/>
      <c r="J154" s="142">
        <f>ROUND(I154*H154,2)</f>
        <v>0</v>
      </c>
      <c r="K154" s="138" t="s">
        <v>140</v>
      </c>
      <c r="L154" s="32"/>
      <c r="M154" s="143" t="s">
        <v>1</v>
      </c>
      <c r="N154" s="144" t="s">
        <v>43</v>
      </c>
      <c r="P154" s="145">
        <f>O154*H154</f>
        <v>0</v>
      </c>
      <c r="Q154" s="145">
        <v>0</v>
      </c>
      <c r="R154" s="145">
        <f>Q154*H154</f>
        <v>0</v>
      </c>
      <c r="S154" s="145">
        <v>0</v>
      </c>
      <c r="T154" s="146">
        <f>S154*H154</f>
        <v>0</v>
      </c>
      <c r="AR154" s="147" t="s">
        <v>141</v>
      </c>
      <c r="AT154" s="147" t="s">
        <v>136</v>
      </c>
      <c r="AU154" s="147" t="s">
        <v>87</v>
      </c>
      <c r="AY154" s="17" t="s">
        <v>134</v>
      </c>
      <c r="BE154" s="148">
        <f>IF(N154="základní",J154,0)</f>
        <v>0</v>
      </c>
      <c r="BF154" s="148">
        <f>IF(N154="snížená",J154,0)</f>
        <v>0</v>
      </c>
      <c r="BG154" s="148">
        <f>IF(N154="zákl. přenesená",J154,0)</f>
        <v>0</v>
      </c>
      <c r="BH154" s="148">
        <f>IF(N154="sníž. přenesená",J154,0)</f>
        <v>0</v>
      </c>
      <c r="BI154" s="148">
        <f>IF(N154="nulová",J154,0)</f>
        <v>0</v>
      </c>
      <c r="BJ154" s="17" t="s">
        <v>85</v>
      </c>
      <c r="BK154" s="148">
        <f>ROUND(I154*H154,2)</f>
        <v>0</v>
      </c>
      <c r="BL154" s="17" t="s">
        <v>141</v>
      </c>
      <c r="BM154" s="147" t="s">
        <v>293</v>
      </c>
    </row>
    <row r="155" spans="2:65" s="12" customFormat="1" ht="12">
      <c r="B155" s="149"/>
      <c r="D155" s="150" t="s">
        <v>143</v>
      </c>
      <c r="E155" s="151" t="s">
        <v>1</v>
      </c>
      <c r="F155" s="152" t="s">
        <v>294</v>
      </c>
      <c r="H155" s="151" t="s">
        <v>1</v>
      </c>
      <c r="I155" s="153"/>
      <c r="L155" s="149"/>
      <c r="M155" s="154"/>
      <c r="T155" s="155"/>
      <c r="AT155" s="151" t="s">
        <v>143</v>
      </c>
      <c r="AU155" s="151" t="s">
        <v>87</v>
      </c>
      <c r="AV155" s="12" t="s">
        <v>85</v>
      </c>
      <c r="AW155" s="12" t="s">
        <v>35</v>
      </c>
      <c r="AX155" s="12" t="s">
        <v>78</v>
      </c>
      <c r="AY155" s="151" t="s">
        <v>134</v>
      </c>
    </row>
    <row r="156" spans="2:65" s="13" customFormat="1" ht="12">
      <c r="B156" s="156"/>
      <c r="D156" s="150" t="s">
        <v>143</v>
      </c>
      <c r="E156" s="157" t="s">
        <v>1</v>
      </c>
      <c r="F156" s="158" t="s">
        <v>295</v>
      </c>
      <c r="H156" s="159">
        <v>982</v>
      </c>
      <c r="I156" s="160"/>
      <c r="L156" s="156"/>
      <c r="M156" s="161"/>
      <c r="T156" s="162"/>
      <c r="AT156" s="157" t="s">
        <v>143</v>
      </c>
      <c r="AU156" s="157" t="s">
        <v>87</v>
      </c>
      <c r="AV156" s="13" t="s">
        <v>87</v>
      </c>
      <c r="AW156" s="13" t="s">
        <v>35</v>
      </c>
      <c r="AX156" s="13" t="s">
        <v>78</v>
      </c>
      <c r="AY156" s="157" t="s">
        <v>134</v>
      </c>
    </row>
    <row r="157" spans="2:65" s="14" customFormat="1" ht="12">
      <c r="B157" s="163"/>
      <c r="D157" s="150" t="s">
        <v>143</v>
      </c>
      <c r="E157" s="164" t="s">
        <v>249</v>
      </c>
      <c r="F157" s="165" t="s">
        <v>149</v>
      </c>
      <c r="H157" s="166">
        <v>982</v>
      </c>
      <c r="I157" s="167"/>
      <c r="L157" s="163"/>
      <c r="M157" s="168"/>
      <c r="T157" s="169"/>
      <c r="AT157" s="164" t="s">
        <v>143</v>
      </c>
      <c r="AU157" s="164" t="s">
        <v>87</v>
      </c>
      <c r="AV157" s="14" t="s">
        <v>141</v>
      </c>
      <c r="AW157" s="14" t="s">
        <v>35</v>
      </c>
      <c r="AX157" s="14" t="s">
        <v>85</v>
      </c>
      <c r="AY157" s="164" t="s">
        <v>134</v>
      </c>
    </row>
    <row r="158" spans="2:65" s="1" customFormat="1" ht="24.25" customHeight="1">
      <c r="B158" s="32"/>
      <c r="C158" s="136" t="s">
        <v>175</v>
      </c>
      <c r="D158" s="136" t="s">
        <v>136</v>
      </c>
      <c r="E158" s="137" t="s">
        <v>296</v>
      </c>
      <c r="F158" s="138" t="s">
        <v>297</v>
      </c>
      <c r="G158" s="139" t="s">
        <v>173</v>
      </c>
      <c r="H158" s="140">
        <v>174</v>
      </c>
      <c r="I158" s="141"/>
      <c r="J158" s="142">
        <f>ROUND(I158*H158,2)</f>
        <v>0</v>
      </c>
      <c r="K158" s="138" t="s">
        <v>140</v>
      </c>
      <c r="L158" s="32"/>
      <c r="M158" s="143" t="s">
        <v>1</v>
      </c>
      <c r="N158" s="144" t="s">
        <v>43</v>
      </c>
      <c r="P158" s="145">
        <f>O158*H158</f>
        <v>0</v>
      </c>
      <c r="Q158" s="145">
        <v>0</v>
      </c>
      <c r="R158" s="145">
        <f>Q158*H158</f>
        <v>0</v>
      </c>
      <c r="S158" s="145">
        <v>0</v>
      </c>
      <c r="T158" s="146">
        <f>S158*H158</f>
        <v>0</v>
      </c>
      <c r="AR158" s="147" t="s">
        <v>141</v>
      </c>
      <c r="AT158" s="147" t="s">
        <v>136</v>
      </c>
      <c r="AU158" s="147" t="s">
        <v>87</v>
      </c>
      <c r="AY158" s="17" t="s">
        <v>134</v>
      </c>
      <c r="BE158" s="148">
        <f>IF(N158="základní",J158,0)</f>
        <v>0</v>
      </c>
      <c r="BF158" s="148">
        <f>IF(N158="snížená",J158,0)</f>
        <v>0</v>
      </c>
      <c r="BG158" s="148">
        <f>IF(N158="zákl. přenesená",J158,0)</f>
        <v>0</v>
      </c>
      <c r="BH158" s="148">
        <f>IF(N158="sníž. přenesená",J158,0)</f>
        <v>0</v>
      </c>
      <c r="BI158" s="148">
        <f>IF(N158="nulová",J158,0)</f>
        <v>0</v>
      </c>
      <c r="BJ158" s="17" t="s">
        <v>85</v>
      </c>
      <c r="BK158" s="148">
        <f>ROUND(I158*H158,2)</f>
        <v>0</v>
      </c>
      <c r="BL158" s="17" t="s">
        <v>141</v>
      </c>
      <c r="BM158" s="147" t="s">
        <v>298</v>
      </c>
    </row>
    <row r="159" spans="2:65" s="12" customFormat="1" ht="12">
      <c r="B159" s="149"/>
      <c r="D159" s="150" t="s">
        <v>143</v>
      </c>
      <c r="E159" s="151" t="s">
        <v>1</v>
      </c>
      <c r="F159" s="152" t="s">
        <v>299</v>
      </c>
      <c r="H159" s="151" t="s">
        <v>1</v>
      </c>
      <c r="I159" s="153"/>
      <c r="L159" s="149"/>
      <c r="M159" s="154"/>
      <c r="T159" s="155"/>
      <c r="AT159" s="151" t="s">
        <v>143</v>
      </c>
      <c r="AU159" s="151" t="s">
        <v>87</v>
      </c>
      <c r="AV159" s="12" t="s">
        <v>85</v>
      </c>
      <c r="AW159" s="12" t="s">
        <v>35</v>
      </c>
      <c r="AX159" s="12" t="s">
        <v>78</v>
      </c>
      <c r="AY159" s="151" t="s">
        <v>134</v>
      </c>
    </row>
    <row r="160" spans="2:65" s="13" customFormat="1" ht="12">
      <c r="B160" s="156"/>
      <c r="D160" s="150" t="s">
        <v>143</v>
      </c>
      <c r="E160" s="157" t="s">
        <v>1</v>
      </c>
      <c r="F160" s="158" t="s">
        <v>300</v>
      </c>
      <c r="H160" s="159">
        <v>174</v>
      </c>
      <c r="I160" s="160"/>
      <c r="L160" s="156"/>
      <c r="M160" s="161"/>
      <c r="T160" s="162"/>
      <c r="AT160" s="157" t="s">
        <v>143</v>
      </c>
      <c r="AU160" s="157" t="s">
        <v>87</v>
      </c>
      <c r="AV160" s="13" t="s">
        <v>87</v>
      </c>
      <c r="AW160" s="13" t="s">
        <v>35</v>
      </c>
      <c r="AX160" s="13" t="s">
        <v>78</v>
      </c>
      <c r="AY160" s="157" t="s">
        <v>134</v>
      </c>
    </row>
    <row r="161" spans="2:65" s="14" customFormat="1" ht="12">
      <c r="B161" s="163"/>
      <c r="D161" s="150" t="s">
        <v>143</v>
      </c>
      <c r="E161" s="164" t="s">
        <v>258</v>
      </c>
      <c r="F161" s="165" t="s">
        <v>149</v>
      </c>
      <c r="H161" s="166">
        <v>174</v>
      </c>
      <c r="I161" s="167"/>
      <c r="L161" s="163"/>
      <c r="M161" s="168"/>
      <c r="T161" s="169"/>
      <c r="AT161" s="164" t="s">
        <v>143</v>
      </c>
      <c r="AU161" s="164" t="s">
        <v>87</v>
      </c>
      <c r="AV161" s="14" t="s">
        <v>141</v>
      </c>
      <c r="AW161" s="14" t="s">
        <v>35</v>
      </c>
      <c r="AX161" s="14" t="s">
        <v>85</v>
      </c>
      <c r="AY161" s="164" t="s">
        <v>134</v>
      </c>
    </row>
    <row r="162" spans="2:65" s="1" customFormat="1" ht="38" customHeight="1">
      <c r="B162" s="32"/>
      <c r="C162" s="136" t="s">
        <v>179</v>
      </c>
      <c r="D162" s="136" t="s">
        <v>136</v>
      </c>
      <c r="E162" s="137" t="s">
        <v>301</v>
      </c>
      <c r="F162" s="138" t="s">
        <v>302</v>
      </c>
      <c r="G162" s="139" t="s">
        <v>173</v>
      </c>
      <c r="H162" s="140">
        <v>6199</v>
      </c>
      <c r="I162" s="141"/>
      <c r="J162" s="142">
        <f>ROUND(I162*H162,2)</f>
        <v>0</v>
      </c>
      <c r="K162" s="138" t="s">
        <v>140</v>
      </c>
      <c r="L162" s="32"/>
      <c r="M162" s="143" t="s">
        <v>1</v>
      </c>
      <c r="N162" s="144" t="s">
        <v>43</v>
      </c>
      <c r="P162" s="145">
        <f>O162*H162</f>
        <v>0</v>
      </c>
      <c r="Q162" s="145">
        <v>0</v>
      </c>
      <c r="R162" s="145">
        <f>Q162*H162</f>
        <v>0</v>
      </c>
      <c r="S162" s="145">
        <v>0</v>
      </c>
      <c r="T162" s="146">
        <f>S162*H162</f>
        <v>0</v>
      </c>
      <c r="AR162" s="147" t="s">
        <v>141</v>
      </c>
      <c r="AT162" s="147" t="s">
        <v>136</v>
      </c>
      <c r="AU162" s="147" t="s">
        <v>87</v>
      </c>
      <c r="AY162" s="17" t="s">
        <v>134</v>
      </c>
      <c r="BE162" s="148">
        <f>IF(N162="základní",J162,0)</f>
        <v>0</v>
      </c>
      <c r="BF162" s="148">
        <f>IF(N162="snížená",J162,0)</f>
        <v>0</v>
      </c>
      <c r="BG162" s="148">
        <f>IF(N162="zákl. přenesená",J162,0)</f>
        <v>0</v>
      </c>
      <c r="BH162" s="148">
        <f>IF(N162="sníž. přenesená",J162,0)</f>
        <v>0</v>
      </c>
      <c r="BI162" s="148">
        <f>IF(N162="nulová",J162,0)</f>
        <v>0</v>
      </c>
      <c r="BJ162" s="17" t="s">
        <v>85</v>
      </c>
      <c r="BK162" s="148">
        <f>ROUND(I162*H162,2)</f>
        <v>0</v>
      </c>
      <c r="BL162" s="17" t="s">
        <v>141</v>
      </c>
      <c r="BM162" s="147" t="s">
        <v>303</v>
      </c>
    </row>
    <row r="163" spans="2:65" s="12" customFormat="1" ht="12">
      <c r="B163" s="149"/>
      <c r="D163" s="150" t="s">
        <v>143</v>
      </c>
      <c r="E163" s="151" t="s">
        <v>1</v>
      </c>
      <c r="F163" s="152" t="s">
        <v>304</v>
      </c>
      <c r="H163" s="151" t="s">
        <v>1</v>
      </c>
      <c r="I163" s="153"/>
      <c r="L163" s="149"/>
      <c r="M163" s="154"/>
      <c r="T163" s="155"/>
      <c r="AT163" s="151" t="s">
        <v>143</v>
      </c>
      <c r="AU163" s="151" t="s">
        <v>87</v>
      </c>
      <c r="AV163" s="12" t="s">
        <v>85</v>
      </c>
      <c r="AW163" s="12" t="s">
        <v>35</v>
      </c>
      <c r="AX163" s="12" t="s">
        <v>78</v>
      </c>
      <c r="AY163" s="151" t="s">
        <v>134</v>
      </c>
    </row>
    <row r="164" spans="2:65" s="13" customFormat="1" ht="12">
      <c r="B164" s="156"/>
      <c r="D164" s="150" t="s">
        <v>143</v>
      </c>
      <c r="E164" s="157" t="s">
        <v>1</v>
      </c>
      <c r="F164" s="158" t="s">
        <v>305</v>
      </c>
      <c r="H164" s="159">
        <v>4085</v>
      </c>
      <c r="I164" s="160"/>
      <c r="L164" s="156"/>
      <c r="M164" s="161"/>
      <c r="T164" s="162"/>
      <c r="AT164" s="157" t="s">
        <v>143</v>
      </c>
      <c r="AU164" s="157" t="s">
        <v>87</v>
      </c>
      <c r="AV164" s="13" t="s">
        <v>87</v>
      </c>
      <c r="AW164" s="13" t="s">
        <v>35</v>
      </c>
      <c r="AX164" s="13" t="s">
        <v>78</v>
      </c>
      <c r="AY164" s="157" t="s">
        <v>134</v>
      </c>
    </row>
    <row r="165" spans="2:65" s="13" customFormat="1" ht="12">
      <c r="B165" s="156"/>
      <c r="D165" s="150" t="s">
        <v>143</v>
      </c>
      <c r="E165" s="157" t="s">
        <v>1</v>
      </c>
      <c r="F165" s="158" t="s">
        <v>306</v>
      </c>
      <c r="H165" s="159">
        <v>982</v>
      </c>
      <c r="I165" s="160"/>
      <c r="L165" s="156"/>
      <c r="M165" s="161"/>
      <c r="T165" s="162"/>
      <c r="AT165" s="157" t="s">
        <v>143</v>
      </c>
      <c r="AU165" s="157" t="s">
        <v>87</v>
      </c>
      <c r="AV165" s="13" t="s">
        <v>87</v>
      </c>
      <c r="AW165" s="13" t="s">
        <v>35</v>
      </c>
      <c r="AX165" s="13" t="s">
        <v>78</v>
      </c>
      <c r="AY165" s="157" t="s">
        <v>134</v>
      </c>
    </row>
    <row r="166" spans="2:65" s="13" customFormat="1" ht="12">
      <c r="B166" s="156"/>
      <c r="D166" s="150" t="s">
        <v>143</v>
      </c>
      <c r="E166" s="157" t="s">
        <v>1</v>
      </c>
      <c r="F166" s="158" t="s">
        <v>307</v>
      </c>
      <c r="H166" s="159">
        <v>174</v>
      </c>
      <c r="I166" s="160"/>
      <c r="L166" s="156"/>
      <c r="M166" s="161"/>
      <c r="T166" s="162"/>
      <c r="AT166" s="157" t="s">
        <v>143</v>
      </c>
      <c r="AU166" s="157" t="s">
        <v>87</v>
      </c>
      <c r="AV166" s="13" t="s">
        <v>87</v>
      </c>
      <c r="AW166" s="13" t="s">
        <v>35</v>
      </c>
      <c r="AX166" s="13" t="s">
        <v>78</v>
      </c>
      <c r="AY166" s="157" t="s">
        <v>134</v>
      </c>
    </row>
    <row r="167" spans="2:65" s="13" customFormat="1" ht="12">
      <c r="B167" s="156"/>
      <c r="D167" s="150" t="s">
        <v>143</v>
      </c>
      <c r="E167" s="157" t="s">
        <v>1</v>
      </c>
      <c r="F167" s="158" t="s">
        <v>308</v>
      </c>
      <c r="H167" s="159">
        <v>958</v>
      </c>
      <c r="I167" s="160"/>
      <c r="L167" s="156"/>
      <c r="M167" s="161"/>
      <c r="T167" s="162"/>
      <c r="AT167" s="157" t="s">
        <v>143</v>
      </c>
      <c r="AU167" s="157" t="s">
        <v>87</v>
      </c>
      <c r="AV167" s="13" t="s">
        <v>87</v>
      </c>
      <c r="AW167" s="13" t="s">
        <v>35</v>
      </c>
      <c r="AX167" s="13" t="s">
        <v>78</v>
      </c>
      <c r="AY167" s="157" t="s">
        <v>134</v>
      </c>
    </row>
    <row r="168" spans="2:65" s="14" customFormat="1" ht="12">
      <c r="B168" s="163"/>
      <c r="D168" s="150" t="s">
        <v>143</v>
      </c>
      <c r="E168" s="164" t="s">
        <v>1</v>
      </c>
      <c r="F168" s="165" t="s">
        <v>149</v>
      </c>
      <c r="H168" s="166">
        <v>6199</v>
      </c>
      <c r="I168" s="167"/>
      <c r="L168" s="163"/>
      <c r="M168" s="168"/>
      <c r="T168" s="169"/>
      <c r="AT168" s="164" t="s">
        <v>143</v>
      </c>
      <c r="AU168" s="164" t="s">
        <v>87</v>
      </c>
      <c r="AV168" s="14" t="s">
        <v>141</v>
      </c>
      <c r="AW168" s="14" t="s">
        <v>35</v>
      </c>
      <c r="AX168" s="14" t="s">
        <v>85</v>
      </c>
      <c r="AY168" s="164" t="s">
        <v>134</v>
      </c>
    </row>
    <row r="169" spans="2:65" s="1" customFormat="1" ht="16.5" customHeight="1">
      <c r="B169" s="32"/>
      <c r="C169" s="136" t="s">
        <v>183</v>
      </c>
      <c r="D169" s="136" t="s">
        <v>136</v>
      </c>
      <c r="E169" s="137" t="s">
        <v>309</v>
      </c>
      <c r="F169" s="138" t="s">
        <v>310</v>
      </c>
      <c r="G169" s="139" t="s">
        <v>173</v>
      </c>
      <c r="H169" s="140">
        <v>5241</v>
      </c>
      <c r="I169" s="141"/>
      <c r="J169" s="142">
        <f>ROUND(I169*H169,2)</f>
        <v>0</v>
      </c>
      <c r="K169" s="138" t="s">
        <v>140</v>
      </c>
      <c r="L169" s="32"/>
      <c r="M169" s="143" t="s">
        <v>1</v>
      </c>
      <c r="N169" s="144" t="s">
        <v>43</v>
      </c>
      <c r="P169" s="145">
        <f>O169*H169</f>
        <v>0</v>
      </c>
      <c r="Q169" s="145">
        <v>0</v>
      </c>
      <c r="R169" s="145">
        <f>Q169*H169</f>
        <v>0</v>
      </c>
      <c r="S169" s="145">
        <v>0</v>
      </c>
      <c r="T169" s="146">
        <f>S169*H169</f>
        <v>0</v>
      </c>
      <c r="AR169" s="147" t="s">
        <v>141</v>
      </c>
      <c r="AT169" s="147" t="s">
        <v>136</v>
      </c>
      <c r="AU169" s="147" t="s">
        <v>87</v>
      </c>
      <c r="AY169" s="17" t="s">
        <v>134</v>
      </c>
      <c r="BE169" s="148">
        <f>IF(N169="základní",J169,0)</f>
        <v>0</v>
      </c>
      <c r="BF169" s="148">
        <f>IF(N169="snížená",J169,0)</f>
        <v>0</v>
      </c>
      <c r="BG169" s="148">
        <f>IF(N169="zákl. přenesená",J169,0)</f>
        <v>0</v>
      </c>
      <c r="BH169" s="148">
        <f>IF(N169="sníž. přenesená",J169,0)</f>
        <v>0</v>
      </c>
      <c r="BI169" s="148">
        <f>IF(N169="nulová",J169,0)</f>
        <v>0</v>
      </c>
      <c r="BJ169" s="17" t="s">
        <v>85</v>
      </c>
      <c r="BK169" s="148">
        <f>ROUND(I169*H169,2)</f>
        <v>0</v>
      </c>
      <c r="BL169" s="17" t="s">
        <v>141</v>
      </c>
      <c r="BM169" s="147" t="s">
        <v>311</v>
      </c>
    </row>
    <row r="170" spans="2:65" s="12" customFormat="1" ht="12">
      <c r="B170" s="149"/>
      <c r="D170" s="150" t="s">
        <v>143</v>
      </c>
      <c r="E170" s="151" t="s">
        <v>1</v>
      </c>
      <c r="F170" s="152" t="s">
        <v>312</v>
      </c>
      <c r="H170" s="151" t="s">
        <v>1</v>
      </c>
      <c r="I170" s="153"/>
      <c r="L170" s="149"/>
      <c r="M170" s="154"/>
      <c r="T170" s="155"/>
      <c r="AT170" s="151" t="s">
        <v>143</v>
      </c>
      <c r="AU170" s="151" t="s">
        <v>87</v>
      </c>
      <c r="AV170" s="12" t="s">
        <v>85</v>
      </c>
      <c r="AW170" s="12" t="s">
        <v>35</v>
      </c>
      <c r="AX170" s="12" t="s">
        <v>78</v>
      </c>
      <c r="AY170" s="151" t="s">
        <v>134</v>
      </c>
    </row>
    <row r="171" spans="2:65" s="13" customFormat="1" ht="12">
      <c r="B171" s="156"/>
      <c r="D171" s="150" t="s">
        <v>143</v>
      </c>
      <c r="E171" s="157" t="s">
        <v>1</v>
      </c>
      <c r="F171" s="158" t="s">
        <v>305</v>
      </c>
      <c r="H171" s="159">
        <v>4085</v>
      </c>
      <c r="I171" s="160"/>
      <c r="L171" s="156"/>
      <c r="M171" s="161"/>
      <c r="T171" s="162"/>
      <c r="AT171" s="157" t="s">
        <v>143</v>
      </c>
      <c r="AU171" s="157" t="s">
        <v>87</v>
      </c>
      <c r="AV171" s="13" t="s">
        <v>87</v>
      </c>
      <c r="AW171" s="13" t="s">
        <v>35</v>
      </c>
      <c r="AX171" s="13" t="s">
        <v>78</v>
      </c>
      <c r="AY171" s="157" t="s">
        <v>134</v>
      </c>
    </row>
    <row r="172" spans="2:65" s="13" customFormat="1" ht="12">
      <c r="B172" s="156"/>
      <c r="D172" s="150" t="s">
        <v>143</v>
      </c>
      <c r="E172" s="157" t="s">
        <v>1</v>
      </c>
      <c r="F172" s="158" t="s">
        <v>306</v>
      </c>
      <c r="H172" s="159">
        <v>982</v>
      </c>
      <c r="I172" s="160"/>
      <c r="L172" s="156"/>
      <c r="M172" s="161"/>
      <c r="T172" s="162"/>
      <c r="AT172" s="157" t="s">
        <v>143</v>
      </c>
      <c r="AU172" s="157" t="s">
        <v>87</v>
      </c>
      <c r="AV172" s="13" t="s">
        <v>87</v>
      </c>
      <c r="AW172" s="13" t="s">
        <v>35</v>
      </c>
      <c r="AX172" s="13" t="s">
        <v>78</v>
      </c>
      <c r="AY172" s="157" t="s">
        <v>134</v>
      </c>
    </row>
    <row r="173" spans="2:65" s="13" customFormat="1" ht="12">
      <c r="B173" s="156"/>
      <c r="D173" s="150" t="s">
        <v>143</v>
      </c>
      <c r="E173" s="157" t="s">
        <v>1</v>
      </c>
      <c r="F173" s="158" t="s">
        <v>307</v>
      </c>
      <c r="H173" s="159">
        <v>174</v>
      </c>
      <c r="I173" s="160"/>
      <c r="L173" s="156"/>
      <c r="M173" s="161"/>
      <c r="T173" s="162"/>
      <c r="AT173" s="157" t="s">
        <v>143</v>
      </c>
      <c r="AU173" s="157" t="s">
        <v>87</v>
      </c>
      <c r="AV173" s="13" t="s">
        <v>87</v>
      </c>
      <c r="AW173" s="13" t="s">
        <v>35</v>
      </c>
      <c r="AX173" s="13" t="s">
        <v>78</v>
      </c>
      <c r="AY173" s="157" t="s">
        <v>134</v>
      </c>
    </row>
    <row r="174" spans="2:65" s="14" customFormat="1" ht="12">
      <c r="B174" s="163"/>
      <c r="D174" s="150" t="s">
        <v>143</v>
      </c>
      <c r="E174" s="164" t="s">
        <v>1</v>
      </c>
      <c r="F174" s="165" t="s">
        <v>149</v>
      </c>
      <c r="H174" s="166">
        <v>5241</v>
      </c>
      <c r="I174" s="167"/>
      <c r="L174" s="163"/>
      <c r="M174" s="168"/>
      <c r="T174" s="169"/>
      <c r="AT174" s="164" t="s">
        <v>143</v>
      </c>
      <c r="AU174" s="164" t="s">
        <v>87</v>
      </c>
      <c r="AV174" s="14" t="s">
        <v>141</v>
      </c>
      <c r="AW174" s="14" t="s">
        <v>35</v>
      </c>
      <c r="AX174" s="14" t="s">
        <v>85</v>
      </c>
      <c r="AY174" s="164" t="s">
        <v>134</v>
      </c>
    </row>
    <row r="175" spans="2:65" s="1" customFormat="1" ht="24.25" customHeight="1">
      <c r="B175" s="32"/>
      <c r="C175" s="136" t="s">
        <v>188</v>
      </c>
      <c r="D175" s="136" t="s">
        <v>136</v>
      </c>
      <c r="E175" s="137" t="s">
        <v>313</v>
      </c>
      <c r="F175" s="138" t="s">
        <v>314</v>
      </c>
      <c r="G175" s="139" t="s">
        <v>173</v>
      </c>
      <c r="H175" s="140">
        <v>5241</v>
      </c>
      <c r="I175" s="141"/>
      <c r="J175" s="142">
        <f>ROUND(I175*H175,2)</f>
        <v>0</v>
      </c>
      <c r="K175" s="138" t="s">
        <v>140</v>
      </c>
      <c r="L175" s="32"/>
      <c r="M175" s="143" t="s">
        <v>1</v>
      </c>
      <c r="N175" s="144" t="s">
        <v>43</v>
      </c>
      <c r="P175" s="145">
        <f>O175*H175</f>
        <v>0</v>
      </c>
      <c r="Q175" s="145">
        <v>0</v>
      </c>
      <c r="R175" s="145">
        <f>Q175*H175</f>
        <v>0</v>
      </c>
      <c r="S175" s="145">
        <v>0</v>
      </c>
      <c r="T175" s="146">
        <f>S175*H175</f>
        <v>0</v>
      </c>
      <c r="AR175" s="147" t="s">
        <v>141</v>
      </c>
      <c r="AT175" s="147" t="s">
        <v>136</v>
      </c>
      <c r="AU175" s="147" t="s">
        <v>87</v>
      </c>
      <c r="AY175" s="17" t="s">
        <v>134</v>
      </c>
      <c r="BE175" s="148">
        <f>IF(N175="základní",J175,0)</f>
        <v>0</v>
      </c>
      <c r="BF175" s="148">
        <f>IF(N175="snížená",J175,0)</f>
        <v>0</v>
      </c>
      <c r="BG175" s="148">
        <f>IF(N175="zákl. přenesená",J175,0)</f>
        <v>0</v>
      </c>
      <c r="BH175" s="148">
        <f>IF(N175="sníž. přenesená",J175,0)</f>
        <v>0</v>
      </c>
      <c r="BI175" s="148">
        <f>IF(N175="nulová",J175,0)</f>
        <v>0</v>
      </c>
      <c r="BJ175" s="17" t="s">
        <v>85</v>
      </c>
      <c r="BK175" s="148">
        <f>ROUND(I175*H175,2)</f>
        <v>0</v>
      </c>
      <c r="BL175" s="17" t="s">
        <v>141</v>
      </c>
      <c r="BM175" s="147" t="s">
        <v>315</v>
      </c>
    </row>
    <row r="176" spans="2:65" s="12" customFormat="1" ht="12">
      <c r="B176" s="149"/>
      <c r="D176" s="150" t="s">
        <v>143</v>
      </c>
      <c r="E176" s="151" t="s">
        <v>1</v>
      </c>
      <c r="F176" s="152" t="s">
        <v>316</v>
      </c>
      <c r="H176" s="151" t="s">
        <v>1</v>
      </c>
      <c r="I176" s="153"/>
      <c r="L176" s="149"/>
      <c r="M176" s="154"/>
      <c r="T176" s="155"/>
      <c r="AT176" s="151" t="s">
        <v>143</v>
      </c>
      <c r="AU176" s="151" t="s">
        <v>87</v>
      </c>
      <c r="AV176" s="12" t="s">
        <v>85</v>
      </c>
      <c r="AW176" s="12" t="s">
        <v>35</v>
      </c>
      <c r="AX176" s="12" t="s">
        <v>78</v>
      </c>
      <c r="AY176" s="151" t="s">
        <v>134</v>
      </c>
    </row>
    <row r="177" spans="2:65" s="13" customFormat="1" ht="12">
      <c r="B177" s="156"/>
      <c r="D177" s="150" t="s">
        <v>143</v>
      </c>
      <c r="E177" s="157" t="s">
        <v>1</v>
      </c>
      <c r="F177" s="158" t="s">
        <v>305</v>
      </c>
      <c r="H177" s="159">
        <v>4085</v>
      </c>
      <c r="I177" s="160"/>
      <c r="L177" s="156"/>
      <c r="M177" s="161"/>
      <c r="T177" s="162"/>
      <c r="AT177" s="157" t="s">
        <v>143</v>
      </c>
      <c r="AU177" s="157" t="s">
        <v>87</v>
      </c>
      <c r="AV177" s="13" t="s">
        <v>87</v>
      </c>
      <c r="AW177" s="13" t="s">
        <v>35</v>
      </c>
      <c r="AX177" s="13" t="s">
        <v>78</v>
      </c>
      <c r="AY177" s="157" t="s">
        <v>134</v>
      </c>
    </row>
    <row r="178" spans="2:65" s="13" customFormat="1" ht="12">
      <c r="B178" s="156"/>
      <c r="D178" s="150" t="s">
        <v>143</v>
      </c>
      <c r="E178" s="157" t="s">
        <v>1</v>
      </c>
      <c r="F178" s="158" t="s">
        <v>306</v>
      </c>
      <c r="H178" s="159">
        <v>982</v>
      </c>
      <c r="I178" s="160"/>
      <c r="L178" s="156"/>
      <c r="M178" s="161"/>
      <c r="T178" s="162"/>
      <c r="AT178" s="157" t="s">
        <v>143</v>
      </c>
      <c r="AU178" s="157" t="s">
        <v>87</v>
      </c>
      <c r="AV178" s="13" t="s">
        <v>87</v>
      </c>
      <c r="AW178" s="13" t="s">
        <v>35</v>
      </c>
      <c r="AX178" s="13" t="s">
        <v>78</v>
      </c>
      <c r="AY178" s="157" t="s">
        <v>134</v>
      </c>
    </row>
    <row r="179" spans="2:65" s="13" customFormat="1" ht="12">
      <c r="B179" s="156"/>
      <c r="D179" s="150" t="s">
        <v>143</v>
      </c>
      <c r="E179" s="157" t="s">
        <v>1</v>
      </c>
      <c r="F179" s="158" t="s">
        <v>307</v>
      </c>
      <c r="H179" s="159">
        <v>174</v>
      </c>
      <c r="I179" s="160"/>
      <c r="L179" s="156"/>
      <c r="M179" s="161"/>
      <c r="T179" s="162"/>
      <c r="AT179" s="157" t="s">
        <v>143</v>
      </c>
      <c r="AU179" s="157" t="s">
        <v>87</v>
      </c>
      <c r="AV179" s="13" t="s">
        <v>87</v>
      </c>
      <c r="AW179" s="13" t="s">
        <v>35</v>
      </c>
      <c r="AX179" s="13" t="s">
        <v>78</v>
      </c>
      <c r="AY179" s="157" t="s">
        <v>134</v>
      </c>
    </row>
    <row r="180" spans="2:65" s="14" customFormat="1" ht="12">
      <c r="B180" s="163"/>
      <c r="D180" s="150" t="s">
        <v>143</v>
      </c>
      <c r="E180" s="164" t="s">
        <v>1</v>
      </c>
      <c r="F180" s="165" t="s">
        <v>149</v>
      </c>
      <c r="H180" s="166">
        <v>5241</v>
      </c>
      <c r="I180" s="167"/>
      <c r="L180" s="163"/>
      <c r="M180" s="168"/>
      <c r="T180" s="169"/>
      <c r="AT180" s="164" t="s">
        <v>143</v>
      </c>
      <c r="AU180" s="164" t="s">
        <v>87</v>
      </c>
      <c r="AV180" s="14" t="s">
        <v>141</v>
      </c>
      <c r="AW180" s="14" t="s">
        <v>35</v>
      </c>
      <c r="AX180" s="14" t="s">
        <v>85</v>
      </c>
      <c r="AY180" s="164" t="s">
        <v>134</v>
      </c>
    </row>
    <row r="181" spans="2:65" s="1" customFormat="1" ht="24.25" customHeight="1">
      <c r="B181" s="32"/>
      <c r="C181" s="136" t="s">
        <v>194</v>
      </c>
      <c r="D181" s="136" t="s">
        <v>136</v>
      </c>
      <c r="E181" s="137" t="s">
        <v>317</v>
      </c>
      <c r="F181" s="138" t="s">
        <v>318</v>
      </c>
      <c r="G181" s="139" t="s">
        <v>173</v>
      </c>
      <c r="H181" s="140">
        <v>958</v>
      </c>
      <c r="I181" s="141"/>
      <c r="J181" s="142">
        <f>ROUND(I181*H181,2)</f>
        <v>0</v>
      </c>
      <c r="K181" s="138" t="s">
        <v>140</v>
      </c>
      <c r="L181" s="32"/>
      <c r="M181" s="143" t="s">
        <v>1</v>
      </c>
      <c r="N181" s="144" t="s">
        <v>43</v>
      </c>
      <c r="P181" s="145">
        <f>O181*H181</f>
        <v>0</v>
      </c>
      <c r="Q181" s="145">
        <v>0</v>
      </c>
      <c r="R181" s="145">
        <f>Q181*H181</f>
        <v>0</v>
      </c>
      <c r="S181" s="145">
        <v>0</v>
      </c>
      <c r="T181" s="146">
        <f>S181*H181</f>
        <v>0</v>
      </c>
      <c r="AR181" s="147" t="s">
        <v>141</v>
      </c>
      <c r="AT181" s="147" t="s">
        <v>136</v>
      </c>
      <c r="AU181" s="147" t="s">
        <v>87</v>
      </c>
      <c r="AY181" s="17" t="s">
        <v>134</v>
      </c>
      <c r="BE181" s="148">
        <f>IF(N181="základní",J181,0)</f>
        <v>0</v>
      </c>
      <c r="BF181" s="148">
        <f>IF(N181="snížená",J181,0)</f>
        <v>0</v>
      </c>
      <c r="BG181" s="148">
        <f>IF(N181="zákl. přenesená",J181,0)</f>
        <v>0</v>
      </c>
      <c r="BH181" s="148">
        <f>IF(N181="sníž. přenesená",J181,0)</f>
        <v>0</v>
      </c>
      <c r="BI181" s="148">
        <f>IF(N181="nulová",J181,0)</f>
        <v>0</v>
      </c>
      <c r="BJ181" s="17" t="s">
        <v>85</v>
      </c>
      <c r="BK181" s="148">
        <f>ROUND(I181*H181,2)</f>
        <v>0</v>
      </c>
      <c r="BL181" s="17" t="s">
        <v>141</v>
      </c>
      <c r="BM181" s="147" t="s">
        <v>319</v>
      </c>
    </row>
    <row r="182" spans="2:65" s="12" customFormat="1" ht="12">
      <c r="B182" s="149"/>
      <c r="D182" s="150" t="s">
        <v>143</v>
      </c>
      <c r="E182" s="151" t="s">
        <v>1</v>
      </c>
      <c r="F182" s="152" t="s">
        <v>320</v>
      </c>
      <c r="H182" s="151" t="s">
        <v>1</v>
      </c>
      <c r="I182" s="153"/>
      <c r="L182" s="149"/>
      <c r="M182" s="154"/>
      <c r="T182" s="155"/>
      <c r="AT182" s="151" t="s">
        <v>143</v>
      </c>
      <c r="AU182" s="151" t="s">
        <v>87</v>
      </c>
      <c r="AV182" s="12" t="s">
        <v>85</v>
      </c>
      <c r="AW182" s="12" t="s">
        <v>35</v>
      </c>
      <c r="AX182" s="12" t="s">
        <v>78</v>
      </c>
      <c r="AY182" s="151" t="s">
        <v>134</v>
      </c>
    </row>
    <row r="183" spans="2:65" s="13" customFormat="1" ht="12">
      <c r="B183" s="156"/>
      <c r="D183" s="150" t="s">
        <v>143</v>
      </c>
      <c r="E183" s="157" t="s">
        <v>1</v>
      </c>
      <c r="F183" s="158" t="s">
        <v>321</v>
      </c>
      <c r="H183" s="159">
        <v>958</v>
      </c>
      <c r="I183" s="160"/>
      <c r="L183" s="156"/>
      <c r="M183" s="161"/>
      <c r="T183" s="162"/>
      <c r="AT183" s="157" t="s">
        <v>143</v>
      </c>
      <c r="AU183" s="157" t="s">
        <v>87</v>
      </c>
      <c r="AV183" s="13" t="s">
        <v>87</v>
      </c>
      <c r="AW183" s="13" t="s">
        <v>35</v>
      </c>
      <c r="AX183" s="13" t="s">
        <v>78</v>
      </c>
      <c r="AY183" s="157" t="s">
        <v>134</v>
      </c>
    </row>
    <row r="184" spans="2:65" s="14" customFormat="1" ht="12">
      <c r="B184" s="163"/>
      <c r="D184" s="150" t="s">
        <v>143</v>
      </c>
      <c r="E184" s="164" t="s">
        <v>246</v>
      </c>
      <c r="F184" s="165" t="s">
        <v>149</v>
      </c>
      <c r="H184" s="166">
        <v>958</v>
      </c>
      <c r="I184" s="167"/>
      <c r="L184" s="163"/>
      <c r="M184" s="168"/>
      <c r="T184" s="169"/>
      <c r="AT184" s="164" t="s">
        <v>143</v>
      </c>
      <c r="AU184" s="164" t="s">
        <v>87</v>
      </c>
      <c r="AV184" s="14" t="s">
        <v>141</v>
      </c>
      <c r="AW184" s="14" t="s">
        <v>35</v>
      </c>
      <c r="AX184" s="14" t="s">
        <v>85</v>
      </c>
      <c r="AY184" s="164" t="s">
        <v>134</v>
      </c>
    </row>
    <row r="185" spans="2:65" s="1" customFormat="1" ht="38" customHeight="1">
      <c r="B185" s="32"/>
      <c r="C185" s="136" t="s">
        <v>199</v>
      </c>
      <c r="D185" s="136" t="s">
        <v>136</v>
      </c>
      <c r="E185" s="137" t="s">
        <v>322</v>
      </c>
      <c r="F185" s="138" t="s">
        <v>323</v>
      </c>
      <c r="G185" s="139" t="s">
        <v>173</v>
      </c>
      <c r="H185" s="140">
        <v>4283</v>
      </c>
      <c r="I185" s="141"/>
      <c r="J185" s="142">
        <f>ROUND(I185*H185,2)</f>
        <v>0</v>
      </c>
      <c r="K185" s="138" t="s">
        <v>140</v>
      </c>
      <c r="L185" s="32"/>
      <c r="M185" s="143" t="s">
        <v>1</v>
      </c>
      <c r="N185" s="144" t="s">
        <v>43</v>
      </c>
      <c r="P185" s="145">
        <f>O185*H185</f>
        <v>0</v>
      </c>
      <c r="Q185" s="145">
        <v>0</v>
      </c>
      <c r="R185" s="145">
        <f>Q185*H185</f>
        <v>0</v>
      </c>
      <c r="S185" s="145">
        <v>0</v>
      </c>
      <c r="T185" s="146">
        <f>S185*H185</f>
        <v>0</v>
      </c>
      <c r="AR185" s="147" t="s">
        <v>141</v>
      </c>
      <c r="AT185" s="147" t="s">
        <v>136</v>
      </c>
      <c r="AU185" s="147" t="s">
        <v>87</v>
      </c>
      <c r="AY185" s="17" t="s">
        <v>134</v>
      </c>
      <c r="BE185" s="148">
        <f>IF(N185="základní",J185,0)</f>
        <v>0</v>
      </c>
      <c r="BF185" s="148">
        <f>IF(N185="snížená",J185,0)</f>
        <v>0</v>
      </c>
      <c r="BG185" s="148">
        <f>IF(N185="zákl. přenesená",J185,0)</f>
        <v>0</v>
      </c>
      <c r="BH185" s="148">
        <f>IF(N185="sníž. přenesená",J185,0)</f>
        <v>0</v>
      </c>
      <c r="BI185" s="148">
        <f>IF(N185="nulová",J185,0)</f>
        <v>0</v>
      </c>
      <c r="BJ185" s="17" t="s">
        <v>85</v>
      </c>
      <c r="BK185" s="148">
        <f>ROUND(I185*H185,2)</f>
        <v>0</v>
      </c>
      <c r="BL185" s="17" t="s">
        <v>141</v>
      </c>
      <c r="BM185" s="147" t="s">
        <v>324</v>
      </c>
    </row>
    <row r="186" spans="2:65" s="12" customFormat="1" ht="24">
      <c r="B186" s="149"/>
      <c r="D186" s="150" t="s">
        <v>143</v>
      </c>
      <c r="E186" s="151" t="s">
        <v>1</v>
      </c>
      <c r="F186" s="152" t="s">
        <v>325</v>
      </c>
      <c r="H186" s="151" t="s">
        <v>1</v>
      </c>
      <c r="I186" s="153"/>
      <c r="L186" s="149"/>
      <c r="M186" s="154"/>
      <c r="T186" s="155"/>
      <c r="AT186" s="151" t="s">
        <v>143</v>
      </c>
      <c r="AU186" s="151" t="s">
        <v>87</v>
      </c>
      <c r="AV186" s="12" t="s">
        <v>85</v>
      </c>
      <c r="AW186" s="12" t="s">
        <v>35</v>
      </c>
      <c r="AX186" s="12" t="s">
        <v>78</v>
      </c>
      <c r="AY186" s="151" t="s">
        <v>134</v>
      </c>
    </row>
    <row r="187" spans="2:65" s="13" customFormat="1" ht="12">
      <c r="B187" s="156"/>
      <c r="D187" s="150" t="s">
        <v>143</v>
      </c>
      <c r="E187" s="157" t="s">
        <v>1</v>
      </c>
      <c r="F187" s="158" t="s">
        <v>305</v>
      </c>
      <c r="H187" s="159">
        <v>4085</v>
      </c>
      <c r="I187" s="160"/>
      <c r="L187" s="156"/>
      <c r="M187" s="161"/>
      <c r="T187" s="162"/>
      <c r="AT187" s="157" t="s">
        <v>143</v>
      </c>
      <c r="AU187" s="157" t="s">
        <v>87</v>
      </c>
      <c r="AV187" s="13" t="s">
        <v>87</v>
      </c>
      <c r="AW187" s="13" t="s">
        <v>35</v>
      </c>
      <c r="AX187" s="13" t="s">
        <v>78</v>
      </c>
      <c r="AY187" s="157" t="s">
        <v>134</v>
      </c>
    </row>
    <row r="188" spans="2:65" s="13" customFormat="1" ht="12">
      <c r="B188" s="156"/>
      <c r="D188" s="150" t="s">
        <v>143</v>
      </c>
      <c r="E188" s="157" t="s">
        <v>1</v>
      </c>
      <c r="F188" s="158" t="s">
        <v>306</v>
      </c>
      <c r="H188" s="159">
        <v>982</v>
      </c>
      <c r="I188" s="160"/>
      <c r="L188" s="156"/>
      <c r="M188" s="161"/>
      <c r="T188" s="162"/>
      <c r="AT188" s="157" t="s">
        <v>143</v>
      </c>
      <c r="AU188" s="157" t="s">
        <v>87</v>
      </c>
      <c r="AV188" s="13" t="s">
        <v>87</v>
      </c>
      <c r="AW188" s="13" t="s">
        <v>35</v>
      </c>
      <c r="AX188" s="13" t="s">
        <v>78</v>
      </c>
      <c r="AY188" s="157" t="s">
        <v>134</v>
      </c>
    </row>
    <row r="189" spans="2:65" s="13" customFormat="1" ht="12">
      <c r="B189" s="156"/>
      <c r="D189" s="150" t="s">
        <v>143</v>
      </c>
      <c r="E189" s="157" t="s">
        <v>1</v>
      </c>
      <c r="F189" s="158" t="s">
        <v>307</v>
      </c>
      <c r="H189" s="159">
        <v>174</v>
      </c>
      <c r="I189" s="160"/>
      <c r="L189" s="156"/>
      <c r="M189" s="161"/>
      <c r="T189" s="162"/>
      <c r="AT189" s="157" t="s">
        <v>143</v>
      </c>
      <c r="AU189" s="157" t="s">
        <v>87</v>
      </c>
      <c r="AV189" s="13" t="s">
        <v>87</v>
      </c>
      <c r="AW189" s="13" t="s">
        <v>35</v>
      </c>
      <c r="AX189" s="13" t="s">
        <v>78</v>
      </c>
      <c r="AY189" s="157" t="s">
        <v>134</v>
      </c>
    </row>
    <row r="190" spans="2:65" s="13" customFormat="1" ht="12">
      <c r="B190" s="156"/>
      <c r="D190" s="150" t="s">
        <v>143</v>
      </c>
      <c r="E190" s="157" t="s">
        <v>1</v>
      </c>
      <c r="F190" s="158" t="s">
        <v>326</v>
      </c>
      <c r="H190" s="159">
        <v>-958</v>
      </c>
      <c r="I190" s="160"/>
      <c r="L190" s="156"/>
      <c r="M190" s="161"/>
      <c r="T190" s="162"/>
      <c r="AT190" s="157" t="s">
        <v>143</v>
      </c>
      <c r="AU190" s="157" t="s">
        <v>87</v>
      </c>
      <c r="AV190" s="13" t="s">
        <v>87</v>
      </c>
      <c r="AW190" s="13" t="s">
        <v>35</v>
      </c>
      <c r="AX190" s="13" t="s">
        <v>78</v>
      </c>
      <c r="AY190" s="157" t="s">
        <v>134</v>
      </c>
    </row>
    <row r="191" spans="2:65" s="14" customFormat="1" ht="12">
      <c r="B191" s="163"/>
      <c r="D191" s="150" t="s">
        <v>143</v>
      </c>
      <c r="E191" s="164" t="s">
        <v>1</v>
      </c>
      <c r="F191" s="165" t="s">
        <v>149</v>
      </c>
      <c r="H191" s="166">
        <v>4283</v>
      </c>
      <c r="I191" s="167"/>
      <c r="L191" s="163"/>
      <c r="M191" s="168"/>
      <c r="T191" s="169"/>
      <c r="AT191" s="164" t="s">
        <v>143</v>
      </c>
      <c r="AU191" s="164" t="s">
        <v>87</v>
      </c>
      <c r="AV191" s="14" t="s">
        <v>141</v>
      </c>
      <c r="AW191" s="14" t="s">
        <v>35</v>
      </c>
      <c r="AX191" s="14" t="s">
        <v>85</v>
      </c>
      <c r="AY191" s="164" t="s">
        <v>134</v>
      </c>
    </row>
    <row r="192" spans="2:65" s="1" customFormat="1" ht="38" customHeight="1">
      <c r="B192" s="32"/>
      <c r="C192" s="136" t="s">
        <v>215</v>
      </c>
      <c r="D192" s="136" t="s">
        <v>136</v>
      </c>
      <c r="E192" s="137" t="s">
        <v>327</v>
      </c>
      <c r="F192" s="138" t="s">
        <v>328</v>
      </c>
      <c r="G192" s="139" t="s">
        <v>173</v>
      </c>
      <c r="H192" s="140">
        <v>17132</v>
      </c>
      <c r="I192" s="141"/>
      <c r="J192" s="142">
        <f>ROUND(I192*H192,2)</f>
        <v>0</v>
      </c>
      <c r="K192" s="138" t="s">
        <v>140</v>
      </c>
      <c r="L192" s="32"/>
      <c r="M192" s="143" t="s">
        <v>1</v>
      </c>
      <c r="N192" s="144" t="s">
        <v>43</v>
      </c>
      <c r="P192" s="145">
        <f>O192*H192</f>
        <v>0</v>
      </c>
      <c r="Q192" s="145">
        <v>0</v>
      </c>
      <c r="R192" s="145">
        <f>Q192*H192</f>
        <v>0</v>
      </c>
      <c r="S192" s="145">
        <v>0</v>
      </c>
      <c r="T192" s="146">
        <f>S192*H192</f>
        <v>0</v>
      </c>
      <c r="AR192" s="147" t="s">
        <v>141</v>
      </c>
      <c r="AT192" s="147" t="s">
        <v>136</v>
      </c>
      <c r="AU192" s="147" t="s">
        <v>87</v>
      </c>
      <c r="AY192" s="17" t="s">
        <v>134</v>
      </c>
      <c r="BE192" s="148">
        <f>IF(N192="základní",J192,0)</f>
        <v>0</v>
      </c>
      <c r="BF192" s="148">
        <f>IF(N192="snížená",J192,0)</f>
        <v>0</v>
      </c>
      <c r="BG192" s="148">
        <f>IF(N192="zákl. přenesená",J192,0)</f>
        <v>0</v>
      </c>
      <c r="BH192" s="148">
        <f>IF(N192="sníž. přenesená",J192,0)</f>
        <v>0</v>
      </c>
      <c r="BI192" s="148">
        <f>IF(N192="nulová",J192,0)</f>
        <v>0</v>
      </c>
      <c r="BJ192" s="17" t="s">
        <v>85</v>
      </c>
      <c r="BK192" s="148">
        <f>ROUND(I192*H192,2)</f>
        <v>0</v>
      </c>
      <c r="BL192" s="17" t="s">
        <v>141</v>
      </c>
      <c r="BM192" s="147" t="s">
        <v>329</v>
      </c>
    </row>
    <row r="193" spans="2:65" s="13" customFormat="1" ht="12">
      <c r="B193" s="156"/>
      <c r="D193" s="150" t="s">
        <v>143</v>
      </c>
      <c r="F193" s="158" t="s">
        <v>330</v>
      </c>
      <c r="H193" s="159">
        <v>17132</v>
      </c>
      <c r="I193" s="160"/>
      <c r="L193" s="156"/>
      <c r="M193" s="161"/>
      <c r="T193" s="162"/>
      <c r="AT193" s="157" t="s">
        <v>143</v>
      </c>
      <c r="AU193" s="157" t="s">
        <v>87</v>
      </c>
      <c r="AV193" s="13" t="s">
        <v>87</v>
      </c>
      <c r="AW193" s="13" t="s">
        <v>4</v>
      </c>
      <c r="AX193" s="13" t="s">
        <v>85</v>
      </c>
      <c r="AY193" s="157" t="s">
        <v>134</v>
      </c>
    </row>
    <row r="194" spans="2:65" s="1" customFormat="1" ht="33" customHeight="1">
      <c r="B194" s="32"/>
      <c r="C194" s="136" t="s">
        <v>14</v>
      </c>
      <c r="D194" s="136" t="s">
        <v>136</v>
      </c>
      <c r="E194" s="137" t="s">
        <v>331</v>
      </c>
      <c r="F194" s="138" t="s">
        <v>332</v>
      </c>
      <c r="G194" s="139" t="s">
        <v>197</v>
      </c>
      <c r="H194" s="140">
        <v>7709.4</v>
      </c>
      <c r="I194" s="141"/>
      <c r="J194" s="142">
        <f>ROUND(I194*H194,2)</f>
        <v>0</v>
      </c>
      <c r="K194" s="138" t="s">
        <v>140</v>
      </c>
      <c r="L194" s="32"/>
      <c r="M194" s="143" t="s">
        <v>1</v>
      </c>
      <c r="N194" s="144" t="s">
        <v>43</v>
      </c>
      <c r="P194" s="145">
        <f>O194*H194</f>
        <v>0</v>
      </c>
      <c r="Q194" s="145">
        <v>0</v>
      </c>
      <c r="R194" s="145">
        <f>Q194*H194</f>
        <v>0</v>
      </c>
      <c r="S194" s="145">
        <v>0</v>
      </c>
      <c r="T194" s="146">
        <f>S194*H194</f>
        <v>0</v>
      </c>
      <c r="AR194" s="147" t="s">
        <v>141</v>
      </c>
      <c r="AT194" s="147" t="s">
        <v>136</v>
      </c>
      <c r="AU194" s="147" t="s">
        <v>87</v>
      </c>
      <c r="AY194" s="17" t="s">
        <v>134</v>
      </c>
      <c r="BE194" s="148">
        <f>IF(N194="základní",J194,0)</f>
        <v>0</v>
      </c>
      <c r="BF194" s="148">
        <f>IF(N194="snížená",J194,0)</f>
        <v>0</v>
      </c>
      <c r="BG194" s="148">
        <f>IF(N194="zákl. přenesená",J194,0)</f>
        <v>0</v>
      </c>
      <c r="BH194" s="148">
        <f>IF(N194="sníž. přenesená",J194,0)</f>
        <v>0</v>
      </c>
      <c r="BI194" s="148">
        <f>IF(N194="nulová",J194,0)</f>
        <v>0</v>
      </c>
      <c r="BJ194" s="17" t="s">
        <v>85</v>
      </c>
      <c r="BK194" s="148">
        <f>ROUND(I194*H194,2)</f>
        <v>0</v>
      </c>
      <c r="BL194" s="17" t="s">
        <v>141</v>
      </c>
      <c r="BM194" s="147" t="s">
        <v>333</v>
      </c>
    </row>
    <row r="195" spans="2:65" s="13" customFormat="1" ht="12">
      <c r="B195" s="156"/>
      <c r="D195" s="150" t="s">
        <v>143</v>
      </c>
      <c r="F195" s="158" t="s">
        <v>334</v>
      </c>
      <c r="H195" s="159">
        <v>7709.4</v>
      </c>
      <c r="I195" s="160"/>
      <c r="L195" s="156"/>
      <c r="M195" s="161"/>
      <c r="T195" s="162"/>
      <c r="AT195" s="157" t="s">
        <v>143</v>
      </c>
      <c r="AU195" s="157" t="s">
        <v>87</v>
      </c>
      <c r="AV195" s="13" t="s">
        <v>87</v>
      </c>
      <c r="AW195" s="13" t="s">
        <v>4</v>
      </c>
      <c r="AX195" s="13" t="s">
        <v>85</v>
      </c>
      <c r="AY195" s="157" t="s">
        <v>134</v>
      </c>
    </row>
    <row r="196" spans="2:65" s="1" customFormat="1" ht="24.25" customHeight="1">
      <c r="B196" s="32"/>
      <c r="C196" s="136" t="s">
        <v>8</v>
      </c>
      <c r="D196" s="136" t="s">
        <v>136</v>
      </c>
      <c r="E196" s="137" t="s">
        <v>335</v>
      </c>
      <c r="F196" s="138" t="s">
        <v>336</v>
      </c>
      <c r="G196" s="139" t="s">
        <v>139</v>
      </c>
      <c r="H196" s="140">
        <v>4356</v>
      </c>
      <c r="I196" s="141"/>
      <c r="J196" s="142">
        <f>ROUND(I196*H196,2)</f>
        <v>0</v>
      </c>
      <c r="K196" s="138" t="s">
        <v>140</v>
      </c>
      <c r="L196" s="32"/>
      <c r="M196" s="143" t="s">
        <v>1</v>
      </c>
      <c r="N196" s="144" t="s">
        <v>43</v>
      </c>
      <c r="P196" s="145">
        <f>O196*H196</f>
        <v>0</v>
      </c>
      <c r="Q196" s="145">
        <v>0</v>
      </c>
      <c r="R196" s="145">
        <f>Q196*H196</f>
        <v>0</v>
      </c>
      <c r="S196" s="145">
        <v>0</v>
      </c>
      <c r="T196" s="146">
        <f>S196*H196</f>
        <v>0</v>
      </c>
      <c r="AR196" s="147" t="s">
        <v>141</v>
      </c>
      <c r="AT196" s="147" t="s">
        <v>136</v>
      </c>
      <c r="AU196" s="147" t="s">
        <v>87</v>
      </c>
      <c r="AY196" s="17" t="s">
        <v>134</v>
      </c>
      <c r="BE196" s="148">
        <f>IF(N196="základní",J196,0)</f>
        <v>0</v>
      </c>
      <c r="BF196" s="148">
        <f>IF(N196="snížená",J196,0)</f>
        <v>0</v>
      </c>
      <c r="BG196" s="148">
        <f>IF(N196="zákl. přenesená",J196,0)</f>
        <v>0</v>
      </c>
      <c r="BH196" s="148">
        <f>IF(N196="sníž. přenesená",J196,0)</f>
        <v>0</v>
      </c>
      <c r="BI196" s="148">
        <f>IF(N196="nulová",J196,0)</f>
        <v>0</v>
      </c>
      <c r="BJ196" s="17" t="s">
        <v>85</v>
      </c>
      <c r="BK196" s="148">
        <f>ROUND(I196*H196,2)</f>
        <v>0</v>
      </c>
      <c r="BL196" s="17" t="s">
        <v>141</v>
      </c>
      <c r="BM196" s="147" t="s">
        <v>337</v>
      </c>
    </row>
    <row r="197" spans="2:65" s="12" customFormat="1" ht="12">
      <c r="B197" s="149"/>
      <c r="D197" s="150" t="s">
        <v>143</v>
      </c>
      <c r="E197" s="151" t="s">
        <v>1</v>
      </c>
      <c r="F197" s="152" t="s">
        <v>338</v>
      </c>
      <c r="H197" s="151" t="s">
        <v>1</v>
      </c>
      <c r="I197" s="153"/>
      <c r="L197" s="149"/>
      <c r="M197" s="154"/>
      <c r="T197" s="155"/>
      <c r="AT197" s="151" t="s">
        <v>143</v>
      </c>
      <c r="AU197" s="151" t="s">
        <v>87</v>
      </c>
      <c r="AV197" s="12" t="s">
        <v>85</v>
      </c>
      <c r="AW197" s="12" t="s">
        <v>35</v>
      </c>
      <c r="AX197" s="12" t="s">
        <v>78</v>
      </c>
      <c r="AY197" s="151" t="s">
        <v>134</v>
      </c>
    </row>
    <row r="198" spans="2:65" s="13" customFormat="1" ht="12">
      <c r="B198" s="156"/>
      <c r="D198" s="150" t="s">
        <v>143</v>
      </c>
      <c r="E198" s="157" t="s">
        <v>1</v>
      </c>
      <c r="F198" s="158" t="s">
        <v>339</v>
      </c>
      <c r="H198" s="159">
        <v>4356</v>
      </c>
      <c r="I198" s="160"/>
      <c r="L198" s="156"/>
      <c r="M198" s="161"/>
      <c r="T198" s="162"/>
      <c r="AT198" s="157" t="s">
        <v>143</v>
      </c>
      <c r="AU198" s="157" t="s">
        <v>87</v>
      </c>
      <c r="AV198" s="13" t="s">
        <v>87</v>
      </c>
      <c r="AW198" s="13" t="s">
        <v>35</v>
      </c>
      <c r="AX198" s="13" t="s">
        <v>78</v>
      </c>
      <c r="AY198" s="157" t="s">
        <v>134</v>
      </c>
    </row>
    <row r="199" spans="2:65" s="14" customFormat="1" ht="12">
      <c r="B199" s="163"/>
      <c r="D199" s="150" t="s">
        <v>143</v>
      </c>
      <c r="E199" s="164" t="s">
        <v>1</v>
      </c>
      <c r="F199" s="165" t="s">
        <v>149</v>
      </c>
      <c r="H199" s="166">
        <v>4356</v>
      </c>
      <c r="I199" s="167"/>
      <c r="L199" s="163"/>
      <c r="M199" s="168"/>
      <c r="T199" s="169"/>
      <c r="AT199" s="164" t="s">
        <v>143</v>
      </c>
      <c r="AU199" s="164" t="s">
        <v>87</v>
      </c>
      <c r="AV199" s="14" t="s">
        <v>141</v>
      </c>
      <c r="AW199" s="14" t="s">
        <v>35</v>
      </c>
      <c r="AX199" s="14" t="s">
        <v>85</v>
      </c>
      <c r="AY199" s="164" t="s">
        <v>134</v>
      </c>
    </row>
    <row r="200" spans="2:65" s="1" customFormat="1" ht="33" customHeight="1">
      <c r="B200" s="32"/>
      <c r="C200" s="136" t="s">
        <v>223</v>
      </c>
      <c r="D200" s="136" t="s">
        <v>136</v>
      </c>
      <c r="E200" s="137" t="s">
        <v>340</v>
      </c>
      <c r="F200" s="138" t="s">
        <v>341</v>
      </c>
      <c r="G200" s="139" t="s">
        <v>139</v>
      </c>
      <c r="H200" s="140">
        <v>4356</v>
      </c>
      <c r="I200" s="141"/>
      <c r="J200" s="142">
        <f>ROUND(I200*H200,2)</f>
        <v>0</v>
      </c>
      <c r="K200" s="138" t="s">
        <v>140</v>
      </c>
      <c r="L200" s="32"/>
      <c r="M200" s="143" t="s">
        <v>1</v>
      </c>
      <c r="N200" s="144" t="s">
        <v>43</v>
      </c>
      <c r="P200" s="145">
        <f>O200*H200</f>
        <v>0</v>
      </c>
      <c r="Q200" s="145">
        <v>0</v>
      </c>
      <c r="R200" s="145">
        <f>Q200*H200</f>
        <v>0</v>
      </c>
      <c r="S200" s="145">
        <v>0</v>
      </c>
      <c r="T200" s="146">
        <f>S200*H200</f>
        <v>0</v>
      </c>
      <c r="AR200" s="147" t="s">
        <v>141</v>
      </c>
      <c r="AT200" s="147" t="s">
        <v>136</v>
      </c>
      <c r="AU200" s="147" t="s">
        <v>87</v>
      </c>
      <c r="AY200" s="17" t="s">
        <v>134</v>
      </c>
      <c r="BE200" s="148">
        <f>IF(N200="základní",J200,0)</f>
        <v>0</v>
      </c>
      <c r="BF200" s="148">
        <f>IF(N200="snížená",J200,0)</f>
        <v>0</v>
      </c>
      <c r="BG200" s="148">
        <f>IF(N200="zákl. přenesená",J200,0)</f>
        <v>0</v>
      </c>
      <c r="BH200" s="148">
        <f>IF(N200="sníž. přenesená",J200,0)</f>
        <v>0</v>
      </c>
      <c r="BI200" s="148">
        <f>IF(N200="nulová",J200,0)</f>
        <v>0</v>
      </c>
      <c r="BJ200" s="17" t="s">
        <v>85</v>
      </c>
      <c r="BK200" s="148">
        <f>ROUND(I200*H200,2)</f>
        <v>0</v>
      </c>
      <c r="BL200" s="17" t="s">
        <v>141</v>
      </c>
      <c r="BM200" s="147" t="s">
        <v>342</v>
      </c>
    </row>
    <row r="201" spans="2:65" s="12" customFormat="1" ht="12">
      <c r="B201" s="149"/>
      <c r="D201" s="150" t="s">
        <v>143</v>
      </c>
      <c r="E201" s="151" t="s">
        <v>1</v>
      </c>
      <c r="F201" s="152" t="s">
        <v>343</v>
      </c>
      <c r="H201" s="151" t="s">
        <v>1</v>
      </c>
      <c r="I201" s="153"/>
      <c r="L201" s="149"/>
      <c r="M201" s="154"/>
      <c r="T201" s="155"/>
      <c r="AT201" s="151" t="s">
        <v>143</v>
      </c>
      <c r="AU201" s="151" t="s">
        <v>87</v>
      </c>
      <c r="AV201" s="12" t="s">
        <v>85</v>
      </c>
      <c r="AW201" s="12" t="s">
        <v>35</v>
      </c>
      <c r="AX201" s="12" t="s">
        <v>78</v>
      </c>
      <c r="AY201" s="151" t="s">
        <v>134</v>
      </c>
    </row>
    <row r="202" spans="2:65" s="13" customFormat="1" ht="12">
      <c r="B202" s="156"/>
      <c r="D202" s="150" t="s">
        <v>143</v>
      </c>
      <c r="E202" s="157" t="s">
        <v>1</v>
      </c>
      <c r="F202" s="158" t="s">
        <v>273</v>
      </c>
      <c r="H202" s="159">
        <v>4356</v>
      </c>
      <c r="I202" s="160"/>
      <c r="L202" s="156"/>
      <c r="M202" s="161"/>
      <c r="T202" s="162"/>
      <c r="AT202" s="157" t="s">
        <v>143</v>
      </c>
      <c r="AU202" s="157" t="s">
        <v>87</v>
      </c>
      <c r="AV202" s="13" t="s">
        <v>87</v>
      </c>
      <c r="AW202" s="13" t="s">
        <v>35</v>
      </c>
      <c r="AX202" s="13" t="s">
        <v>78</v>
      </c>
      <c r="AY202" s="157" t="s">
        <v>134</v>
      </c>
    </row>
    <row r="203" spans="2:65" s="14" customFormat="1" ht="12">
      <c r="B203" s="163"/>
      <c r="D203" s="150" t="s">
        <v>143</v>
      </c>
      <c r="E203" s="164" t="s">
        <v>240</v>
      </c>
      <c r="F203" s="165" t="s">
        <v>149</v>
      </c>
      <c r="H203" s="166">
        <v>4356</v>
      </c>
      <c r="I203" s="167"/>
      <c r="L203" s="163"/>
      <c r="M203" s="168"/>
      <c r="T203" s="169"/>
      <c r="AT203" s="164" t="s">
        <v>143</v>
      </c>
      <c r="AU203" s="164" t="s">
        <v>87</v>
      </c>
      <c r="AV203" s="14" t="s">
        <v>141</v>
      </c>
      <c r="AW203" s="14" t="s">
        <v>35</v>
      </c>
      <c r="AX203" s="14" t="s">
        <v>85</v>
      </c>
      <c r="AY203" s="164" t="s">
        <v>134</v>
      </c>
    </row>
    <row r="204" spans="2:65" s="1" customFormat="1" ht="24.25" customHeight="1">
      <c r="B204" s="32"/>
      <c r="C204" s="136" t="s">
        <v>204</v>
      </c>
      <c r="D204" s="136" t="s">
        <v>136</v>
      </c>
      <c r="E204" s="137" t="s">
        <v>344</v>
      </c>
      <c r="F204" s="138" t="s">
        <v>345</v>
      </c>
      <c r="G204" s="139" t="s">
        <v>139</v>
      </c>
      <c r="H204" s="140">
        <v>4356</v>
      </c>
      <c r="I204" s="141"/>
      <c r="J204" s="142">
        <f>ROUND(I204*H204,2)</f>
        <v>0</v>
      </c>
      <c r="K204" s="138" t="s">
        <v>140</v>
      </c>
      <c r="L204" s="32"/>
      <c r="M204" s="143" t="s">
        <v>1</v>
      </c>
      <c r="N204" s="144" t="s">
        <v>43</v>
      </c>
      <c r="P204" s="145">
        <f>O204*H204</f>
        <v>0</v>
      </c>
      <c r="Q204" s="145">
        <v>0</v>
      </c>
      <c r="R204" s="145">
        <f>Q204*H204</f>
        <v>0</v>
      </c>
      <c r="S204" s="145">
        <v>0</v>
      </c>
      <c r="T204" s="146">
        <f>S204*H204</f>
        <v>0</v>
      </c>
      <c r="AR204" s="147" t="s">
        <v>141</v>
      </c>
      <c r="AT204" s="147" t="s">
        <v>136</v>
      </c>
      <c r="AU204" s="147" t="s">
        <v>87</v>
      </c>
      <c r="AY204" s="17" t="s">
        <v>134</v>
      </c>
      <c r="BE204" s="148">
        <f>IF(N204="základní",J204,0)</f>
        <v>0</v>
      </c>
      <c r="BF204" s="148">
        <f>IF(N204="snížená",J204,0)</f>
        <v>0</v>
      </c>
      <c r="BG204" s="148">
        <f>IF(N204="zákl. přenesená",J204,0)</f>
        <v>0</v>
      </c>
      <c r="BH204" s="148">
        <f>IF(N204="sníž. přenesená",J204,0)</f>
        <v>0</v>
      </c>
      <c r="BI204" s="148">
        <f>IF(N204="nulová",J204,0)</f>
        <v>0</v>
      </c>
      <c r="BJ204" s="17" t="s">
        <v>85</v>
      </c>
      <c r="BK204" s="148">
        <f>ROUND(I204*H204,2)</f>
        <v>0</v>
      </c>
      <c r="BL204" s="17" t="s">
        <v>141</v>
      </c>
      <c r="BM204" s="147" t="s">
        <v>346</v>
      </c>
    </row>
    <row r="205" spans="2:65" s="12" customFormat="1" ht="12">
      <c r="B205" s="149"/>
      <c r="D205" s="150" t="s">
        <v>143</v>
      </c>
      <c r="E205" s="151" t="s">
        <v>1</v>
      </c>
      <c r="F205" s="152" t="s">
        <v>347</v>
      </c>
      <c r="H205" s="151" t="s">
        <v>1</v>
      </c>
      <c r="I205" s="153"/>
      <c r="L205" s="149"/>
      <c r="M205" s="154"/>
      <c r="T205" s="155"/>
      <c r="AT205" s="151" t="s">
        <v>143</v>
      </c>
      <c r="AU205" s="151" t="s">
        <v>87</v>
      </c>
      <c r="AV205" s="12" t="s">
        <v>85</v>
      </c>
      <c r="AW205" s="12" t="s">
        <v>35</v>
      </c>
      <c r="AX205" s="12" t="s">
        <v>78</v>
      </c>
      <c r="AY205" s="151" t="s">
        <v>134</v>
      </c>
    </row>
    <row r="206" spans="2:65" s="13" customFormat="1" ht="12">
      <c r="B206" s="156"/>
      <c r="D206" s="150" t="s">
        <v>143</v>
      </c>
      <c r="E206" s="157" t="s">
        <v>1</v>
      </c>
      <c r="F206" s="158" t="s">
        <v>339</v>
      </c>
      <c r="H206" s="159">
        <v>4356</v>
      </c>
      <c r="I206" s="160"/>
      <c r="L206" s="156"/>
      <c r="M206" s="161"/>
      <c r="T206" s="162"/>
      <c r="AT206" s="157" t="s">
        <v>143</v>
      </c>
      <c r="AU206" s="157" t="s">
        <v>87</v>
      </c>
      <c r="AV206" s="13" t="s">
        <v>87</v>
      </c>
      <c r="AW206" s="13" t="s">
        <v>35</v>
      </c>
      <c r="AX206" s="13" t="s">
        <v>78</v>
      </c>
      <c r="AY206" s="157" t="s">
        <v>134</v>
      </c>
    </row>
    <row r="207" spans="2:65" s="14" customFormat="1" ht="12">
      <c r="B207" s="163"/>
      <c r="D207" s="150" t="s">
        <v>143</v>
      </c>
      <c r="E207" s="164" t="s">
        <v>1</v>
      </c>
      <c r="F207" s="165" t="s">
        <v>149</v>
      </c>
      <c r="H207" s="166">
        <v>4356</v>
      </c>
      <c r="I207" s="167"/>
      <c r="L207" s="163"/>
      <c r="M207" s="168"/>
      <c r="T207" s="169"/>
      <c r="AT207" s="164" t="s">
        <v>143</v>
      </c>
      <c r="AU207" s="164" t="s">
        <v>87</v>
      </c>
      <c r="AV207" s="14" t="s">
        <v>141</v>
      </c>
      <c r="AW207" s="14" t="s">
        <v>35</v>
      </c>
      <c r="AX207" s="14" t="s">
        <v>85</v>
      </c>
      <c r="AY207" s="164" t="s">
        <v>134</v>
      </c>
    </row>
    <row r="208" spans="2:65" s="1" customFormat="1" ht="16.5" customHeight="1">
      <c r="B208" s="32"/>
      <c r="C208" s="176" t="s">
        <v>219</v>
      </c>
      <c r="D208" s="176" t="s">
        <v>348</v>
      </c>
      <c r="E208" s="177" t="s">
        <v>349</v>
      </c>
      <c r="F208" s="178" t="s">
        <v>350</v>
      </c>
      <c r="G208" s="179" t="s">
        <v>351</v>
      </c>
      <c r="H208" s="180">
        <v>87.12</v>
      </c>
      <c r="I208" s="181"/>
      <c r="J208" s="182">
        <f>ROUND(I208*H208,2)</f>
        <v>0</v>
      </c>
      <c r="K208" s="178" t="s">
        <v>140</v>
      </c>
      <c r="L208" s="183"/>
      <c r="M208" s="184" t="s">
        <v>1</v>
      </c>
      <c r="N208" s="185" t="s">
        <v>43</v>
      </c>
      <c r="P208" s="145">
        <f>O208*H208</f>
        <v>0</v>
      </c>
      <c r="Q208" s="145">
        <v>1E-3</v>
      </c>
      <c r="R208" s="145">
        <f>Q208*H208</f>
        <v>8.7120000000000003E-2</v>
      </c>
      <c r="S208" s="145">
        <v>0</v>
      </c>
      <c r="T208" s="146">
        <f>S208*H208</f>
        <v>0</v>
      </c>
      <c r="AR208" s="147" t="s">
        <v>179</v>
      </c>
      <c r="AT208" s="147" t="s">
        <v>348</v>
      </c>
      <c r="AU208" s="147" t="s">
        <v>87</v>
      </c>
      <c r="AY208" s="17" t="s">
        <v>134</v>
      </c>
      <c r="BE208" s="148">
        <f>IF(N208="základní",J208,0)</f>
        <v>0</v>
      </c>
      <c r="BF208" s="148">
        <f>IF(N208="snížená",J208,0)</f>
        <v>0</v>
      </c>
      <c r="BG208" s="148">
        <f>IF(N208="zákl. přenesená",J208,0)</f>
        <v>0</v>
      </c>
      <c r="BH208" s="148">
        <f>IF(N208="sníž. přenesená",J208,0)</f>
        <v>0</v>
      </c>
      <c r="BI208" s="148">
        <f>IF(N208="nulová",J208,0)</f>
        <v>0</v>
      </c>
      <c r="BJ208" s="17" t="s">
        <v>85</v>
      </c>
      <c r="BK208" s="148">
        <f>ROUND(I208*H208,2)</f>
        <v>0</v>
      </c>
      <c r="BL208" s="17" t="s">
        <v>141</v>
      </c>
      <c r="BM208" s="147" t="s">
        <v>352</v>
      </c>
    </row>
    <row r="209" spans="2:65" s="13" customFormat="1" ht="12">
      <c r="B209" s="156"/>
      <c r="D209" s="150" t="s">
        <v>143</v>
      </c>
      <c r="F209" s="158" t="s">
        <v>353</v>
      </c>
      <c r="H209" s="159">
        <v>87.12</v>
      </c>
      <c r="I209" s="160"/>
      <c r="L209" s="156"/>
      <c r="M209" s="161"/>
      <c r="T209" s="162"/>
      <c r="AT209" s="157" t="s">
        <v>143</v>
      </c>
      <c r="AU209" s="157" t="s">
        <v>87</v>
      </c>
      <c r="AV209" s="13" t="s">
        <v>87</v>
      </c>
      <c r="AW209" s="13" t="s">
        <v>4</v>
      </c>
      <c r="AX209" s="13" t="s">
        <v>85</v>
      </c>
      <c r="AY209" s="157" t="s">
        <v>134</v>
      </c>
    </row>
    <row r="210" spans="2:65" s="11" customFormat="1" ht="23" customHeight="1">
      <c r="B210" s="124"/>
      <c r="D210" s="125" t="s">
        <v>77</v>
      </c>
      <c r="E210" s="134" t="s">
        <v>87</v>
      </c>
      <c r="F210" s="134" t="s">
        <v>354</v>
      </c>
      <c r="I210" s="127"/>
      <c r="J210" s="135">
        <f>BK210</f>
        <v>0</v>
      </c>
      <c r="L210" s="124"/>
      <c r="M210" s="129"/>
      <c r="P210" s="130">
        <f>SUM(P211:P248)</f>
        <v>0</v>
      </c>
      <c r="R210" s="130">
        <f>SUM(R211:R248)</f>
        <v>217.43381199999999</v>
      </c>
      <c r="T210" s="131">
        <f>SUM(T211:T248)</f>
        <v>0</v>
      </c>
      <c r="AR210" s="125" t="s">
        <v>85</v>
      </c>
      <c r="AT210" s="132" t="s">
        <v>77</v>
      </c>
      <c r="AU210" s="132" t="s">
        <v>85</v>
      </c>
      <c r="AY210" s="125" t="s">
        <v>134</v>
      </c>
      <c r="BK210" s="133">
        <f>SUM(BK211:BK248)</f>
        <v>0</v>
      </c>
    </row>
    <row r="211" spans="2:65" s="1" customFormat="1" ht="16.5" customHeight="1">
      <c r="B211" s="32"/>
      <c r="C211" s="136" t="s">
        <v>150</v>
      </c>
      <c r="D211" s="136" t="s">
        <v>136</v>
      </c>
      <c r="E211" s="137" t="s">
        <v>355</v>
      </c>
      <c r="F211" s="138" t="s">
        <v>356</v>
      </c>
      <c r="G211" s="139" t="s">
        <v>173</v>
      </c>
      <c r="H211" s="140">
        <v>38.799999999999997</v>
      </c>
      <c r="I211" s="141"/>
      <c r="J211" s="142">
        <f>ROUND(I211*H211,2)</f>
        <v>0</v>
      </c>
      <c r="K211" s="138" t="s">
        <v>140</v>
      </c>
      <c r="L211" s="32"/>
      <c r="M211" s="143" t="s">
        <v>1</v>
      </c>
      <c r="N211" s="144" t="s">
        <v>43</v>
      </c>
      <c r="P211" s="145">
        <f>O211*H211</f>
        <v>0</v>
      </c>
      <c r="Q211" s="145">
        <v>2.2563399999999998</v>
      </c>
      <c r="R211" s="145">
        <f>Q211*H211</f>
        <v>87.545991999999984</v>
      </c>
      <c r="S211" s="145">
        <v>0</v>
      </c>
      <c r="T211" s="146">
        <f>S211*H211</f>
        <v>0</v>
      </c>
      <c r="AR211" s="147" t="s">
        <v>141</v>
      </c>
      <c r="AT211" s="147" t="s">
        <v>136</v>
      </c>
      <c r="AU211" s="147" t="s">
        <v>87</v>
      </c>
      <c r="AY211" s="17" t="s">
        <v>134</v>
      </c>
      <c r="BE211" s="148">
        <f>IF(N211="základní",J211,0)</f>
        <v>0</v>
      </c>
      <c r="BF211" s="148">
        <f>IF(N211="snížená",J211,0)</f>
        <v>0</v>
      </c>
      <c r="BG211" s="148">
        <f>IF(N211="zákl. přenesená",J211,0)</f>
        <v>0</v>
      </c>
      <c r="BH211" s="148">
        <f>IF(N211="sníž. přenesená",J211,0)</f>
        <v>0</v>
      </c>
      <c r="BI211" s="148">
        <f>IF(N211="nulová",J211,0)</f>
        <v>0</v>
      </c>
      <c r="BJ211" s="17" t="s">
        <v>85</v>
      </c>
      <c r="BK211" s="148">
        <f>ROUND(I211*H211,2)</f>
        <v>0</v>
      </c>
      <c r="BL211" s="17" t="s">
        <v>141</v>
      </c>
      <c r="BM211" s="147" t="s">
        <v>357</v>
      </c>
    </row>
    <row r="212" spans="2:65" s="12" customFormat="1" ht="12">
      <c r="B212" s="149"/>
      <c r="D212" s="150" t="s">
        <v>143</v>
      </c>
      <c r="E212" s="151" t="s">
        <v>1</v>
      </c>
      <c r="F212" s="152" t="s">
        <v>358</v>
      </c>
      <c r="H212" s="151" t="s">
        <v>1</v>
      </c>
      <c r="I212" s="153"/>
      <c r="L212" s="149"/>
      <c r="M212" s="154"/>
      <c r="T212" s="155"/>
      <c r="AT212" s="151" t="s">
        <v>143</v>
      </c>
      <c r="AU212" s="151" t="s">
        <v>87</v>
      </c>
      <c r="AV212" s="12" t="s">
        <v>85</v>
      </c>
      <c r="AW212" s="12" t="s">
        <v>35</v>
      </c>
      <c r="AX212" s="12" t="s">
        <v>78</v>
      </c>
      <c r="AY212" s="151" t="s">
        <v>134</v>
      </c>
    </row>
    <row r="213" spans="2:65" s="13" customFormat="1" ht="12">
      <c r="B213" s="156"/>
      <c r="D213" s="150" t="s">
        <v>143</v>
      </c>
      <c r="E213" s="157" t="s">
        <v>1</v>
      </c>
      <c r="F213" s="158" t="s">
        <v>359</v>
      </c>
      <c r="H213" s="159">
        <v>2.8</v>
      </c>
      <c r="I213" s="160"/>
      <c r="L213" s="156"/>
      <c r="M213" s="161"/>
      <c r="T213" s="162"/>
      <c r="AT213" s="157" t="s">
        <v>143</v>
      </c>
      <c r="AU213" s="157" t="s">
        <v>87</v>
      </c>
      <c r="AV213" s="13" t="s">
        <v>87</v>
      </c>
      <c r="AW213" s="13" t="s">
        <v>35</v>
      </c>
      <c r="AX213" s="13" t="s">
        <v>78</v>
      </c>
      <c r="AY213" s="157" t="s">
        <v>134</v>
      </c>
    </row>
    <row r="214" spans="2:65" s="13" customFormat="1" ht="12">
      <c r="B214" s="156"/>
      <c r="D214" s="150" t="s">
        <v>143</v>
      </c>
      <c r="E214" s="157" t="s">
        <v>1</v>
      </c>
      <c r="F214" s="158" t="s">
        <v>360</v>
      </c>
      <c r="H214" s="159">
        <v>36</v>
      </c>
      <c r="I214" s="160"/>
      <c r="L214" s="156"/>
      <c r="M214" s="161"/>
      <c r="T214" s="162"/>
      <c r="AT214" s="157" t="s">
        <v>143</v>
      </c>
      <c r="AU214" s="157" t="s">
        <v>87</v>
      </c>
      <c r="AV214" s="13" t="s">
        <v>87</v>
      </c>
      <c r="AW214" s="13" t="s">
        <v>35</v>
      </c>
      <c r="AX214" s="13" t="s">
        <v>78</v>
      </c>
      <c r="AY214" s="157" t="s">
        <v>134</v>
      </c>
    </row>
    <row r="215" spans="2:65" s="14" customFormat="1" ht="12">
      <c r="B215" s="163"/>
      <c r="D215" s="150" t="s">
        <v>143</v>
      </c>
      <c r="E215" s="164" t="s">
        <v>1</v>
      </c>
      <c r="F215" s="165" t="s">
        <v>149</v>
      </c>
      <c r="H215" s="166">
        <v>38.799999999999997</v>
      </c>
      <c r="I215" s="167"/>
      <c r="L215" s="163"/>
      <c r="M215" s="168"/>
      <c r="T215" s="169"/>
      <c r="AT215" s="164" t="s">
        <v>143</v>
      </c>
      <c r="AU215" s="164" t="s">
        <v>87</v>
      </c>
      <c r="AV215" s="14" t="s">
        <v>141</v>
      </c>
      <c r="AW215" s="14" t="s">
        <v>35</v>
      </c>
      <c r="AX215" s="14" t="s">
        <v>85</v>
      </c>
      <c r="AY215" s="164" t="s">
        <v>134</v>
      </c>
    </row>
    <row r="216" spans="2:65" s="1" customFormat="1" ht="16.5" customHeight="1">
      <c r="B216" s="32"/>
      <c r="C216" s="136" t="s">
        <v>208</v>
      </c>
      <c r="D216" s="136" t="s">
        <v>136</v>
      </c>
      <c r="E216" s="137" t="s">
        <v>361</v>
      </c>
      <c r="F216" s="138" t="s">
        <v>362</v>
      </c>
      <c r="G216" s="139" t="s">
        <v>173</v>
      </c>
      <c r="H216" s="140">
        <v>41.06</v>
      </c>
      <c r="I216" s="141"/>
      <c r="J216" s="142">
        <f>ROUND(I216*H216,2)</f>
        <v>0</v>
      </c>
      <c r="K216" s="138" t="s">
        <v>140</v>
      </c>
      <c r="L216" s="32"/>
      <c r="M216" s="143" t="s">
        <v>1</v>
      </c>
      <c r="N216" s="144" t="s">
        <v>43</v>
      </c>
      <c r="P216" s="145">
        <f>O216*H216</f>
        <v>0</v>
      </c>
      <c r="Q216" s="145">
        <v>1.63</v>
      </c>
      <c r="R216" s="145">
        <f>Q216*H216</f>
        <v>66.927800000000005</v>
      </c>
      <c r="S216" s="145">
        <v>0</v>
      </c>
      <c r="T216" s="146">
        <f>S216*H216</f>
        <v>0</v>
      </c>
      <c r="AR216" s="147" t="s">
        <v>141</v>
      </c>
      <c r="AT216" s="147" t="s">
        <v>136</v>
      </c>
      <c r="AU216" s="147" t="s">
        <v>87</v>
      </c>
      <c r="AY216" s="17" t="s">
        <v>134</v>
      </c>
      <c r="BE216" s="148">
        <f>IF(N216="základní",J216,0)</f>
        <v>0</v>
      </c>
      <c r="BF216" s="148">
        <f>IF(N216="snížená",J216,0)</f>
        <v>0</v>
      </c>
      <c r="BG216" s="148">
        <f>IF(N216="zákl. přenesená",J216,0)</f>
        <v>0</v>
      </c>
      <c r="BH216" s="148">
        <f>IF(N216="sníž. přenesená",J216,0)</f>
        <v>0</v>
      </c>
      <c r="BI216" s="148">
        <f>IF(N216="nulová",J216,0)</f>
        <v>0</v>
      </c>
      <c r="BJ216" s="17" t="s">
        <v>85</v>
      </c>
      <c r="BK216" s="148">
        <f>ROUND(I216*H216,2)</f>
        <v>0</v>
      </c>
      <c r="BL216" s="17" t="s">
        <v>141</v>
      </c>
      <c r="BM216" s="147" t="s">
        <v>363</v>
      </c>
    </row>
    <row r="217" spans="2:65" s="12" customFormat="1" ht="12">
      <c r="B217" s="149"/>
      <c r="D217" s="150" t="s">
        <v>143</v>
      </c>
      <c r="E217" s="151" t="s">
        <v>1</v>
      </c>
      <c r="F217" s="152" t="s">
        <v>358</v>
      </c>
      <c r="H217" s="151" t="s">
        <v>1</v>
      </c>
      <c r="I217" s="153"/>
      <c r="L217" s="149"/>
      <c r="M217" s="154"/>
      <c r="T217" s="155"/>
      <c r="AT217" s="151" t="s">
        <v>143</v>
      </c>
      <c r="AU217" s="151" t="s">
        <v>87</v>
      </c>
      <c r="AV217" s="12" t="s">
        <v>85</v>
      </c>
      <c r="AW217" s="12" t="s">
        <v>35</v>
      </c>
      <c r="AX217" s="12" t="s">
        <v>78</v>
      </c>
      <c r="AY217" s="151" t="s">
        <v>134</v>
      </c>
    </row>
    <row r="218" spans="2:65" s="13" customFormat="1" ht="12">
      <c r="B218" s="156"/>
      <c r="D218" s="150" t="s">
        <v>143</v>
      </c>
      <c r="E218" s="157" t="s">
        <v>1</v>
      </c>
      <c r="F218" s="158" t="s">
        <v>364</v>
      </c>
      <c r="H218" s="159">
        <v>41.06</v>
      </c>
      <c r="I218" s="160"/>
      <c r="L218" s="156"/>
      <c r="M218" s="161"/>
      <c r="T218" s="162"/>
      <c r="AT218" s="157" t="s">
        <v>143</v>
      </c>
      <c r="AU218" s="157" t="s">
        <v>87</v>
      </c>
      <c r="AV218" s="13" t="s">
        <v>87</v>
      </c>
      <c r="AW218" s="13" t="s">
        <v>35</v>
      </c>
      <c r="AX218" s="13" t="s">
        <v>78</v>
      </c>
      <c r="AY218" s="157" t="s">
        <v>134</v>
      </c>
    </row>
    <row r="219" spans="2:65" s="14" customFormat="1" ht="12">
      <c r="B219" s="163"/>
      <c r="D219" s="150" t="s">
        <v>143</v>
      </c>
      <c r="E219" s="164" t="s">
        <v>1</v>
      </c>
      <c r="F219" s="165" t="s">
        <v>149</v>
      </c>
      <c r="H219" s="166">
        <v>41.06</v>
      </c>
      <c r="I219" s="167"/>
      <c r="L219" s="163"/>
      <c r="M219" s="168"/>
      <c r="T219" s="169"/>
      <c r="AT219" s="164" t="s">
        <v>143</v>
      </c>
      <c r="AU219" s="164" t="s">
        <v>87</v>
      </c>
      <c r="AV219" s="14" t="s">
        <v>141</v>
      </c>
      <c r="AW219" s="14" t="s">
        <v>35</v>
      </c>
      <c r="AX219" s="14" t="s">
        <v>85</v>
      </c>
      <c r="AY219" s="164" t="s">
        <v>134</v>
      </c>
    </row>
    <row r="220" spans="2:65" s="1" customFormat="1" ht="24.25" customHeight="1">
      <c r="B220" s="32"/>
      <c r="C220" s="136" t="s">
        <v>7</v>
      </c>
      <c r="D220" s="136" t="s">
        <v>136</v>
      </c>
      <c r="E220" s="137" t="s">
        <v>365</v>
      </c>
      <c r="F220" s="138" t="s">
        <v>366</v>
      </c>
      <c r="G220" s="139" t="s">
        <v>163</v>
      </c>
      <c r="H220" s="140">
        <v>2053</v>
      </c>
      <c r="I220" s="141"/>
      <c r="J220" s="142">
        <f>ROUND(I220*H220,2)</f>
        <v>0</v>
      </c>
      <c r="K220" s="138" t="s">
        <v>140</v>
      </c>
      <c r="L220" s="32"/>
      <c r="M220" s="143" t="s">
        <v>1</v>
      </c>
      <c r="N220" s="144" t="s">
        <v>43</v>
      </c>
      <c r="P220" s="145">
        <f>O220*H220</f>
        <v>0</v>
      </c>
      <c r="Q220" s="145">
        <v>1.16E-3</v>
      </c>
      <c r="R220" s="145">
        <f>Q220*H220</f>
        <v>2.3814799999999998</v>
      </c>
      <c r="S220" s="145">
        <v>0</v>
      </c>
      <c r="T220" s="146">
        <f>S220*H220</f>
        <v>0</v>
      </c>
      <c r="AR220" s="147" t="s">
        <v>141</v>
      </c>
      <c r="AT220" s="147" t="s">
        <v>136</v>
      </c>
      <c r="AU220" s="147" t="s">
        <v>87</v>
      </c>
      <c r="AY220" s="17" t="s">
        <v>134</v>
      </c>
      <c r="BE220" s="148">
        <f>IF(N220="základní",J220,0)</f>
        <v>0</v>
      </c>
      <c r="BF220" s="148">
        <f>IF(N220="snížená",J220,0)</f>
        <v>0</v>
      </c>
      <c r="BG220" s="148">
        <f>IF(N220="zákl. přenesená",J220,0)</f>
        <v>0</v>
      </c>
      <c r="BH220" s="148">
        <f>IF(N220="sníž. přenesená",J220,0)</f>
        <v>0</v>
      </c>
      <c r="BI220" s="148">
        <f>IF(N220="nulová",J220,0)</f>
        <v>0</v>
      </c>
      <c r="BJ220" s="17" t="s">
        <v>85</v>
      </c>
      <c r="BK220" s="148">
        <f>ROUND(I220*H220,2)</f>
        <v>0</v>
      </c>
      <c r="BL220" s="17" t="s">
        <v>141</v>
      </c>
      <c r="BM220" s="147" t="s">
        <v>367</v>
      </c>
    </row>
    <row r="221" spans="2:65" s="12" customFormat="1" ht="12">
      <c r="B221" s="149"/>
      <c r="D221" s="150" t="s">
        <v>143</v>
      </c>
      <c r="E221" s="151" t="s">
        <v>1</v>
      </c>
      <c r="F221" s="152" t="s">
        <v>368</v>
      </c>
      <c r="H221" s="151" t="s">
        <v>1</v>
      </c>
      <c r="I221" s="153"/>
      <c r="L221" s="149"/>
      <c r="M221" s="154"/>
      <c r="T221" s="155"/>
      <c r="AT221" s="151" t="s">
        <v>143</v>
      </c>
      <c r="AU221" s="151" t="s">
        <v>87</v>
      </c>
      <c r="AV221" s="12" t="s">
        <v>85</v>
      </c>
      <c r="AW221" s="12" t="s">
        <v>35</v>
      </c>
      <c r="AX221" s="12" t="s">
        <v>78</v>
      </c>
      <c r="AY221" s="151" t="s">
        <v>134</v>
      </c>
    </row>
    <row r="222" spans="2:65" s="13" customFormat="1" ht="12">
      <c r="B222" s="156"/>
      <c r="D222" s="150" t="s">
        <v>143</v>
      </c>
      <c r="E222" s="157" t="s">
        <v>1</v>
      </c>
      <c r="F222" s="158" t="s">
        <v>369</v>
      </c>
      <c r="H222" s="159">
        <v>2053</v>
      </c>
      <c r="I222" s="160"/>
      <c r="L222" s="156"/>
      <c r="M222" s="161"/>
      <c r="T222" s="162"/>
      <c r="AT222" s="157" t="s">
        <v>143</v>
      </c>
      <c r="AU222" s="157" t="s">
        <v>87</v>
      </c>
      <c r="AV222" s="13" t="s">
        <v>87</v>
      </c>
      <c r="AW222" s="13" t="s">
        <v>35</v>
      </c>
      <c r="AX222" s="13" t="s">
        <v>78</v>
      </c>
      <c r="AY222" s="157" t="s">
        <v>134</v>
      </c>
    </row>
    <row r="223" spans="2:65" s="15" customFormat="1" ht="12">
      <c r="B223" s="186"/>
      <c r="D223" s="150" t="s">
        <v>143</v>
      </c>
      <c r="E223" s="187" t="s">
        <v>260</v>
      </c>
      <c r="F223" s="188" t="s">
        <v>370</v>
      </c>
      <c r="H223" s="189">
        <v>2053</v>
      </c>
      <c r="I223" s="190"/>
      <c r="L223" s="186"/>
      <c r="M223" s="191"/>
      <c r="T223" s="192"/>
      <c r="AT223" s="187" t="s">
        <v>143</v>
      </c>
      <c r="AU223" s="187" t="s">
        <v>87</v>
      </c>
      <c r="AV223" s="15" t="s">
        <v>157</v>
      </c>
      <c r="AW223" s="15" t="s">
        <v>35</v>
      </c>
      <c r="AX223" s="15" t="s">
        <v>78</v>
      </c>
      <c r="AY223" s="187" t="s">
        <v>134</v>
      </c>
    </row>
    <row r="224" spans="2:65" s="14" customFormat="1" ht="12">
      <c r="B224" s="163"/>
      <c r="D224" s="150" t="s">
        <v>143</v>
      </c>
      <c r="E224" s="164" t="s">
        <v>1</v>
      </c>
      <c r="F224" s="165" t="s">
        <v>149</v>
      </c>
      <c r="H224" s="166">
        <v>2053</v>
      </c>
      <c r="I224" s="167"/>
      <c r="L224" s="163"/>
      <c r="M224" s="168"/>
      <c r="T224" s="169"/>
      <c r="AT224" s="164" t="s">
        <v>143</v>
      </c>
      <c r="AU224" s="164" t="s">
        <v>87</v>
      </c>
      <c r="AV224" s="14" t="s">
        <v>141</v>
      </c>
      <c r="AW224" s="14" t="s">
        <v>35</v>
      </c>
      <c r="AX224" s="14" t="s">
        <v>85</v>
      </c>
      <c r="AY224" s="164" t="s">
        <v>134</v>
      </c>
    </row>
    <row r="225" spans="2:65" s="1" customFormat="1" ht="33" customHeight="1">
      <c r="B225" s="32"/>
      <c r="C225" s="136" t="s">
        <v>371</v>
      </c>
      <c r="D225" s="136" t="s">
        <v>136</v>
      </c>
      <c r="E225" s="137" t="s">
        <v>372</v>
      </c>
      <c r="F225" s="138" t="s">
        <v>373</v>
      </c>
      <c r="G225" s="139" t="s">
        <v>173</v>
      </c>
      <c r="H225" s="140">
        <v>451.66</v>
      </c>
      <c r="I225" s="141"/>
      <c r="J225" s="142">
        <f>ROUND(I225*H225,2)</f>
        <v>0</v>
      </c>
      <c r="K225" s="138" t="s">
        <v>140</v>
      </c>
      <c r="L225" s="32"/>
      <c r="M225" s="143" t="s">
        <v>1</v>
      </c>
      <c r="N225" s="144" t="s">
        <v>43</v>
      </c>
      <c r="P225" s="145">
        <f>O225*H225</f>
        <v>0</v>
      </c>
      <c r="Q225" s="145">
        <v>0</v>
      </c>
      <c r="R225" s="145">
        <f>Q225*H225</f>
        <v>0</v>
      </c>
      <c r="S225" s="145">
        <v>0</v>
      </c>
      <c r="T225" s="146">
        <f>S225*H225</f>
        <v>0</v>
      </c>
      <c r="AR225" s="147" t="s">
        <v>141</v>
      </c>
      <c r="AT225" s="147" t="s">
        <v>136</v>
      </c>
      <c r="AU225" s="147" t="s">
        <v>87</v>
      </c>
      <c r="AY225" s="17" t="s">
        <v>134</v>
      </c>
      <c r="BE225" s="148">
        <f>IF(N225="základní",J225,0)</f>
        <v>0</v>
      </c>
      <c r="BF225" s="148">
        <f>IF(N225="snížená",J225,0)</f>
        <v>0</v>
      </c>
      <c r="BG225" s="148">
        <f>IF(N225="zákl. přenesená",J225,0)</f>
        <v>0</v>
      </c>
      <c r="BH225" s="148">
        <f>IF(N225="sníž. přenesená",J225,0)</f>
        <v>0</v>
      </c>
      <c r="BI225" s="148">
        <f>IF(N225="nulová",J225,0)</f>
        <v>0</v>
      </c>
      <c r="BJ225" s="17" t="s">
        <v>85</v>
      </c>
      <c r="BK225" s="148">
        <f>ROUND(I225*H225,2)</f>
        <v>0</v>
      </c>
      <c r="BL225" s="17" t="s">
        <v>141</v>
      </c>
      <c r="BM225" s="147" t="s">
        <v>374</v>
      </c>
    </row>
    <row r="226" spans="2:65" s="12" customFormat="1" ht="12">
      <c r="B226" s="149"/>
      <c r="D226" s="150" t="s">
        <v>143</v>
      </c>
      <c r="E226" s="151" t="s">
        <v>1</v>
      </c>
      <c r="F226" s="152" t="s">
        <v>375</v>
      </c>
      <c r="H226" s="151" t="s">
        <v>1</v>
      </c>
      <c r="I226" s="153"/>
      <c r="L226" s="149"/>
      <c r="M226" s="154"/>
      <c r="T226" s="155"/>
      <c r="AT226" s="151" t="s">
        <v>143</v>
      </c>
      <c r="AU226" s="151" t="s">
        <v>87</v>
      </c>
      <c r="AV226" s="12" t="s">
        <v>85</v>
      </c>
      <c r="AW226" s="12" t="s">
        <v>35</v>
      </c>
      <c r="AX226" s="12" t="s">
        <v>78</v>
      </c>
      <c r="AY226" s="151" t="s">
        <v>134</v>
      </c>
    </row>
    <row r="227" spans="2:65" s="13" customFormat="1" ht="12">
      <c r="B227" s="156"/>
      <c r="D227" s="150" t="s">
        <v>143</v>
      </c>
      <c r="E227" s="157" t="s">
        <v>1</v>
      </c>
      <c r="F227" s="158" t="s">
        <v>376</v>
      </c>
      <c r="H227" s="159">
        <v>451.66</v>
      </c>
      <c r="I227" s="160"/>
      <c r="L227" s="156"/>
      <c r="M227" s="161"/>
      <c r="T227" s="162"/>
      <c r="AT227" s="157" t="s">
        <v>143</v>
      </c>
      <c r="AU227" s="157" t="s">
        <v>87</v>
      </c>
      <c r="AV227" s="13" t="s">
        <v>87</v>
      </c>
      <c r="AW227" s="13" t="s">
        <v>35</v>
      </c>
      <c r="AX227" s="13" t="s">
        <v>78</v>
      </c>
      <c r="AY227" s="157" t="s">
        <v>134</v>
      </c>
    </row>
    <row r="228" spans="2:65" s="14" customFormat="1" ht="12">
      <c r="B228" s="163"/>
      <c r="D228" s="150" t="s">
        <v>143</v>
      </c>
      <c r="E228" s="164" t="s">
        <v>1</v>
      </c>
      <c r="F228" s="165" t="s">
        <v>149</v>
      </c>
      <c r="H228" s="166">
        <v>451.66</v>
      </c>
      <c r="I228" s="167"/>
      <c r="L228" s="163"/>
      <c r="M228" s="168"/>
      <c r="T228" s="169"/>
      <c r="AT228" s="164" t="s">
        <v>143</v>
      </c>
      <c r="AU228" s="164" t="s">
        <v>87</v>
      </c>
      <c r="AV228" s="14" t="s">
        <v>141</v>
      </c>
      <c r="AW228" s="14" t="s">
        <v>35</v>
      </c>
      <c r="AX228" s="14" t="s">
        <v>85</v>
      </c>
      <c r="AY228" s="164" t="s">
        <v>134</v>
      </c>
    </row>
    <row r="229" spans="2:65" s="1" customFormat="1" ht="24.25" customHeight="1">
      <c r="B229" s="32"/>
      <c r="C229" s="136" t="s">
        <v>377</v>
      </c>
      <c r="D229" s="136" t="s">
        <v>136</v>
      </c>
      <c r="E229" s="137" t="s">
        <v>378</v>
      </c>
      <c r="F229" s="138" t="s">
        <v>379</v>
      </c>
      <c r="G229" s="139" t="s">
        <v>139</v>
      </c>
      <c r="H229" s="140">
        <v>4516.6000000000004</v>
      </c>
      <c r="I229" s="141"/>
      <c r="J229" s="142">
        <f>ROUND(I229*H229,2)</f>
        <v>0</v>
      </c>
      <c r="K229" s="138" t="s">
        <v>140</v>
      </c>
      <c r="L229" s="32"/>
      <c r="M229" s="143" t="s">
        <v>1</v>
      </c>
      <c r="N229" s="144" t="s">
        <v>43</v>
      </c>
      <c r="P229" s="145">
        <f>O229*H229</f>
        <v>0</v>
      </c>
      <c r="Q229" s="145">
        <v>1.7000000000000001E-4</v>
      </c>
      <c r="R229" s="145">
        <f>Q229*H229</f>
        <v>0.76782200000000012</v>
      </c>
      <c r="S229" s="145">
        <v>0</v>
      </c>
      <c r="T229" s="146">
        <f>S229*H229</f>
        <v>0</v>
      </c>
      <c r="AR229" s="147" t="s">
        <v>141</v>
      </c>
      <c r="AT229" s="147" t="s">
        <v>136</v>
      </c>
      <c r="AU229" s="147" t="s">
        <v>87</v>
      </c>
      <c r="AY229" s="17" t="s">
        <v>134</v>
      </c>
      <c r="BE229" s="148">
        <f>IF(N229="základní",J229,0)</f>
        <v>0</v>
      </c>
      <c r="BF229" s="148">
        <f>IF(N229="snížená",J229,0)</f>
        <v>0</v>
      </c>
      <c r="BG229" s="148">
        <f>IF(N229="zákl. přenesená",J229,0)</f>
        <v>0</v>
      </c>
      <c r="BH229" s="148">
        <f>IF(N229="sníž. přenesená",J229,0)</f>
        <v>0</v>
      </c>
      <c r="BI229" s="148">
        <f>IF(N229="nulová",J229,0)</f>
        <v>0</v>
      </c>
      <c r="BJ229" s="17" t="s">
        <v>85</v>
      </c>
      <c r="BK229" s="148">
        <f>ROUND(I229*H229,2)</f>
        <v>0</v>
      </c>
      <c r="BL229" s="17" t="s">
        <v>141</v>
      </c>
      <c r="BM229" s="147" t="s">
        <v>380</v>
      </c>
    </row>
    <row r="230" spans="2:65" s="12" customFormat="1" ht="12">
      <c r="B230" s="149"/>
      <c r="D230" s="150" t="s">
        <v>143</v>
      </c>
      <c r="E230" s="151" t="s">
        <v>1</v>
      </c>
      <c r="F230" s="152" t="s">
        <v>381</v>
      </c>
      <c r="H230" s="151" t="s">
        <v>1</v>
      </c>
      <c r="I230" s="153"/>
      <c r="L230" s="149"/>
      <c r="M230" s="154"/>
      <c r="T230" s="155"/>
      <c r="AT230" s="151" t="s">
        <v>143</v>
      </c>
      <c r="AU230" s="151" t="s">
        <v>87</v>
      </c>
      <c r="AV230" s="12" t="s">
        <v>85</v>
      </c>
      <c r="AW230" s="12" t="s">
        <v>35</v>
      </c>
      <c r="AX230" s="12" t="s">
        <v>78</v>
      </c>
      <c r="AY230" s="151" t="s">
        <v>134</v>
      </c>
    </row>
    <row r="231" spans="2:65" s="13" customFormat="1" ht="12">
      <c r="B231" s="156"/>
      <c r="D231" s="150" t="s">
        <v>143</v>
      </c>
      <c r="E231" s="157" t="s">
        <v>1</v>
      </c>
      <c r="F231" s="158" t="s">
        <v>382</v>
      </c>
      <c r="H231" s="159">
        <v>4516.6000000000004</v>
      </c>
      <c r="I231" s="160"/>
      <c r="L231" s="156"/>
      <c r="M231" s="161"/>
      <c r="T231" s="162"/>
      <c r="AT231" s="157" t="s">
        <v>143</v>
      </c>
      <c r="AU231" s="157" t="s">
        <v>87</v>
      </c>
      <c r="AV231" s="13" t="s">
        <v>87</v>
      </c>
      <c r="AW231" s="13" t="s">
        <v>35</v>
      </c>
      <c r="AX231" s="13" t="s">
        <v>78</v>
      </c>
      <c r="AY231" s="157" t="s">
        <v>134</v>
      </c>
    </row>
    <row r="232" spans="2:65" s="14" customFormat="1" ht="12">
      <c r="B232" s="163"/>
      <c r="D232" s="150" t="s">
        <v>143</v>
      </c>
      <c r="E232" s="164" t="s">
        <v>1</v>
      </c>
      <c r="F232" s="165" t="s">
        <v>149</v>
      </c>
      <c r="H232" s="166">
        <v>4516.6000000000004</v>
      </c>
      <c r="I232" s="167"/>
      <c r="L232" s="163"/>
      <c r="M232" s="168"/>
      <c r="T232" s="169"/>
      <c r="AT232" s="164" t="s">
        <v>143</v>
      </c>
      <c r="AU232" s="164" t="s">
        <v>87</v>
      </c>
      <c r="AV232" s="14" t="s">
        <v>141</v>
      </c>
      <c r="AW232" s="14" t="s">
        <v>35</v>
      </c>
      <c r="AX232" s="14" t="s">
        <v>85</v>
      </c>
      <c r="AY232" s="164" t="s">
        <v>134</v>
      </c>
    </row>
    <row r="233" spans="2:65" s="1" customFormat="1" ht="24.25" customHeight="1">
      <c r="B233" s="32"/>
      <c r="C233" s="176" t="s">
        <v>383</v>
      </c>
      <c r="D233" s="176" t="s">
        <v>348</v>
      </c>
      <c r="E233" s="177" t="s">
        <v>384</v>
      </c>
      <c r="F233" s="178" t="s">
        <v>385</v>
      </c>
      <c r="G233" s="179" t="s">
        <v>139</v>
      </c>
      <c r="H233" s="180">
        <v>5194.09</v>
      </c>
      <c r="I233" s="181"/>
      <c r="J233" s="182">
        <f>ROUND(I233*H233,2)</f>
        <v>0</v>
      </c>
      <c r="K233" s="178" t="s">
        <v>140</v>
      </c>
      <c r="L233" s="183"/>
      <c r="M233" s="184" t="s">
        <v>1</v>
      </c>
      <c r="N233" s="185" t="s">
        <v>43</v>
      </c>
      <c r="P233" s="145">
        <f>O233*H233</f>
        <v>0</v>
      </c>
      <c r="Q233" s="145">
        <v>2.0000000000000001E-4</v>
      </c>
      <c r="R233" s="145">
        <f>Q233*H233</f>
        <v>1.038818</v>
      </c>
      <c r="S233" s="145">
        <v>0</v>
      </c>
      <c r="T233" s="146">
        <f>S233*H233</f>
        <v>0</v>
      </c>
      <c r="AR233" s="147" t="s">
        <v>179</v>
      </c>
      <c r="AT233" s="147" t="s">
        <v>348</v>
      </c>
      <c r="AU233" s="147" t="s">
        <v>87</v>
      </c>
      <c r="AY233" s="17" t="s">
        <v>134</v>
      </c>
      <c r="BE233" s="148">
        <f>IF(N233="základní",J233,0)</f>
        <v>0</v>
      </c>
      <c r="BF233" s="148">
        <f>IF(N233="snížená",J233,0)</f>
        <v>0</v>
      </c>
      <c r="BG233" s="148">
        <f>IF(N233="zákl. přenesená",J233,0)</f>
        <v>0</v>
      </c>
      <c r="BH233" s="148">
        <f>IF(N233="sníž. přenesená",J233,0)</f>
        <v>0</v>
      </c>
      <c r="BI233" s="148">
        <f>IF(N233="nulová",J233,0)</f>
        <v>0</v>
      </c>
      <c r="BJ233" s="17" t="s">
        <v>85</v>
      </c>
      <c r="BK233" s="148">
        <f>ROUND(I233*H233,2)</f>
        <v>0</v>
      </c>
      <c r="BL233" s="17" t="s">
        <v>141</v>
      </c>
      <c r="BM233" s="147" t="s">
        <v>386</v>
      </c>
    </row>
    <row r="234" spans="2:65" s="13" customFormat="1" ht="12">
      <c r="B234" s="156"/>
      <c r="D234" s="150" t="s">
        <v>143</v>
      </c>
      <c r="F234" s="158" t="s">
        <v>387</v>
      </c>
      <c r="H234" s="159">
        <v>5194.09</v>
      </c>
      <c r="I234" s="160"/>
      <c r="L234" s="156"/>
      <c r="M234" s="161"/>
      <c r="T234" s="162"/>
      <c r="AT234" s="157" t="s">
        <v>143</v>
      </c>
      <c r="AU234" s="157" t="s">
        <v>87</v>
      </c>
      <c r="AV234" s="13" t="s">
        <v>87</v>
      </c>
      <c r="AW234" s="13" t="s">
        <v>4</v>
      </c>
      <c r="AX234" s="13" t="s">
        <v>85</v>
      </c>
      <c r="AY234" s="157" t="s">
        <v>134</v>
      </c>
    </row>
    <row r="235" spans="2:65" s="1" customFormat="1" ht="16.5" customHeight="1">
      <c r="B235" s="32"/>
      <c r="C235" s="136" t="s">
        <v>388</v>
      </c>
      <c r="D235" s="136" t="s">
        <v>136</v>
      </c>
      <c r="E235" s="137" t="s">
        <v>389</v>
      </c>
      <c r="F235" s="138" t="s">
        <v>390</v>
      </c>
      <c r="G235" s="139" t="s">
        <v>391</v>
      </c>
      <c r="H235" s="140">
        <v>46</v>
      </c>
      <c r="I235" s="141"/>
      <c r="J235" s="142">
        <f>ROUND(I235*H235,2)</f>
        <v>0</v>
      </c>
      <c r="K235" s="138" t="s">
        <v>1</v>
      </c>
      <c r="L235" s="32"/>
      <c r="M235" s="143" t="s">
        <v>1</v>
      </c>
      <c r="N235" s="144" t="s">
        <v>43</v>
      </c>
      <c r="P235" s="145">
        <f>O235*H235</f>
        <v>0</v>
      </c>
      <c r="Q235" s="145">
        <v>0</v>
      </c>
      <c r="R235" s="145">
        <f>Q235*H235</f>
        <v>0</v>
      </c>
      <c r="S235" s="145">
        <v>0</v>
      </c>
      <c r="T235" s="146">
        <f>S235*H235</f>
        <v>0</v>
      </c>
      <c r="AR235" s="147" t="s">
        <v>141</v>
      </c>
      <c r="AT235" s="147" t="s">
        <v>136</v>
      </c>
      <c r="AU235" s="147" t="s">
        <v>87</v>
      </c>
      <c r="AY235" s="17" t="s">
        <v>134</v>
      </c>
      <c r="BE235" s="148">
        <f>IF(N235="základní",J235,0)</f>
        <v>0</v>
      </c>
      <c r="BF235" s="148">
        <f>IF(N235="snížená",J235,0)</f>
        <v>0</v>
      </c>
      <c r="BG235" s="148">
        <f>IF(N235="zákl. přenesená",J235,0)</f>
        <v>0</v>
      </c>
      <c r="BH235" s="148">
        <f>IF(N235="sníž. přenesená",J235,0)</f>
        <v>0</v>
      </c>
      <c r="BI235" s="148">
        <f>IF(N235="nulová",J235,0)</f>
        <v>0</v>
      </c>
      <c r="BJ235" s="17" t="s">
        <v>85</v>
      </c>
      <c r="BK235" s="148">
        <f>ROUND(I235*H235,2)</f>
        <v>0</v>
      </c>
      <c r="BL235" s="17" t="s">
        <v>141</v>
      </c>
      <c r="BM235" s="147" t="s">
        <v>392</v>
      </c>
    </row>
    <row r="236" spans="2:65" s="1" customFormat="1" ht="21.75" customHeight="1">
      <c r="B236" s="32"/>
      <c r="C236" s="176" t="s">
        <v>393</v>
      </c>
      <c r="D236" s="176" t="s">
        <v>348</v>
      </c>
      <c r="E236" s="177" t="s">
        <v>394</v>
      </c>
      <c r="F236" s="178" t="s">
        <v>395</v>
      </c>
      <c r="G236" s="179" t="s">
        <v>391</v>
      </c>
      <c r="H236" s="180">
        <v>31</v>
      </c>
      <c r="I236" s="181"/>
      <c r="J236" s="182">
        <f>ROUND(I236*H236,2)</f>
        <v>0</v>
      </c>
      <c r="K236" s="178" t="s">
        <v>1</v>
      </c>
      <c r="L236" s="183"/>
      <c r="M236" s="184" t="s">
        <v>1</v>
      </c>
      <c r="N236" s="185" t="s">
        <v>43</v>
      </c>
      <c r="P236" s="145">
        <f>O236*H236</f>
        <v>0</v>
      </c>
      <c r="Q236" s="145">
        <v>0</v>
      </c>
      <c r="R236" s="145">
        <f>Q236*H236</f>
        <v>0</v>
      </c>
      <c r="S236" s="145">
        <v>0</v>
      </c>
      <c r="T236" s="146">
        <f>S236*H236</f>
        <v>0</v>
      </c>
      <c r="AR236" s="147" t="s">
        <v>179</v>
      </c>
      <c r="AT236" s="147" t="s">
        <v>348</v>
      </c>
      <c r="AU236" s="147" t="s">
        <v>87</v>
      </c>
      <c r="AY236" s="17" t="s">
        <v>134</v>
      </c>
      <c r="BE236" s="148">
        <f>IF(N236="základní",J236,0)</f>
        <v>0</v>
      </c>
      <c r="BF236" s="148">
        <f>IF(N236="snížená",J236,0)</f>
        <v>0</v>
      </c>
      <c r="BG236" s="148">
        <f>IF(N236="zákl. přenesená",J236,0)</f>
        <v>0</v>
      </c>
      <c r="BH236" s="148">
        <f>IF(N236="sníž. přenesená",J236,0)</f>
        <v>0</v>
      </c>
      <c r="BI236" s="148">
        <f>IF(N236="nulová",J236,0)</f>
        <v>0</v>
      </c>
      <c r="BJ236" s="17" t="s">
        <v>85</v>
      </c>
      <c r="BK236" s="148">
        <f>ROUND(I236*H236,2)</f>
        <v>0</v>
      </c>
      <c r="BL236" s="17" t="s">
        <v>141</v>
      </c>
      <c r="BM236" s="147" t="s">
        <v>396</v>
      </c>
    </row>
    <row r="237" spans="2:65" s="1" customFormat="1" ht="24.25" customHeight="1">
      <c r="B237" s="32"/>
      <c r="C237" s="176" t="s">
        <v>397</v>
      </c>
      <c r="D237" s="176" t="s">
        <v>348</v>
      </c>
      <c r="E237" s="177" t="s">
        <v>398</v>
      </c>
      <c r="F237" s="178" t="s">
        <v>399</v>
      </c>
      <c r="G237" s="179" t="s">
        <v>391</v>
      </c>
      <c r="H237" s="180">
        <v>1</v>
      </c>
      <c r="I237" s="181"/>
      <c r="J237" s="182">
        <f>ROUND(I237*H237,2)</f>
        <v>0</v>
      </c>
      <c r="K237" s="178" t="s">
        <v>1</v>
      </c>
      <c r="L237" s="183"/>
      <c r="M237" s="184" t="s">
        <v>1</v>
      </c>
      <c r="N237" s="185" t="s">
        <v>43</v>
      </c>
      <c r="P237" s="145">
        <f>O237*H237</f>
        <v>0</v>
      </c>
      <c r="Q237" s="145">
        <v>0</v>
      </c>
      <c r="R237" s="145">
        <f>Q237*H237</f>
        <v>0</v>
      </c>
      <c r="S237" s="145">
        <v>0</v>
      </c>
      <c r="T237" s="146">
        <f>S237*H237</f>
        <v>0</v>
      </c>
      <c r="AR237" s="147" t="s">
        <v>179</v>
      </c>
      <c r="AT237" s="147" t="s">
        <v>348</v>
      </c>
      <c r="AU237" s="147" t="s">
        <v>87</v>
      </c>
      <c r="AY237" s="17" t="s">
        <v>134</v>
      </c>
      <c r="BE237" s="148">
        <f>IF(N237="základní",J237,0)</f>
        <v>0</v>
      </c>
      <c r="BF237" s="148">
        <f>IF(N237="snížená",J237,0)</f>
        <v>0</v>
      </c>
      <c r="BG237" s="148">
        <f>IF(N237="zákl. přenesená",J237,0)</f>
        <v>0</v>
      </c>
      <c r="BH237" s="148">
        <f>IF(N237="sníž. přenesená",J237,0)</f>
        <v>0</v>
      </c>
      <c r="BI237" s="148">
        <f>IF(N237="nulová",J237,0)</f>
        <v>0</v>
      </c>
      <c r="BJ237" s="17" t="s">
        <v>85</v>
      </c>
      <c r="BK237" s="148">
        <f>ROUND(I237*H237,2)</f>
        <v>0</v>
      </c>
      <c r="BL237" s="17" t="s">
        <v>141</v>
      </c>
      <c r="BM237" s="147" t="s">
        <v>400</v>
      </c>
    </row>
    <row r="238" spans="2:65" s="1" customFormat="1" ht="21.75" customHeight="1">
      <c r="B238" s="32"/>
      <c r="C238" s="176" t="s">
        <v>401</v>
      </c>
      <c r="D238" s="176" t="s">
        <v>348</v>
      </c>
      <c r="E238" s="177" t="s">
        <v>402</v>
      </c>
      <c r="F238" s="178" t="s">
        <v>403</v>
      </c>
      <c r="G238" s="179" t="s">
        <v>391</v>
      </c>
      <c r="H238" s="180">
        <v>14</v>
      </c>
      <c r="I238" s="181"/>
      <c r="J238" s="182">
        <f>ROUND(I238*H238,2)</f>
        <v>0</v>
      </c>
      <c r="K238" s="178" t="s">
        <v>1</v>
      </c>
      <c r="L238" s="183"/>
      <c r="M238" s="184" t="s">
        <v>1</v>
      </c>
      <c r="N238" s="185" t="s">
        <v>43</v>
      </c>
      <c r="P238" s="145">
        <f>O238*H238</f>
        <v>0</v>
      </c>
      <c r="Q238" s="145">
        <v>0</v>
      </c>
      <c r="R238" s="145">
        <f>Q238*H238</f>
        <v>0</v>
      </c>
      <c r="S238" s="145">
        <v>0</v>
      </c>
      <c r="T238" s="146">
        <f>S238*H238</f>
        <v>0</v>
      </c>
      <c r="AR238" s="147" t="s">
        <v>179</v>
      </c>
      <c r="AT238" s="147" t="s">
        <v>348</v>
      </c>
      <c r="AU238" s="147" t="s">
        <v>87</v>
      </c>
      <c r="AY238" s="17" t="s">
        <v>134</v>
      </c>
      <c r="BE238" s="148">
        <f>IF(N238="základní",J238,0)</f>
        <v>0</v>
      </c>
      <c r="BF238" s="148">
        <f>IF(N238="snížená",J238,0)</f>
        <v>0</v>
      </c>
      <c r="BG238" s="148">
        <f>IF(N238="zákl. přenesená",J238,0)</f>
        <v>0</v>
      </c>
      <c r="BH238" s="148">
        <f>IF(N238="sníž. přenesená",J238,0)</f>
        <v>0</v>
      </c>
      <c r="BI238" s="148">
        <f>IF(N238="nulová",J238,0)</f>
        <v>0</v>
      </c>
      <c r="BJ238" s="17" t="s">
        <v>85</v>
      </c>
      <c r="BK238" s="148">
        <f>ROUND(I238*H238,2)</f>
        <v>0</v>
      </c>
      <c r="BL238" s="17" t="s">
        <v>141</v>
      </c>
      <c r="BM238" s="147" t="s">
        <v>404</v>
      </c>
    </row>
    <row r="239" spans="2:65" s="1" customFormat="1" ht="16.5" customHeight="1">
      <c r="B239" s="32"/>
      <c r="C239" s="136" t="s">
        <v>405</v>
      </c>
      <c r="D239" s="136" t="s">
        <v>136</v>
      </c>
      <c r="E239" s="137" t="s">
        <v>406</v>
      </c>
      <c r="F239" s="138" t="s">
        <v>407</v>
      </c>
      <c r="G239" s="139" t="s">
        <v>173</v>
      </c>
      <c r="H239" s="140">
        <v>13</v>
      </c>
      <c r="I239" s="141"/>
      <c r="J239" s="142">
        <f>ROUND(I239*H239,2)</f>
        <v>0</v>
      </c>
      <c r="K239" s="138" t="s">
        <v>140</v>
      </c>
      <c r="L239" s="32"/>
      <c r="M239" s="143" t="s">
        <v>1</v>
      </c>
      <c r="N239" s="144" t="s">
        <v>43</v>
      </c>
      <c r="P239" s="145">
        <f>O239*H239</f>
        <v>0</v>
      </c>
      <c r="Q239" s="145">
        <v>2.2563399999999998</v>
      </c>
      <c r="R239" s="145">
        <f>Q239*H239</f>
        <v>29.332419999999999</v>
      </c>
      <c r="S239" s="145">
        <v>0</v>
      </c>
      <c r="T239" s="146">
        <f>S239*H239</f>
        <v>0</v>
      </c>
      <c r="AR239" s="147" t="s">
        <v>141</v>
      </c>
      <c r="AT239" s="147" t="s">
        <v>136</v>
      </c>
      <c r="AU239" s="147" t="s">
        <v>87</v>
      </c>
      <c r="AY239" s="17" t="s">
        <v>134</v>
      </c>
      <c r="BE239" s="148">
        <f>IF(N239="základní",J239,0)</f>
        <v>0</v>
      </c>
      <c r="BF239" s="148">
        <f>IF(N239="snížená",J239,0)</f>
        <v>0</v>
      </c>
      <c r="BG239" s="148">
        <f>IF(N239="zákl. přenesená",J239,0)</f>
        <v>0</v>
      </c>
      <c r="BH239" s="148">
        <f>IF(N239="sníž. přenesená",J239,0)</f>
        <v>0</v>
      </c>
      <c r="BI239" s="148">
        <f>IF(N239="nulová",J239,0)</f>
        <v>0</v>
      </c>
      <c r="BJ239" s="17" t="s">
        <v>85</v>
      </c>
      <c r="BK239" s="148">
        <f>ROUND(I239*H239,2)</f>
        <v>0</v>
      </c>
      <c r="BL239" s="17" t="s">
        <v>141</v>
      </c>
      <c r="BM239" s="147" t="s">
        <v>408</v>
      </c>
    </row>
    <row r="240" spans="2:65" s="12" customFormat="1" ht="12">
      <c r="B240" s="149"/>
      <c r="D240" s="150" t="s">
        <v>143</v>
      </c>
      <c r="E240" s="151" t="s">
        <v>1</v>
      </c>
      <c r="F240" s="152" t="s">
        <v>409</v>
      </c>
      <c r="H240" s="151" t="s">
        <v>1</v>
      </c>
      <c r="I240" s="153"/>
      <c r="L240" s="149"/>
      <c r="M240" s="154"/>
      <c r="T240" s="155"/>
      <c r="AT240" s="151" t="s">
        <v>143</v>
      </c>
      <c r="AU240" s="151" t="s">
        <v>87</v>
      </c>
      <c r="AV240" s="12" t="s">
        <v>85</v>
      </c>
      <c r="AW240" s="12" t="s">
        <v>35</v>
      </c>
      <c r="AX240" s="12" t="s">
        <v>78</v>
      </c>
      <c r="AY240" s="151" t="s">
        <v>134</v>
      </c>
    </row>
    <row r="241" spans="2:65" s="13" customFormat="1" ht="12">
      <c r="B241" s="156"/>
      <c r="D241" s="150" t="s">
        <v>143</v>
      </c>
      <c r="E241" s="157" t="s">
        <v>1</v>
      </c>
      <c r="F241" s="158" t="s">
        <v>410</v>
      </c>
      <c r="H241" s="159">
        <v>10</v>
      </c>
      <c r="I241" s="160"/>
      <c r="L241" s="156"/>
      <c r="M241" s="161"/>
      <c r="T241" s="162"/>
      <c r="AT241" s="157" t="s">
        <v>143</v>
      </c>
      <c r="AU241" s="157" t="s">
        <v>87</v>
      </c>
      <c r="AV241" s="13" t="s">
        <v>87</v>
      </c>
      <c r="AW241" s="13" t="s">
        <v>35</v>
      </c>
      <c r="AX241" s="13" t="s">
        <v>78</v>
      </c>
      <c r="AY241" s="157" t="s">
        <v>134</v>
      </c>
    </row>
    <row r="242" spans="2:65" s="12" customFormat="1" ht="12">
      <c r="B242" s="149"/>
      <c r="D242" s="150" t="s">
        <v>143</v>
      </c>
      <c r="E242" s="151" t="s">
        <v>1</v>
      </c>
      <c r="F242" s="152" t="s">
        <v>411</v>
      </c>
      <c r="H242" s="151" t="s">
        <v>1</v>
      </c>
      <c r="I242" s="153"/>
      <c r="L242" s="149"/>
      <c r="M242" s="154"/>
      <c r="T242" s="155"/>
      <c r="AT242" s="151" t="s">
        <v>143</v>
      </c>
      <c r="AU242" s="151" t="s">
        <v>87</v>
      </c>
      <c r="AV242" s="12" t="s">
        <v>85</v>
      </c>
      <c r="AW242" s="12" t="s">
        <v>35</v>
      </c>
      <c r="AX242" s="12" t="s">
        <v>78</v>
      </c>
      <c r="AY242" s="151" t="s">
        <v>134</v>
      </c>
    </row>
    <row r="243" spans="2:65" s="13" customFormat="1" ht="12">
      <c r="B243" s="156"/>
      <c r="D243" s="150" t="s">
        <v>143</v>
      </c>
      <c r="E243" s="157" t="s">
        <v>1</v>
      </c>
      <c r="F243" s="158" t="s">
        <v>412</v>
      </c>
      <c r="H243" s="159">
        <v>3</v>
      </c>
      <c r="I243" s="160"/>
      <c r="L243" s="156"/>
      <c r="M243" s="161"/>
      <c r="T243" s="162"/>
      <c r="AT243" s="157" t="s">
        <v>143</v>
      </c>
      <c r="AU243" s="157" t="s">
        <v>87</v>
      </c>
      <c r="AV243" s="13" t="s">
        <v>87</v>
      </c>
      <c r="AW243" s="13" t="s">
        <v>35</v>
      </c>
      <c r="AX243" s="13" t="s">
        <v>78</v>
      </c>
      <c r="AY243" s="157" t="s">
        <v>134</v>
      </c>
    </row>
    <row r="244" spans="2:65" s="14" customFormat="1" ht="12">
      <c r="B244" s="163"/>
      <c r="D244" s="150" t="s">
        <v>143</v>
      </c>
      <c r="E244" s="164" t="s">
        <v>1</v>
      </c>
      <c r="F244" s="165" t="s">
        <v>149</v>
      </c>
      <c r="H244" s="166">
        <v>13</v>
      </c>
      <c r="I244" s="167"/>
      <c r="L244" s="163"/>
      <c r="M244" s="168"/>
      <c r="T244" s="169"/>
      <c r="AT244" s="164" t="s">
        <v>143</v>
      </c>
      <c r="AU244" s="164" t="s">
        <v>87</v>
      </c>
      <c r="AV244" s="14" t="s">
        <v>141</v>
      </c>
      <c r="AW244" s="14" t="s">
        <v>35</v>
      </c>
      <c r="AX244" s="14" t="s">
        <v>85</v>
      </c>
      <c r="AY244" s="164" t="s">
        <v>134</v>
      </c>
    </row>
    <row r="245" spans="2:65" s="1" customFormat="1" ht="16.5" customHeight="1">
      <c r="B245" s="32"/>
      <c r="C245" s="136" t="s">
        <v>413</v>
      </c>
      <c r="D245" s="136" t="s">
        <v>136</v>
      </c>
      <c r="E245" s="137" t="s">
        <v>414</v>
      </c>
      <c r="F245" s="138" t="s">
        <v>415</v>
      </c>
      <c r="G245" s="139" t="s">
        <v>173</v>
      </c>
      <c r="H245" s="140">
        <v>12</v>
      </c>
      <c r="I245" s="141"/>
      <c r="J245" s="142">
        <f>ROUND(I245*H245,2)</f>
        <v>0</v>
      </c>
      <c r="K245" s="138" t="s">
        <v>140</v>
      </c>
      <c r="L245" s="32"/>
      <c r="M245" s="143" t="s">
        <v>1</v>
      </c>
      <c r="N245" s="144" t="s">
        <v>43</v>
      </c>
      <c r="P245" s="145">
        <f>O245*H245</f>
        <v>0</v>
      </c>
      <c r="Q245" s="145">
        <v>2.45329</v>
      </c>
      <c r="R245" s="145">
        <f>Q245*H245</f>
        <v>29.43948</v>
      </c>
      <c r="S245" s="145">
        <v>0</v>
      </c>
      <c r="T245" s="146">
        <f>S245*H245</f>
        <v>0</v>
      </c>
      <c r="AR245" s="147" t="s">
        <v>141</v>
      </c>
      <c r="AT245" s="147" t="s">
        <v>136</v>
      </c>
      <c r="AU245" s="147" t="s">
        <v>87</v>
      </c>
      <c r="AY245" s="17" t="s">
        <v>134</v>
      </c>
      <c r="BE245" s="148">
        <f>IF(N245="základní",J245,0)</f>
        <v>0</v>
      </c>
      <c r="BF245" s="148">
        <f>IF(N245="snížená",J245,0)</f>
        <v>0</v>
      </c>
      <c r="BG245" s="148">
        <f>IF(N245="zákl. přenesená",J245,0)</f>
        <v>0</v>
      </c>
      <c r="BH245" s="148">
        <f>IF(N245="sníž. přenesená",J245,0)</f>
        <v>0</v>
      </c>
      <c r="BI245" s="148">
        <f>IF(N245="nulová",J245,0)</f>
        <v>0</v>
      </c>
      <c r="BJ245" s="17" t="s">
        <v>85</v>
      </c>
      <c r="BK245" s="148">
        <f>ROUND(I245*H245,2)</f>
        <v>0</v>
      </c>
      <c r="BL245" s="17" t="s">
        <v>141</v>
      </c>
      <c r="BM245" s="147" t="s">
        <v>416</v>
      </c>
    </row>
    <row r="246" spans="2:65" s="12" customFormat="1" ht="12">
      <c r="B246" s="149"/>
      <c r="D246" s="150" t="s">
        <v>143</v>
      </c>
      <c r="E246" s="151" t="s">
        <v>1</v>
      </c>
      <c r="F246" s="152" t="s">
        <v>417</v>
      </c>
      <c r="H246" s="151" t="s">
        <v>1</v>
      </c>
      <c r="I246" s="153"/>
      <c r="L246" s="149"/>
      <c r="M246" s="154"/>
      <c r="T246" s="155"/>
      <c r="AT246" s="151" t="s">
        <v>143</v>
      </c>
      <c r="AU246" s="151" t="s">
        <v>87</v>
      </c>
      <c r="AV246" s="12" t="s">
        <v>85</v>
      </c>
      <c r="AW246" s="12" t="s">
        <v>35</v>
      </c>
      <c r="AX246" s="12" t="s">
        <v>78</v>
      </c>
      <c r="AY246" s="151" t="s">
        <v>134</v>
      </c>
    </row>
    <row r="247" spans="2:65" s="13" customFormat="1" ht="12">
      <c r="B247" s="156"/>
      <c r="D247" s="150" t="s">
        <v>143</v>
      </c>
      <c r="E247" s="157" t="s">
        <v>1</v>
      </c>
      <c r="F247" s="158" t="s">
        <v>418</v>
      </c>
      <c r="H247" s="159">
        <v>12</v>
      </c>
      <c r="I247" s="160"/>
      <c r="L247" s="156"/>
      <c r="M247" s="161"/>
      <c r="T247" s="162"/>
      <c r="AT247" s="157" t="s">
        <v>143</v>
      </c>
      <c r="AU247" s="157" t="s">
        <v>87</v>
      </c>
      <c r="AV247" s="13" t="s">
        <v>87</v>
      </c>
      <c r="AW247" s="13" t="s">
        <v>35</v>
      </c>
      <c r="AX247" s="13" t="s">
        <v>78</v>
      </c>
      <c r="AY247" s="157" t="s">
        <v>134</v>
      </c>
    </row>
    <row r="248" spans="2:65" s="14" customFormat="1" ht="12">
      <c r="B248" s="163"/>
      <c r="D248" s="150" t="s">
        <v>143</v>
      </c>
      <c r="E248" s="164" t="s">
        <v>1</v>
      </c>
      <c r="F248" s="165" t="s">
        <v>149</v>
      </c>
      <c r="H248" s="166">
        <v>12</v>
      </c>
      <c r="I248" s="167"/>
      <c r="L248" s="163"/>
      <c r="M248" s="168"/>
      <c r="T248" s="169"/>
      <c r="AT248" s="164" t="s">
        <v>143</v>
      </c>
      <c r="AU248" s="164" t="s">
        <v>87</v>
      </c>
      <c r="AV248" s="14" t="s">
        <v>141</v>
      </c>
      <c r="AW248" s="14" t="s">
        <v>35</v>
      </c>
      <c r="AX248" s="14" t="s">
        <v>85</v>
      </c>
      <c r="AY248" s="164" t="s">
        <v>134</v>
      </c>
    </row>
    <row r="249" spans="2:65" s="11" customFormat="1" ht="23" customHeight="1">
      <c r="B249" s="124"/>
      <c r="D249" s="125" t="s">
        <v>77</v>
      </c>
      <c r="E249" s="134" t="s">
        <v>165</v>
      </c>
      <c r="F249" s="134" t="s">
        <v>169</v>
      </c>
      <c r="I249" s="127"/>
      <c r="J249" s="135">
        <f>BK249</f>
        <v>0</v>
      </c>
      <c r="L249" s="124"/>
      <c r="M249" s="129"/>
      <c r="P249" s="130">
        <f>SUM(P250:P336)</f>
        <v>0</v>
      </c>
      <c r="R249" s="130">
        <f>SUM(R250:R336)</f>
        <v>15810.475856499999</v>
      </c>
      <c r="T249" s="131">
        <f>SUM(T250:T336)</f>
        <v>0.78936000000000006</v>
      </c>
      <c r="AR249" s="125" t="s">
        <v>85</v>
      </c>
      <c r="AT249" s="132" t="s">
        <v>77</v>
      </c>
      <c r="AU249" s="132" t="s">
        <v>85</v>
      </c>
      <c r="AY249" s="125" t="s">
        <v>134</v>
      </c>
      <c r="BK249" s="133">
        <f>SUM(BK250:BK336)</f>
        <v>0</v>
      </c>
    </row>
    <row r="250" spans="2:65" s="1" customFormat="1" ht="24.25" customHeight="1">
      <c r="B250" s="32"/>
      <c r="C250" s="136" t="s">
        <v>419</v>
      </c>
      <c r="D250" s="136" t="s">
        <v>136</v>
      </c>
      <c r="E250" s="137" t="s">
        <v>420</v>
      </c>
      <c r="F250" s="138" t="s">
        <v>421</v>
      </c>
      <c r="G250" s="139" t="s">
        <v>139</v>
      </c>
      <c r="H250" s="140">
        <v>6956</v>
      </c>
      <c r="I250" s="141"/>
      <c r="J250" s="142">
        <f>ROUND(I250*H250,2)</f>
        <v>0</v>
      </c>
      <c r="K250" s="138" t="s">
        <v>140</v>
      </c>
      <c r="L250" s="32"/>
      <c r="M250" s="143" t="s">
        <v>1</v>
      </c>
      <c r="N250" s="144" t="s">
        <v>43</v>
      </c>
      <c r="P250" s="145">
        <f>O250*H250</f>
        <v>0</v>
      </c>
      <c r="Q250" s="145">
        <v>1.328E-2</v>
      </c>
      <c r="R250" s="145">
        <f>Q250*H250</f>
        <v>92.375680000000003</v>
      </c>
      <c r="S250" s="145">
        <v>0</v>
      </c>
      <c r="T250" s="146">
        <f>S250*H250</f>
        <v>0</v>
      </c>
      <c r="AR250" s="147" t="s">
        <v>141</v>
      </c>
      <c r="AT250" s="147" t="s">
        <v>136</v>
      </c>
      <c r="AU250" s="147" t="s">
        <v>87</v>
      </c>
      <c r="AY250" s="17" t="s">
        <v>134</v>
      </c>
      <c r="BE250" s="148">
        <f>IF(N250="základní",J250,0)</f>
        <v>0</v>
      </c>
      <c r="BF250" s="148">
        <f>IF(N250="snížená",J250,0)</f>
        <v>0</v>
      </c>
      <c r="BG250" s="148">
        <f>IF(N250="zákl. přenesená",J250,0)</f>
        <v>0</v>
      </c>
      <c r="BH250" s="148">
        <f>IF(N250="sníž. přenesená",J250,0)</f>
        <v>0</v>
      </c>
      <c r="BI250" s="148">
        <f>IF(N250="nulová",J250,0)</f>
        <v>0</v>
      </c>
      <c r="BJ250" s="17" t="s">
        <v>85</v>
      </c>
      <c r="BK250" s="148">
        <f>ROUND(I250*H250,2)</f>
        <v>0</v>
      </c>
      <c r="BL250" s="17" t="s">
        <v>141</v>
      </c>
      <c r="BM250" s="147" t="s">
        <v>422</v>
      </c>
    </row>
    <row r="251" spans="2:65" s="12" customFormat="1" ht="12">
      <c r="B251" s="149"/>
      <c r="D251" s="150" t="s">
        <v>143</v>
      </c>
      <c r="E251" s="151" t="s">
        <v>1</v>
      </c>
      <c r="F251" s="152" t="s">
        <v>423</v>
      </c>
      <c r="H251" s="151" t="s">
        <v>1</v>
      </c>
      <c r="I251" s="153"/>
      <c r="L251" s="149"/>
      <c r="M251" s="154"/>
      <c r="T251" s="155"/>
      <c r="AT251" s="151" t="s">
        <v>143</v>
      </c>
      <c r="AU251" s="151" t="s">
        <v>87</v>
      </c>
      <c r="AV251" s="12" t="s">
        <v>85</v>
      </c>
      <c r="AW251" s="12" t="s">
        <v>35</v>
      </c>
      <c r="AX251" s="12" t="s">
        <v>78</v>
      </c>
      <c r="AY251" s="151" t="s">
        <v>134</v>
      </c>
    </row>
    <row r="252" spans="2:65" s="13" customFormat="1" ht="12">
      <c r="B252" s="156"/>
      <c r="D252" s="150" t="s">
        <v>143</v>
      </c>
      <c r="E252" s="157" t="s">
        <v>1</v>
      </c>
      <c r="F252" s="158" t="s">
        <v>424</v>
      </c>
      <c r="H252" s="159">
        <v>6956</v>
      </c>
      <c r="I252" s="160"/>
      <c r="L252" s="156"/>
      <c r="M252" s="161"/>
      <c r="T252" s="162"/>
      <c r="AT252" s="157" t="s">
        <v>143</v>
      </c>
      <c r="AU252" s="157" t="s">
        <v>87</v>
      </c>
      <c r="AV252" s="13" t="s">
        <v>87</v>
      </c>
      <c r="AW252" s="13" t="s">
        <v>35</v>
      </c>
      <c r="AX252" s="13" t="s">
        <v>78</v>
      </c>
      <c r="AY252" s="157" t="s">
        <v>134</v>
      </c>
    </row>
    <row r="253" spans="2:65" s="14" customFormat="1" ht="12">
      <c r="B253" s="163"/>
      <c r="D253" s="150" t="s">
        <v>143</v>
      </c>
      <c r="E253" s="164" t="s">
        <v>252</v>
      </c>
      <c r="F253" s="165" t="s">
        <v>149</v>
      </c>
      <c r="H253" s="166">
        <v>6956</v>
      </c>
      <c r="I253" s="167"/>
      <c r="L253" s="163"/>
      <c r="M253" s="168"/>
      <c r="T253" s="169"/>
      <c r="AT253" s="164" t="s">
        <v>143</v>
      </c>
      <c r="AU253" s="164" t="s">
        <v>87</v>
      </c>
      <c r="AV253" s="14" t="s">
        <v>141</v>
      </c>
      <c r="AW253" s="14" t="s">
        <v>35</v>
      </c>
      <c r="AX253" s="14" t="s">
        <v>85</v>
      </c>
      <c r="AY253" s="164" t="s">
        <v>134</v>
      </c>
    </row>
    <row r="254" spans="2:65" s="1" customFormat="1" ht="24.25" customHeight="1">
      <c r="B254" s="32"/>
      <c r="C254" s="136" t="s">
        <v>425</v>
      </c>
      <c r="D254" s="136" t="s">
        <v>136</v>
      </c>
      <c r="E254" s="137" t="s">
        <v>426</v>
      </c>
      <c r="F254" s="138" t="s">
        <v>427</v>
      </c>
      <c r="G254" s="139" t="s">
        <v>139</v>
      </c>
      <c r="H254" s="140">
        <v>1953</v>
      </c>
      <c r="I254" s="141"/>
      <c r="J254" s="142">
        <f>ROUND(I254*H254,2)</f>
        <v>0</v>
      </c>
      <c r="K254" s="138" t="s">
        <v>140</v>
      </c>
      <c r="L254" s="32"/>
      <c r="M254" s="143" t="s">
        <v>1</v>
      </c>
      <c r="N254" s="144" t="s">
        <v>43</v>
      </c>
      <c r="P254" s="145">
        <f>O254*H254</f>
        <v>0</v>
      </c>
      <c r="Q254" s="145">
        <v>1.8589999999999999E-2</v>
      </c>
      <c r="R254" s="145">
        <f>Q254*H254</f>
        <v>36.306269999999998</v>
      </c>
      <c r="S254" s="145">
        <v>0</v>
      </c>
      <c r="T254" s="146">
        <f>S254*H254</f>
        <v>0</v>
      </c>
      <c r="AR254" s="147" t="s">
        <v>141</v>
      </c>
      <c r="AT254" s="147" t="s">
        <v>136</v>
      </c>
      <c r="AU254" s="147" t="s">
        <v>87</v>
      </c>
      <c r="AY254" s="17" t="s">
        <v>134</v>
      </c>
      <c r="BE254" s="148">
        <f>IF(N254="základní",J254,0)</f>
        <v>0</v>
      </c>
      <c r="BF254" s="148">
        <f>IF(N254="snížená",J254,0)</f>
        <v>0</v>
      </c>
      <c r="BG254" s="148">
        <f>IF(N254="zákl. přenesená",J254,0)</f>
        <v>0</v>
      </c>
      <c r="BH254" s="148">
        <f>IF(N254="sníž. přenesená",J254,0)</f>
        <v>0</v>
      </c>
      <c r="BI254" s="148">
        <f>IF(N254="nulová",J254,0)</f>
        <v>0</v>
      </c>
      <c r="BJ254" s="17" t="s">
        <v>85</v>
      </c>
      <c r="BK254" s="148">
        <f>ROUND(I254*H254,2)</f>
        <v>0</v>
      </c>
      <c r="BL254" s="17" t="s">
        <v>141</v>
      </c>
      <c r="BM254" s="147" t="s">
        <v>428</v>
      </c>
    </row>
    <row r="255" spans="2:65" s="12" customFormat="1" ht="12">
      <c r="B255" s="149"/>
      <c r="D255" s="150" t="s">
        <v>143</v>
      </c>
      <c r="E255" s="151" t="s">
        <v>1</v>
      </c>
      <c r="F255" s="152" t="s">
        <v>429</v>
      </c>
      <c r="H255" s="151" t="s">
        <v>1</v>
      </c>
      <c r="I255" s="153"/>
      <c r="L255" s="149"/>
      <c r="M255" s="154"/>
      <c r="T255" s="155"/>
      <c r="AT255" s="151" t="s">
        <v>143</v>
      </c>
      <c r="AU255" s="151" t="s">
        <v>87</v>
      </c>
      <c r="AV255" s="12" t="s">
        <v>85</v>
      </c>
      <c r="AW255" s="12" t="s">
        <v>35</v>
      </c>
      <c r="AX255" s="12" t="s">
        <v>78</v>
      </c>
      <c r="AY255" s="151" t="s">
        <v>134</v>
      </c>
    </row>
    <row r="256" spans="2:65" s="13" customFormat="1" ht="12">
      <c r="B256" s="156"/>
      <c r="D256" s="150" t="s">
        <v>143</v>
      </c>
      <c r="E256" s="157" t="s">
        <v>1</v>
      </c>
      <c r="F256" s="158" t="s">
        <v>430</v>
      </c>
      <c r="H256" s="159">
        <v>1953</v>
      </c>
      <c r="I256" s="160"/>
      <c r="L256" s="156"/>
      <c r="M256" s="161"/>
      <c r="T256" s="162"/>
      <c r="AT256" s="157" t="s">
        <v>143</v>
      </c>
      <c r="AU256" s="157" t="s">
        <v>87</v>
      </c>
      <c r="AV256" s="13" t="s">
        <v>87</v>
      </c>
      <c r="AW256" s="13" t="s">
        <v>35</v>
      </c>
      <c r="AX256" s="13" t="s">
        <v>78</v>
      </c>
      <c r="AY256" s="157" t="s">
        <v>134</v>
      </c>
    </row>
    <row r="257" spans="2:65" s="14" customFormat="1" ht="12">
      <c r="B257" s="163"/>
      <c r="D257" s="150" t="s">
        <v>143</v>
      </c>
      <c r="E257" s="164" t="s">
        <v>254</v>
      </c>
      <c r="F257" s="165" t="s">
        <v>149</v>
      </c>
      <c r="H257" s="166">
        <v>1953</v>
      </c>
      <c r="I257" s="167"/>
      <c r="L257" s="163"/>
      <c r="M257" s="168"/>
      <c r="T257" s="169"/>
      <c r="AT257" s="164" t="s">
        <v>143</v>
      </c>
      <c r="AU257" s="164" t="s">
        <v>87</v>
      </c>
      <c r="AV257" s="14" t="s">
        <v>141</v>
      </c>
      <c r="AW257" s="14" t="s">
        <v>35</v>
      </c>
      <c r="AX257" s="14" t="s">
        <v>85</v>
      </c>
      <c r="AY257" s="164" t="s">
        <v>134</v>
      </c>
    </row>
    <row r="258" spans="2:65" s="1" customFormat="1" ht="21.75" customHeight="1">
      <c r="B258" s="32"/>
      <c r="C258" s="176" t="s">
        <v>431</v>
      </c>
      <c r="D258" s="176" t="s">
        <v>348</v>
      </c>
      <c r="E258" s="177" t="s">
        <v>432</v>
      </c>
      <c r="F258" s="178" t="s">
        <v>433</v>
      </c>
      <c r="G258" s="179" t="s">
        <v>197</v>
      </c>
      <c r="H258" s="180">
        <v>180.12899999999999</v>
      </c>
      <c r="I258" s="181"/>
      <c r="J258" s="182">
        <f>ROUND(I258*H258,2)</f>
        <v>0</v>
      </c>
      <c r="K258" s="178" t="s">
        <v>434</v>
      </c>
      <c r="L258" s="183"/>
      <c r="M258" s="184" t="s">
        <v>1</v>
      </c>
      <c r="N258" s="185" t="s">
        <v>43</v>
      </c>
      <c r="P258" s="145">
        <f>O258*H258</f>
        <v>0</v>
      </c>
      <c r="Q258" s="145">
        <v>1</v>
      </c>
      <c r="R258" s="145">
        <f>Q258*H258</f>
        <v>180.12899999999999</v>
      </c>
      <c r="S258" s="145">
        <v>0</v>
      </c>
      <c r="T258" s="146">
        <f>S258*H258</f>
        <v>0</v>
      </c>
      <c r="AR258" s="147" t="s">
        <v>179</v>
      </c>
      <c r="AT258" s="147" t="s">
        <v>348</v>
      </c>
      <c r="AU258" s="147" t="s">
        <v>87</v>
      </c>
      <c r="AY258" s="17" t="s">
        <v>134</v>
      </c>
      <c r="BE258" s="148">
        <f>IF(N258="základní",J258,0)</f>
        <v>0</v>
      </c>
      <c r="BF258" s="148">
        <f>IF(N258="snížená",J258,0)</f>
        <v>0</v>
      </c>
      <c r="BG258" s="148">
        <f>IF(N258="zákl. přenesená",J258,0)</f>
        <v>0</v>
      </c>
      <c r="BH258" s="148">
        <f>IF(N258="sníž. přenesená",J258,0)</f>
        <v>0</v>
      </c>
      <c r="BI258" s="148">
        <f>IF(N258="nulová",J258,0)</f>
        <v>0</v>
      </c>
      <c r="BJ258" s="17" t="s">
        <v>85</v>
      </c>
      <c r="BK258" s="148">
        <f>ROUND(I258*H258,2)</f>
        <v>0</v>
      </c>
      <c r="BL258" s="17" t="s">
        <v>141</v>
      </c>
      <c r="BM258" s="147" t="s">
        <v>435</v>
      </c>
    </row>
    <row r="259" spans="2:65" s="12" customFormat="1" ht="12">
      <c r="B259" s="149"/>
      <c r="D259" s="150" t="s">
        <v>143</v>
      </c>
      <c r="E259" s="151" t="s">
        <v>1</v>
      </c>
      <c r="F259" s="152" t="s">
        <v>436</v>
      </c>
      <c r="H259" s="151" t="s">
        <v>1</v>
      </c>
      <c r="I259" s="153"/>
      <c r="L259" s="149"/>
      <c r="M259" s="154"/>
      <c r="T259" s="155"/>
      <c r="AT259" s="151" t="s">
        <v>143</v>
      </c>
      <c r="AU259" s="151" t="s">
        <v>87</v>
      </c>
      <c r="AV259" s="12" t="s">
        <v>85</v>
      </c>
      <c r="AW259" s="12" t="s">
        <v>35</v>
      </c>
      <c r="AX259" s="12" t="s">
        <v>78</v>
      </c>
      <c r="AY259" s="151" t="s">
        <v>134</v>
      </c>
    </row>
    <row r="260" spans="2:65" s="13" customFormat="1" ht="12">
      <c r="B260" s="156"/>
      <c r="D260" s="150" t="s">
        <v>143</v>
      </c>
      <c r="E260" s="157" t="s">
        <v>1</v>
      </c>
      <c r="F260" s="158" t="s">
        <v>437</v>
      </c>
      <c r="H260" s="159">
        <v>129.31200000000001</v>
      </c>
      <c r="I260" s="160"/>
      <c r="L260" s="156"/>
      <c r="M260" s="161"/>
      <c r="T260" s="162"/>
      <c r="AT260" s="157" t="s">
        <v>143</v>
      </c>
      <c r="AU260" s="157" t="s">
        <v>87</v>
      </c>
      <c r="AV260" s="13" t="s">
        <v>87</v>
      </c>
      <c r="AW260" s="13" t="s">
        <v>35</v>
      </c>
      <c r="AX260" s="13" t="s">
        <v>78</v>
      </c>
      <c r="AY260" s="157" t="s">
        <v>134</v>
      </c>
    </row>
    <row r="261" spans="2:65" s="12" customFormat="1" ht="12">
      <c r="B261" s="149"/>
      <c r="D261" s="150" t="s">
        <v>143</v>
      </c>
      <c r="E261" s="151" t="s">
        <v>1</v>
      </c>
      <c r="F261" s="152" t="s">
        <v>438</v>
      </c>
      <c r="H261" s="151" t="s">
        <v>1</v>
      </c>
      <c r="I261" s="153"/>
      <c r="L261" s="149"/>
      <c r="M261" s="154"/>
      <c r="T261" s="155"/>
      <c r="AT261" s="151" t="s">
        <v>143</v>
      </c>
      <c r="AU261" s="151" t="s">
        <v>87</v>
      </c>
      <c r="AV261" s="12" t="s">
        <v>85</v>
      </c>
      <c r="AW261" s="12" t="s">
        <v>35</v>
      </c>
      <c r="AX261" s="12" t="s">
        <v>78</v>
      </c>
      <c r="AY261" s="151" t="s">
        <v>134</v>
      </c>
    </row>
    <row r="262" spans="2:65" s="13" customFormat="1" ht="12">
      <c r="B262" s="156"/>
      <c r="D262" s="150" t="s">
        <v>143</v>
      </c>
      <c r="E262" s="157" t="s">
        <v>1</v>
      </c>
      <c r="F262" s="158" t="s">
        <v>439</v>
      </c>
      <c r="H262" s="159">
        <v>50.817</v>
      </c>
      <c r="I262" s="160"/>
      <c r="L262" s="156"/>
      <c r="M262" s="161"/>
      <c r="T262" s="162"/>
      <c r="AT262" s="157" t="s">
        <v>143</v>
      </c>
      <c r="AU262" s="157" t="s">
        <v>87</v>
      </c>
      <c r="AV262" s="13" t="s">
        <v>87</v>
      </c>
      <c r="AW262" s="13" t="s">
        <v>35</v>
      </c>
      <c r="AX262" s="13" t="s">
        <v>78</v>
      </c>
      <c r="AY262" s="157" t="s">
        <v>134</v>
      </c>
    </row>
    <row r="263" spans="2:65" s="14" customFormat="1" ht="12">
      <c r="B263" s="163"/>
      <c r="D263" s="150" t="s">
        <v>143</v>
      </c>
      <c r="E263" s="164" t="s">
        <v>1</v>
      </c>
      <c r="F263" s="165" t="s">
        <v>149</v>
      </c>
      <c r="H263" s="166">
        <v>180.12899999999999</v>
      </c>
      <c r="I263" s="167"/>
      <c r="L263" s="163"/>
      <c r="M263" s="168"/>
      <c r="T263" s="169"/>
      <c r="AT263" s="164" t="s">
        <v>143</v>
      </c>
      <c r="AU263" s="164" t="s">
        <v>87</v>
      </c>
      <c r="AV263" s="14" t="s">
        <v>141</v>
      </c>
      <c r="AW263" s="14" t="s">
        <v>35</v>
      </c>
      <c r="AX263" s="14" t="s">
        <v>85</v>
      </c>
      <c r="AY263" s="164" t="s">
        <v>134</v>
      </c>
    </row>
    <row r="264" spans="2:65" s="1" customFormat="1" ht="24.25" customHeight="1">
      <c r="B264" s="32"/>
      <c r="C264" s="136" t="s">
        <v>440</v>
      </c>
      <c r="D264" s="136" t="s">
        <v>136</v>
      </c>
      <c r="E264" s="137" t="s">
        <v>441</v>
      </c>
      <c r="F264" s="138" t="s">
        <v>442</v>
      </c>
      <c r="G264" s="139" t="s">
        <v>173</v>
      </c>
      <c r="H264" s="140">
        <v>3426</v>
      </c>
      <c r="I264" s="141"/>
      <c r="J264" s="142">
        <f>ROUND(I264*H264,2)</f>
        <v>0</v>
      </c>
      <c r="K264" s="138" t="s">
        <v>1</v>
      </c>
      <c r="L264" s="32"/>
      <c r="M264" s="143" t="s">
        <v>1</v>
      </c>
      <c r="N264" s="144" t="s">
        <v>43</v>
      </c>
      <c r="P264" s="145">
        <f>O264*H264</f>
        <v>0</v>
      </c>
      <c r="Q264" s="145">
        <v>1.964</v>
      </c>
      <c r="R264" s="145">
        <f>Q264*H264</f>
        <v>6728.6639999999998</v>
      </c>
      <c r="S264" s="145">
        <v>0</v>
      </c>
      <c r="T264" s="146">
        <f>S264*H264</f>
        <v>0</v>
      </c>
      <c r="AR264" s="147" t="s">
        <v>141</v>
      </c>
      <c r="AT264" s="147" t="s">
        <v>136</v>
      </c>
      <c r="AU264" s="147" t="s">
        <v>87</v>
      </c>
      <c r="AY264" s="17" t="s">
        <v>134</v>
      </c>
      <c r="BE264" s="148">
        <f>IF(N264="základní",J264,0)</f>
        <v>0</v>
      </c>
      <c r="BF264" s="148">
        <f>IF(N264="snížená",J264,0)</f>
        <v>0</v>
      </c>
      <c r="BG264" s="148">
        <f>IF(N264="zákl. přenesená",J264,0)</f>
        <v>0</v>
      </c>
      <c r="BH264" s="148">
        <f>IF(N264="sníž. přenesená",J264,0)</f>
        <v>0</v>
      </c>
      <c r="BI264" s="148">
        <f>IF(N264="nulová",J264,0)</f>
        <v>0</v>
      </c>
      <c r="BJ264" s="17" t="s">
        <v>85</v>
      </c>
      <c r="BK264" s="148">
        <f>ROUND(I264*H264,2)</f>
        <v>0</v>
      </c>
      <c r="BL264" s="17" t="s">
        <v>141</v>
      </c>
      <c r="BM264" s="147" t="s">
        <v>443</v>
      </c>
    </row>
    <row r="265" spans="2:65" s="1" customFormat="1" ht="16.5" customHeight="1">
      <c r="B265" s="32"/>
      <c r="C265" s="136" t="s">
        <v>444</v>
      </c>
      <c r="D265" s="136" t="s">
        <v>136</v>
      </c>
      <c r="E265" s="137" t="s">
        <v>445</v>
      </c>
      <c r="F265" s="138" t="s">
        <v>446</v>
      </c>
      <c r="G265" s="139" t="s">
        <v>173</v>
      </c>
      <c r="H265" s="140">
        <v>4196</v>
      </c>
      <c r="I265" s="141"/>
      <c r="J265" s="142">
        <f>ROUND(I265*H265,2)</f>
        <v>0</v>
      </c>
      <c r="K265" s="138" t="s">
        <v>140</v>
      </c>
      <c r="L265" s="32"/>
      <c r="M265" s="143" t="s">
        <v>1</v>
      </c>
      <c r="N265" s="144" t="s">
        <v>43</v>
      </c>
      <c r="P265" s="145">
        <f>O265*H265</f>
        <v>0</v>
      </c>
      <c r="Q265" s="145">
        <v>0</v>
      </c>
      <c r="R265" s="145">
        <f>Q265*H265</f>
        <v>0</v>
      </c>
      <c r="S265" s="145">
        <v>0</v>
      </c>
      <c r="T265" s="146">
        <f>S265*H265</f>
        <v>0</v>
      </c>
      <c r="AR265" s="147" t="s">
        <v>141</v>
      </c>
      <c r="AT265" s="147" t="s">
        <v>136</v>
      </c>
      <c r="AU265" s="147" t="s">
        <v>87</v>
      </c>
      <c r="AY265" s="17" t="s">
        <v>134</v>
      </c>
      <c r="BE265" s="148">
        <f>IF(N265="základní",J265,0)</f>
        <v>0</v>
      </c>
      <c r="BF265" s="148">
        <f>IF(N265="snížená",J265,0)</f>
        <v>0</v>
      </c>
      <c r="BG265" s="148">
        <f>IF(N265="zákl. přenesená",J265,0)</f>
        <v>0</v>
      </c>
      <c r="BH265" s="148">
        <f>IF(N265="sníž. přenesená",J265,0)</f>
        <v>0</v>
      </c>
      <c r="BI265" s="148">
        <f>IF(N265="nulová",J265,0)</f>
        <v>0</v>
      </c>
      <c r="BJ265" s="17" t="s">
        <v>85</v>
      </c>
      <c r="BK265" s="148">
        <f>ROUND(I265*H265,2)</f>
        <v>0</v>
      </c>
      <c r="BL265" s="17" t="s">
        <v>141</v>
      </c>
      <c r="BM265" s="147" t="s">
        <v>447</v>
      </c>
    </row>
    <row r="266" spans="2:65" s="1" customFormat="1" ht="21.75" customHeight="1">
      <c r="B266" s="32"/>
      <c r="C266" s="176" t="s">
        <v>257</v>
      </c>
      <c r="D266" s="176" t="s">
        <v>348</v>
      </c>
      <c r="E266" s="177" t="s">
        <v>448</v>
      </c>
      <c r="F266" s="178" t="s">
        <v>449</v>
      </c>
      <c r="G266" s="179" t="s">
        <v>197</v>
      </c>
      <c r="H266" s="180">
        <v>7552.8</v>
      </c>
      <c r="I266" s="181"/>
      <c r="J266" s="182">
        <f>ROUND(I266*H266,2)</f>
        <v>0</v>
      </c>
      <c r="K266" s="178" t="s">
        <v>140</v>
      </c>
      <c r="L266" s="183"/>
      <c r="M266" s="184" t="s">
        <v>1</v>
      </c>
      <c r="N266" s="185" t="s">
        <v>43</v>
      </c>
      <c r="P266" s="145">
        <f>O266*H266</f>
        <v>0</v>
      </c>
      <c r="Q266" s="145">
        <v>1</v>
      </c>
      <c r="R266" s="145">
        <f>Q266*H266</f>
        <v>7552.8</v>
      </c>
      <c r="S266" s="145">
        <v>0</v>
      </c>
      <c r="T266" s="146">
        <f>S266*H266</f>
        <v>0</v>
      </c>
      <c r="AR266" s="147" t="s">
        <v>179</v>
      </c>
      <c r="AT266" s="147" t="s">
        <v>348</v>
      </c>
      <c r="AU266" s="147" t="s">
        <v>87</v>
      </c>
      <c r="AY266" s="17" t="s">
        <v>134</v>
      </c>
      <c r="BE266" s="148">
        <f>IF(N266="základní",J266,0)</f>
        <v>0</v>
      </c>
      <c r="BF266" s="148">
        <f>IF(N266="snížená",J266,0)</f>
        <v>0</v>
      </c>
      <c r="BG266" s="148">
        <f>IF(N266="zákl. přenesená",J266,0)</f>
        <v>0</v>
      </c>
      <c r="BH266" s="148">
        <f>IF(N266="sníž. přenesená",J266,0)</f>
        <v>0</v>
      </c>
      <c r="BI266" s="148">
        <f>IF(N266="nulová",J266,0)</f>
        <v>0</v>
      </c>
      <c r="BJ266" s="17" t="s">
        <v>85</v>
      </c>
      <c r="BK266" s="148">
        <f>ROUND(I266*H266,2)</f>
        <v>0</v>
      </c>
      <c r="BL266" s="17" t="s">
        <v>141</v>
      </c>
      <c r="BM266" s="147" t="s">
        <v>450</v>
      </c>
    </row>
    <row r="267" spans="2:65" s="13" customFormat="1" ht="12">
      <c r="B267" s="156"/>
      <c r="D267" s="150" t="s">
        <v>143</v>
      </c>
      <c r="F267" s="158" t="s">
        <v>451</v>
      </c>
      <c r="H267" s="159">
        <v>7552.8</v>
      </c>
      <c r="I267" s="160"/>
      <c r="L267" s="156"/>
      <c r="M267" s="161"/>
      <c r="T267" s="162"/>
      <c r="AT267" s="157" t="s">
        <v>143</v>
      </c>
      <c r="AU267" s="157" t="s">
        <v>87</v>
      </c>
      <c r="AV267" s="13" t="s">
        <v>87</v>
      </c>
      <c r="AW267" s="13" t="s">
        <v>4</v>
      </c>
      <c r="AX267" s="13" t="s">
        <v>85</v>
      </c>
      <c r="AY267" s="157" t="s">
        <v>134</v>
      </c>
    </row>
    <row r="268" spans="2:65" s="1" customFormat="1" ht="24.25" customHeight="1">
      <c r="B268" s="32"/>
      <c r="C268" s="136" t="s">
        <v>452</v>
      </c>
      <c r="D268" s="136" t="s">
        <v>136</v>
      </c>
      <c r="E268" s="137" t="s">
        <v>453</v>
      </c>
      <c r="F268" s="138" t="s">
        <v>454</v>
      </c>
      <c r="G268" s="139" t="s">
        <v>163</v>
      </c>
      <c r="H268" s="140">
        <v>2227</v>
      </c>
      <c r="I268" s="141"/>
      <c r="J268" s="142">
        <f>ROUND(I268*H268,2)</f>
        <v>0</v>
      </c>
      <c r="K268" s="138" t="s">
        <v>140</v>
      </c>
      <c r="L268" s="32"/>
      <c r="M268" s="143" t="s">
        <v>1</v>
      </c>
      <c r="N268" s="144" t="s">
        <v>43</v>
      </c>
      <c r="P268" s="145">
        <f>O268*H268</f>
        <v>0</v>
      </c>
      <c r="Q268" s="145">
        <v>0</v>
      </c>
      <c r="R268" s="145">
        <f>Q268*H268</f>
        <v>0</v>
      </c>
      <c r="S268" s="145">
        <v>0</v>
      </c>
      <c r="T268" s="146">
        <f>S268*H268</f>
        <v>0</v>
      </c>
      <c r="AR268" s="147" t="s">
        <v>141</v>
      </c>
      <c r="AT268" s="147" t="s">
        <v>136</v>
      </c>
      <c r="AU268" s="147" t="s">
        <v>87</v>
      </c>
      <c r="AY268" s="17" t="s">
        <v>134</v>
      </c>
      <c r="BE268" s="148">
        <f>IF(N268="základní",J268,0)</f>
        <v>0</v>
      </c>
      <c r="BF268" s="148">
        <f>IF(N268="snížená",J268,0)</f>
        <v>0</v>
      </c>
      <c r="BG268" s="148">
        <f>IF(N268="zákl. přenesená",J268,0)</f>
        <v>0</v>
      </c>
      <c r="BH268" s="148">
        <f>IF(N268="sníž. přenesená",J268,0)</f>
        <v>0</v>
      </c>
      <c r="BI268" s="148">
        <f>IF(N268="nulová",J268,0)</f>
        <v>0</v>
      </c>
      <c r="BJ268" s="17" t="s">
        <v>85</v>
      </c>
      <c r="BK268" s="148">
        <f>ROUND(I268*H268,2)</f>
        <v>0</v>
      </c>
      <c r="BL268" s="17" t="s">
        <v>141</v>
      </c>
      <c r="BM268" s="147" t="s">
        <v>455</v>
      </c>
    </row>
    <row r="269" spans="2:65" s="1" customFormat="1" ht="16.5" customHeight="1">
      <c r="B269" s="32"/>
      <c r="C269" s="176" t="s">
        <v>456</v>
      </c>
      <c r="D269" s="176" t="s">
        <v>348</v>
      </c>
      <c r="E269" s="177" t="s">
        <v>457</v>
      </c>
      <c r="F269" s="178" t="s">
        <v>458</v>
      </c>
      <c r="G269" s="179" t="s">
        <v>163</v>
      </c>
      <c r="H269" s="180">
        <v>4565.3500000000004</v>
      </c>
      <c r="I269" s="181"/>
      <c r="J269" s="182">
        <f>ROUND(I269*H269,2)</f>
        <v>0</v>
      </c>
      <c r="K269" s="178" t="s">
        <v>140</v>
      </c>
      <c r="L269" s="183"/>
      <c r="M269" s="184" t="s">
        <v>1</v>
      </c>
      <c r="N269" s="185" t="s">
        <v>43</v>
      </c>
      <c r="P269" s="145">
        <f>O269*H269</f>
        <v>0</v>
      </c>
      <c r="Q269" s="145">
        <v>4.9390000000000003E-2</v>
      </c>
      <c r="R269" s="145">
        <f>Q269*H269</f>
        <v>225.48263650000004</v>
      </c>
      <c r="S269" s="145">
        <v>0</v>
      </c>
      <c r="T269" s="146">
        <f>S269*H269</f>
        <v>0</v>
      </c>
      <c r="AR269" s="147" t="s">
        <v>179</v>
      </c>
      <c r="AT269" s="147" t="s">
        <v>348</v>
      </c>
      <c r="AU269" s="147" t="s">
        <v>87</v>
      </c>
      <c r="AY269" s="17" t="s">
        <v>134</v>
      </c>
      <c r="BE269" s="148">
        <f>IF(N269="základní",J269,0)</f>
        <v>0</v>
      </c>
      <c r="BF269" s="148">
        <f>IF(N269="snížená",J269,0)</f>
        <v>0</v>
      </c>
      <c r="BG269" s="148">
        <f>IF(N269="zákl. přenesená",J269,0)</f>
        <v>0</v>
      </c>
      <c r="BH269" s="148">
        <f>IF(N269="sníž. přenesená",J269,0)</f>
        <v>0</v>
      </c>
      <c r="BI269" s="148">
        <f>IF(N269="nulová",J269,0)</f>
        <v>0</v>
      </c>
      <c r="BJ269" s="17" t="s">
        <v>85</v>
      </c>
      <c r="BK269" s="148">
        <f>ROUND(I269*H269,2)</f>
        <v>0</v>
      </c>
      <c r="BL269" s="17" t="s">
        <v>141</v>
      </c>
      <c r="BM269" s="147" t="s">
        <v>459</v>
      </c>
    </row>
    <row r="270" spans="2:65" s="13" customFormat="1" ht="12">
      <c r="B270" s="156"/>
      <c r="D270" s="150" t="s">
        <v>143</v>
      </c>
      <c r="F270" s="158" t="s">
        <v>460</v>
      </c>
      <c r="H270" s="159">
        <v>4565.3500000000004</v>
      </c>
      <c r="I270" s="160"/>
      <c r="L270" s="156"/>
      <c r="M270" s="161"/>
      <c r="T270" s="162"/>
      <c r="AT270" s="157" t="s">
        <v>143</v>
      </c>
      <c r="AU270" s="157" t="s">
        <v>87</v>
      </c>
      <c r="AV270" s="13" t="s">
        <v>87</v>
      </c>
      <c r="AW270" s="13" t="s">
        <v>4</v>
      </c>
      <c r="AX270" s="13" t="s">
        <v>85</v>
      </c>
      <c r="AY270" s="157" t="s">
        <v>134</v>
      </c>
    </row>
    <row r="271" spans="2:65" s="1" customFormat="1" ht="38" customHeight="1">
      <c r="B271" s="32"/>
      <c r="C271" s="176" t="s">
        <v>461</v>
      </c>
      <c r="D271" s="176" t="s">
        <v>348</v>
      </c>
      <c r="E271" s="177" t="s">
        <v>462</v>
      </c>
      <c r="F271" s="178" t="s">
        <v>463</v>
      </c>
      <c r="G271" s="179" t="s">
        <v>464</v>
      </c>
      <c r="H271" s="180">
        <v>3646</v>
      </c>
      <c r="I271" s="181"/>
      <c r="J271" s="182">
        <f t="shared" ref="J271:J276" si="0">ROUND(I271*H271,2)</f>
        <v>0</v>
      </c>
      <c r="K271" s="178" t="s">
        <v>140</v>
      </c>
      <c r="L271" s="183"/>
      <c r="M271" s="184" t="s">
        <v>1</v>
      </c>
      <c r="N271" s="185" t="s">
        <v>43</v>
      </c>
      <c r="P271" s="145">
        <f t="shared" ref="P271:P276" si="1">O271*H271</f>
        <v>0</v>
      </c>
      <c r="Q271" s="145">
        <v>0.252</v>
      </c>
      <c r="R271" s="145">
        <f t="shared" ref="R271:R276" si="2">Q271*H271</f>
        <v>918.79200000000003</v>
      </c>
      <c r="S271" s="145">
        <v>0</v>
      </c>
      <c r="T271" s="146">
        <f t="shared" ref="T271:T276" si="3">S271*H271</f>
        <v>0</v>
      </c>
      <c r="AR271" s="147" t="s">
        <v>179</v>
      </c>
      <c r="AT271" s="147" t="s">
        <v>348</v>
      </c>
      <c r="AU271" s="147" t="s">
        <v>87</v>
      </c>
      <c r="AY271" s="17" t="s">
        <v>134</v>
      </c>
      <c r="BE271" s="148">
        <f t="shared" ref="BE271:BE276" si="4">IF(N271="základní",J271,0)</f>
        <v>0</v>
      </c>
      <c r="BF271" s="148">
        <f t="shared" ref="BF271:BF276" si="5">IF(N271="snížená",J271,0)</f>
        <v>0</v>
      </c>
      <c r="BG271" s="148">
        <f t="shared" ref="BG271:BG276" si="6">IF(N271="zákl. přenesená",J271,0)</f>
        <v>0</v>
      </c>
      <c r="BH271" s="148">
        <f t="shared" ref="BH271:BH276" si="7">IF(N271="sníž. přenesená",J271,0)</f>
        <v>0</v>
      </c>
      <c r="BI271" s="148">
        <f t="shared" ref="BI271:BI276" si="8">IF(N271="nulová",J271,0)</f>
        <v>0</v>
      </c>
      <c r="BJ271" s="17" t="s">
        <v>85</v>
      </c>
      <c r="BK271" s="148">
        <f t="shared" ref="BK271:BK276" si="9">ROUND(I271*H271,2)</f>
        <v>0</v>
      </c>
      <c r="BL271" s="17" t="s">
        <v>141</v>
      </c>
      <c r="BM271" s="147" t="s">
        <v>465</v>
      </c>
    </row>
    <row r="272" spans="2:65" s="1" customFormat="1" ht="24.25" customHeight="1">
      <c r="B272" s="32"/>
      <c r="C272" s="136" t="s">
        <v>466</v>
      </c>
      <c r="D272" s="136" t="s">
        <v>136</v>
      </c>
      <c r="E272" s="137" t="s">
        <v>467</v>
      </c>
      <c r="F272" s="138" t="s">
        <v>468</v>
      </c>
      <c r="G272" s="139" t="s">
        <v>464</v>
      </c>
      <c r="H272" s="140">
        <v>184</v>
      </c>
      <c r="I272" s="141"/>
      <c r="J272" s="142">
        <f t="shared" si="0"/>
        <v>0</v>
      </c>
      <c r="K272" s="138" t="s">
        <v>140</v>
      </c>
      <c r="L272" s="32"/>
      <c r="M272" s="143" t="s">
        <v>1</v>
      </c>
      <c r="N272" s="144" t="s">
        <v>43</v>
      </c>
      <c r="P272" s="145">
        <f t="shared" si="1"/>
        <v>0</v>
      </c>
      <c r="Q272" s="145">
        <v>0</v>
      </c>
      <c r="R272" s="145">
        <f t="shared" si="2"/>
        <v>0</v>
      </c>
      <c r="S272" s="145">
        <v>4.2900000000000004E-3</v>
      </c>
      <c r="T272" s="146">
        <f t="shared" si="3"/>
        <v>0.78936000000000006</v>
      </c>
      <c r="AR272" s="147" t="s">
        <v>141</v>
      </c>
      <c r="AT272" s="147" t="s">
        <v>136</v>
      </c>
      <c r="AU272" s="147" t="s">
        <v>87</v>
      </c>
      <c r="AY272" s="17" t="s">
        <v>134</v>
      </c>
      <c r="BE272" s="148">
        <f t="shared" si="4"/>
        <v>0</v>
      </c>
      <c r="BF272" s="148">
        <f t="shared" si="5"/>
        <v>0</v>
      </c>
      <c r="BG272" s="148">
        <f t="shared" si="6"/>
        <v>0</v>
      </c>
      <c r="BH272" s="148">
        <f t="shared" si="7"/>
        <v>0</v>
      </c>
      <c r="BI272" s="148">
        <f t="shared" si="8"/>
        <v>0</v>
      </c>
      <c r="BJ272" s="17" t="s">
        <v>85</v>
      </c>
      <c r="BK272" s="148">
        <f t="shared" si="9"/>
        <v>0</v>
      </c>
      <c r="BL272" s="17" t="s">
        <v>141</v>
      </c>
      <c r="BM272" s="147" t="s">
        <v>469</v>
      </c>
    </row>
    <row r="273" spans="2:65" s="1" customFormat="1" ht="24.25" customHeight="1">
      <c r="B273" s="32"/>
      <c r="C273" s="176" t="s">
        <v>470</v>
      </c>
      <c r="D273" s="176" t="s">
        <v>348</v>
      </c>
      <c r="E273" s="177" t="s">
        <v>471</v>
      </c>
      <c r="F273" s="178" t="s">
        <v>472</v>
      </c>
      <c r="G273" s="179" t="s">
        <v>464</v>
      </c>
      <c r="H273" s="180">
        <v>184</v>
      </c>
      <c r="I273" s="181"/>
      <c r="J273" s="182">
        <f t="shared" si="0"/>
        <v>0</v>
      </c>
      <c r="K273" s="178" t="s">
        <v>140</v>
      </c>
      <c r="L273" s="183"/>
      <c r="M273" s="184" t="s">
        <v>1</v>
      </c>
      <c r="N273" s="185" t="s">
        <v>43</v>
      </c>
      <c r="P273" s="145">
        <f t="shared" si="1"/>
        <v>0</v>
      </c>
      <c r="Q273" s="145">
        <v>3.7699999999999999E-3</v>
      </c>
      <c r="R273" s="145">
        <f t="shared" si="2"/>
        <v>0.69367999999999996</v>
      </c>
      <c r="S273" s="145">
        <v>0</v>
      </c>
      <c r="T273" s="146">
        <f t="shared" si="3"/>
        <v>0</v>
      </c>
      <c r="AR273" s="147" t="s">
        <v>179</v>
      </c>
      <c r="AT273" s="147" t="s">
        <v>348</v>
      </c>
      <c r="AU273" s="147" t="s">
        <v>87</v>
      </c>
      <c r="AY273" s="17" t="s">
        <v>134</v>
      </c>
      <c r="BE273" s="148">
        <f t="shared" si="4"/>
        <v>0</v>
      </c>
      <c r="BF273" s="148">
        <f t="shared" si="5"/>
        <v>0</v>
      </c>
      <c r="BG273" s="148">
        <f t="shared" si="6"/>
        <v>0</v>
      </c>
      <c r="BH273" s="148">
        <f t="shared" si="7"/>
        <v>0</v>
      </c>
      <c r="BI273" s="148">
        <f t="shared" si="8"/>
        <v>0</v>
      </c>
      <c r="BJ273" s="17" t="s">
        <v>85</v>
      </c>
      <c r="BK273" s="148">
        <f t="shared" si="9"/>
        <v>0</v>
      </c>
      <c r="BL273" s="17" t="s">
        <v>141</v>
      </c>
      <c r="BM273" s="147" t="s">
        <v>473</v>
      </c>
    </row>
    <row r="274" spans="2:65" s="1" customFormat="1" ht="24.25" customHeight="1">
      <c r="B274" s="32"/>
      <c r="C274" s="136" t="s">
        <v>474</v>
      </c>
      <c r="D274" s="136" t="s">
        <v>136</v>
      </c>
      <c r="E274" s="137" t="s">
        <v>475</v>
      </c>
      <c r="F274" s="138" t="s">
        <v>476</v>
      </c>
      <c r="G274" s="139" t="s">
        <v>163</v>
      </c>
      <c r="H274" s="140">
        <v>2398</v>
      </c>
      <c r="I274" s="141"/>
      <c r="J274" s="142">
        <f t="shared" si="0"/>
        <v>0</v>
      </c>
      <c r="K274" s="138" t="s">
        <v>140</v>
      </c>
      <c r="L274" s="32"/>
      <c r="M274" s="143" t="s">
        <v>1</v>
      </c>
      <c r="N274" s="144" t="s">
        <v>43</v>
      </c>
      <c r="P274" s="145">
        <f t="shared" si="1"/>
        <v>0</v>
      </c>
      <c r="Q274" s="145">
        <v>0</v>
      </c>
      <c r="R274" s="145">
        <f t="shared" si="2"/>
        <v>0</v>
      </c>
      <c r="S274" s="145">
        <v>0</v>
      </c>
      <c r="T274" s="146">
        <f t="shared" si="3"/>
        <v>0</v>
      </c>
      <c r="AR274" s="147" t="s">
        <v>141</v>
      </c>
      <c r="AT274" s="147" t="s">
        <v>136</v>
      </c>
      <c r="AU274" s="147" t="s">
        <v>87</v>
      </c>
      <c r="AY274" s="17" t="s">
        <v>134</v>
      </c>
      <c r="BE274" s="148">
        <f t="shared" si="4"/>
        <v>0</v>
      </c>
      <c r="BF274" s="148">
        <f t="shared" si="5"/>
        <v>0</v>
      </c>
      <c r="BG274" s="148">
        <f t="shared" si="6"/>
        <v>0</v>
      </c>
      <c r="BH274" s="148">
        <f t="shared" si="7"/>
        <v>0</v>
      </c>
      <c r="BI274" s="148">
        <f t="shared" si="8"/>
        <v>0</v>
      </c>
      <c r="BJ274" s="17" t="s">
        <v>85</v>
      </c>
      <c r="BK274" s="148">
        <f t="shared" si="9"/>
        <v>0</v>
      </c>
      <c r="BL274" s="17" t="s">
        <v>141</v>
      </c>
      <c r="BM274" s="147" t="s">
        <v>477</v>
      </c>
    </row>
    <row r="275" spans="2:65" s="1" customFormat="1" ht="24.25" customHeight="1">
      <c r="B275" s="32"/>
      <c r="C275" s="136" t="s">
        <v>478</v>
      </c>
      <c r="D275" s="136" t="s">
        <v>136</v>
      </c>
      <c r="E275" s="137" t="s">
        <v>479</v>
      </c>
      <c r="F275" s="138" t="s">
        <v>480</v>
      </c>
      <c r="G275" s="139" t="s">
        <v>163</v>
      </c>
      <c r="H275" s="140">
        <v>2398</v>
      </c>
      <c r="I275" s="141"/>
      <c r="J275" s="142">
        <f t="shared" si="0"/>
        <v>0</v>
      </c>
      <c r="K275" s="138" t="s">
        <v>140</v>
      </c>
      <c r="L275" s="32"/>
      <c r="M275" s="143" t="s">
        <v>1</v>
      </c>
      <c r="N275" s="144" t="s">
        <v>43</v>
      </c>
      <c r="P275" s="145">
        <f t="shared" si="1"/>
        <v>0</v>
      </c>
      <c r="Q275" s="145">
        <v>0</v>
      </c>
      <c r="R275" s="145">
        <f t="shared" si="2"/>
        <v>0</v>
      </c>
      <c r="S275" s="145">
        <v>0</v>
      </c>
      <c r="T275" s="146">
        <f t="shared" si="3"/>
        <v>0</v>
      </c>
      <c r="AR275" s="147" t="s">
        <v>141</v>
      </c>
      <c r="AT275" s="147" t="s">
        <v>136</v>
      </c>
      <c r="AU275" s="147" t="s">
        <v>87</v>
      </c>
      <c r="AY275" s="17" t="s">
        <v>134</v>
      </c>
      <c r="BE275" s="148">
        <f t="shared" si="4"/>
        <v>0</v>
      </c>
      <c r="BF275" s="148">
        <f t="shared" si="5"/>
        <v>0</v>
      </c>
      <c r="BG275" s="148">
        <f t="shared" si="6"/>
        <v>0</v>
      </c>
      <c r="BH275" s="148">
        <f t="shared" si="7"/>
        <v>0</v>
      </c>
      <c r="BI275" s="148">
        <f t="shared" si="8"/>
        <v>0</v>
      </c>
      <c r="BJ275" s="17" t="s">
        <v>85</v>
      </c>
      <c r="BK275" s="148">
        <f t="shared" si="9"/>
        <v>0</v>
      </c>
      <c r="BL275" s="17" t="s">
        <v>141</v>
      </c>
      <c r="BM275" s="147" t="s">
        <v>481</v>
      </c>
    </row>
    <row r="276" spans="2:65" s="1" customFormat="1" ht="16.5" customHeight="1">
      <c r="B276" s="32"/>
      <c r="C276" s="136" t="s">
        <v>482</v>
      </c>
      <c r="D276" s="136" t="s">
        <v>136</v>
      </c>
      <c r="E276" s="137" t="s">
        <v>483</v>
      </c>
      <c r="F276" s="138" t="s">
        <v>484</v>
      </c>
      <c r="G276" s="139" t="s">
        <v>139</v>
      </c>
      <c r="H276" s="140">
        <v>155</v>
      </c>
      <c r="I276" s="141"/>
      <c r="J276" s="142">
        <f t="shared" si="0"/>
        <v>0</v>
      </c>
      <c r="K276" s="138" t="s">
        <v>140</v>
      </c>
      <c r="L276" s="32"/>
      <c r="M276" s="143" t="s">
        <v>1</v>
      </c>
      <c r="N276" s="144" t="s">
        <v>43</v>
      </c>
      <c r="P276" s="145">
        <f t="shared" si="1"/>
        <v>0</v>
      </c>
      <c r="Q276" s="145">
        <v>0</v>
      </c>
      <c r="R276" s="145">
        <f t="shared" si="2"/>
        <v>0</v>
      </c>
      <c r="S276" s="145">
        <v>0</v>
      </c>
      <c r="T276" s="146">
        <f t="shared" si="3"/>
        <v>0</v>
      </c>
      <c r="AR276" s="147" t="s">
        <v>141</v>
      </c>
      <c r="AT276" s="147" t="s">
        <v>136</v>
      </c>
      <c r="AU276" s="147" t="s">
        <v>87</v>
      </c>
      <c r="AY276" s="17" t="s">
        <v>134</v>
      </c>
      <c r="BE276" s="148">
        <f t="shared" si="4"/>
        <v>0</v>
      </c>
      <c r="BF276" s="148">
        <f t="shared" si="5"/>
        <v>0</v>
      </c>
      <c r="BG276" s="148">
        <f t="shared" si="6"/>
        <v>0</v>
      </c>
      <c r="BH276" s="148">
        <f t="shared" si="7"/>
        <v>0</v>
      </c>
      <c r="BI276" s="148">
        <f t="shared" si="8"/>
        <v>0</v>
      </c>
      <c r="BJ276" s="17" t="s">
        <v>85</v>
      </c>
      <c r="BK276" s="148">
        <f t="shared" si="9"/>
        <v>0</v>
      </c>
      <c r="BL276" s="17" t="s">
        <v>141</v>
      </c>
      <c r="BM276" s="147" t="s">
        <v>485</v>
      </c>
    </row>
    <row r="277" spans="2:65" s="12" customFormat="1" ht="12">
      <c r="B277" s="149"/>
      <c r="D277" s="150" t="s">
        <v>143</v>
      </c>
      <c r="E277" s="151" t="s">
        <v>1</v>
      </c>
      <c r="F277" s="152" t="s">
        <v>486</v>
      </c>
      <c r="H277" s="151" t="s">
        <v>1</v>
      </c>
      <c r="I277" s="153"/>
      <c r="L277" s="149"/>
      <c r="M277" s="154"/>
      <c r="T277" s="155"/>
      <c r="AT277" s="151" t="s">
        <v>143</v>
      </c>
      <c r="AU277" s="151" t="s">
        <v>87</v>
      </c>
      <c r="AV277" s="12" t="s">
        <v>85</v>
      </c>
      <c r="AW277" s="12" t="s">
        <v>35</v>
      </c>
      <c r="AX277" s="12" t="s">
        <v>78</v>
      </c>
      <c r="AY277" s="151" t="s">
        <v>134</v>
      </c>
    </row>
    <row r="278" spans="2:65" s="13" customFormat="1" ht="12">
      <c r="B278" s="156"/>
      <c r="D278" s="150" t="s">
        <v>143</v>
      </c>
      <c r="E278" s="157" t="s">
        <v>1</v>
      </c>
      <c r="F278" s="158" t="s">
        <v>487</v>
      </c>
      <c r="H278" s="159">
        <v>155</v>
      </c>
      <c r="I278" s="160"/>
      <c r="L278" s="156"/>
      <c r="M278" s="161"/>
      <c r="T278" s="162"/>
      <c r="AT278" s="157" t="s">
        <v>143</v>
      </c>
      <c r="AU278" s="157" t="s">
        <v>87</v>
      </c>
      <c r="AV278" s="13" t="s">
        <v>87</v>
      </c>
      <c r="AW278" s="13" t="s">
        <v>35</v>
      </c>
      <c r="AX278" s="13" t="s">
        <v>78</v>
      </c>
      <c r="AY278" s="157" t="s">
        <v>134</v>
      </c>
    </row>
    <row r="279" spans="2:65" s="14" customFormat="1" ht="12">
      <c r="B279" s="163"/>
      <c r="D279" s="150" t="s">
        <v>143</v>
      </c>
      <c r="E279" s="164" t="s">
        <v>1</v>
      </c>
      <c r="F279" s="165" t="s">
        <v>149</v>
      </c>
      <c r="H279" s="166">
        <v>155</v>
      </c>
      <c r="I279" s="167"/>
      <c r="L279" s="163"/>
      <c r="M279" s="168"/>
      <c r="T279" s="169"/>
      <c r="AT279" s="164" t="s">
        <v>143</v>
      </c>
      <c r="AU279" s="164" t="s">
        <v>87</v>
      </c>
      <c r="AV279" s="14" t="s">
        <v>141</v>
      </c>
      <c r="AW279" s="14" t="s">
        <v>35</v>
      </c>
      <c r="AX279" s="14" t="s">
        <v>85</v>
      </c>
      <c r="AY279" s="164" t="s">
        <v>134</v>
      </c>
    </row>
    <row r="280" spans="2:65" s="1" customFormat="1" ht="16.5" customHeight="1">
      <c r="B280" s="32"/>
      <c r="C280" s="136" t="s">
        <v>488</v>
      </c>
      <c r="D280" s="136" t="s">
        <v>136</v>
      </c>
      <c r="E280" s="137" t="s">
        <v>489</v>
      </c>
      <c r="F280" s="138" t="s">
        <v>490</v>
      </c>
      <c r="G280" s="139" t="s">
        <v>139</v>
      </c>
      <c r="H280" s="140">
        <v>155</v>
      </c>
      <c r="I280" s="141"/>
      <c r="J280" s="142">
        <f>ROUND(I280*H280,2)</f>
        <v>0</v>
      </c>
      <c r="K280" s="138" t="s">
        <v>140</v>
      </c>
      <c r="L280" s="32"/>
      <c r="M280" s="143" t="s">
        <v>1</v>
      </c>
      <c r="N280" s="144" t="s">
        <v>43</v>
      </c>
      <c r="P280" s="145">
        <f>O280*H280</f>
        <v>0</v>
      </c>
      <c r="Q280" s="145">
        <v>0</v>
      </c>
      <c r="R280" s="145">
        <f>Q280*H280</f>
        <v>0</v>
      </c>
      <c r="S280" s="145">
        <v>0</v>
      </c>
      <c r="T280" s="146">
        <f>S280*H280</f>
        <v>0</v>
      </c>
      <c r="AR280" s="147" t="s">
        <v>141</v>
      </c>
      <c r="AT280" s="147" t="s">
        <v>136</v>
      </c>
      <c r="AU280" s="147" t="s">
        <v>87</v>
      </c>
      <c r="AY280" s="17" t="s">
        <v>134</v>
      </c>
      <c r="BE280" s="148">
        <f>IF(N280="základní",J280,0)</f>
        <v>0</v>
      </c>
      <c r="BF280" s="148">
        <f>IF(N280="snížená",J280,0)</f>
        <v>0</v>
      </c>
      <c r="BG280" s="148">
        <f>IF(N280="zákl. přenesená",J280,0)</f>
        <v>0</v>
      </c>
      <c r="BH280" s="148">
        <f>IF(N280="sníž. přenesená",J280,0)</f>
        <v>0</v>
      </c>
      <c r="BI280" s="148">
        <f>IF(N280="nulová",J280,0)</f>
        <v>0</v>
      </c>
      <c r="BJ280" s="17" t="s">
        <v>85</v>
      </c>
      <c r="BK280" s="148">
        <f>ROUND(I280*H280,2)</f>
        <v>0</v>
      </c>
      <c r="BL280" s="17" t="s">
        <v>141</v>
      </c>
      <c r="BM280" s="147" t="s">
        <v>491</v>
      </c>
    </row>
    <row r="281" spans="2:65" s="12" customFormat="1" ht="12">
      <c r="B281" s="149"/>
      <c r="D281" s="150" t="s">
        <v>143</v>
      </c>
      <c r="E281" s="151" t="s">
        <v>1</v>
      </c>
      <c r="F281" s="152" t="s">
        <v>486</v>
      </c>
      <c r="H281" s="151" t="s">
        <v>1</v>
      </c>
      <c r="I281" s="153"/>
      <c r="L281" s="149"/>
      <c r="M281" s="154"/>
      <c r="T281" s="155"/>
      <c r="AT281" s="151" t="s">
        <v>143</v>
      </c>
      <c r="AU281" s="151" t="s">
        <v>87</v>
      </c>
      <c r="AV281" s="12" t="s">
        <v>85</v>
      </c>
      <c r="AW281" s="12" t="s">
        <v>35</v>
      </c>
      <c r="AX281" s="12" t="s">
        <v>78</v>
      </c>
      <c r="AY281" s="151" t="s">
        <v>134</v>
      </c>
    </row>
    <row r="282" spans="2:65" s="13" customFormat="1" ht="12">
      <c r="B282" s="156"/>
      <c r="D282" s="150" t="s">
        <v>143</v>
      </c>
      <c r="E282" s="157" t="s">
        <v>1</v>
      </c>
      <c r="F282" s="158" t="s">
        <v>487</v>
      </c>
      <c r="H282" s="159">
        <v>155</v>
      </c>
      <c r="I282" s="160"/>
      <c r="L282" s="156"/>
      <c r="M282" s="161"/>
      <c r="T282" s="162"/>
      <c r="AT282" s="157" t="s">
        <v>143</v>
      </c>
      <c r="AU282" s="157" t="s">
        <v>87</v>
      </c>
      <c r="AV282" s="13" t="s">
        <v>87</v>
      </c>
      <c r="AW282" s="13" t="s">
        <v>35</v>
      </c>
      <c r="AX282" s="13" t="s">
        <v>78</v>
      </c>
      <c r="AY282" s="157" t="s">
        <v>134</v>
      </c>
    </row>
    <row r="283" spans="2:65" s="14" customFormat="1" ht="12">
      <c r="B283" s="163"/>
      <c r="D283" s="150" t="s">
        <v>143</v>
      </c>
      <c r="E283" s="164" t="s">
        <v>1</v>
      </c>
      <c r="F283" s="165" t="s">
        <v>149</v>
      </c>
      <c r="H283" s="166">
        <v>155</v>
      </c>
      <c r="I283" s="167"/>
      <c r="L283" s="163"/>
      <c r="M283" s="168"/>
      <c r="T283" s="169"/>
      <c r="AT283" s="164" t="s">
        <v>143</v>
      </c>
      <c r="AU283" s="164" t="s">
        <v>87</v>
      </c>
      <c r="AV283" s="14" t="s">
        <v>141</v>
      </c>
      <c r="AW283" s="14" t="s">
        <v>35</v>
      </c>
      <c r="AX283" s="14" t="s">
        <v>85</v>
      </c>
      <c r="AY283" s="164" t="s">
        <v>134</v>
      </c>
    </row>
    <row r="284" spans="2:65" s="1" customFormat="1" ht="24.25" customHeight="1">
      <c r="B284" s="32"/>
      <c r="C284" s="136" t="s">
        <v>492</v>
      </c>
      <c r="D284" s="136" t="s">
        <v>136</v>
      </c>
      <c r="E284" s="137" t="s">
        <v>493</v>
      </c>
      <c r="F284" s="138" t="s">
        <v>494</v>
      </c>
      <c r="G284" s="139" t="s">
        <v>139</v>
      </c>
      <c r="H284" s="140">
        <v>448</v>
      </c>
      <c r="I284" s="141"/>
      <c r="J284" s="142">
        <f>ROUND(I284*H284,2)</f>
        <v>0</v>
      </c>
      <c r="K284" s="138" t="s">
        <v>140</v>
      </c>
      <c r="L284" s="32"/>
      <c r="M284" s="143" t="s">
        <v>1</v>
      </c>
      <c r="N284" s="144" t="s">
        <v>43</v>
      </c>
      <c r="P284" s="145">
        <f>O284*H284</f>
        <v>0</v>
      </c>
      <c r="Q284" s="145">
        <v>0.10362</v>
      </c>
      <c r="R284" s="145">
        <f>Q284*H284</f>
        <v>46.421759999999999</v>
      </c>
      <c r="S284" s="145">
        <v>0</v>
      </c>
      <c r="T284" s="146">
        <f>S284*H284</f>
        <v>0</v>
      </c>
      <c r="AR284" s="147" t="s">
        <v>141</v>
      </c>
      <c r="AT284" s="147" t="s">
        <v>136</v>
      </c>
      <c r="AU284" s="147" t="s">
        <v>87</v>
      </c>
      <c r="AY284" s="17" t="s">
        <v>134</v>
      </c>
      <c r="BE284" s="148">
        <f>IF(N284="základní",J284,0)</f>
        <v>0</v>
      </c>
      <c r="BF284" s="148">
        <f>IF(N284="snížená",J284,0)</f>
        <v>0</v>
      </c>
      <c r="BG284" s="148">
        <f>IF(N284="zákl. přenesená",J284,0)</f>
        <v>0</v>
      </c>
      <c r="BH284" s="148">
        <f>IF(N284="sníž. přenesená",J284,0)</f>
        <v>0</v>
      </c>
      <c r="BI284" s="148">
        <f>IF(N284="nulová",J284,0)</f>
        <v>0</v>
      </c>
      <c r="BJ284" s="17" t="s">
        <v>85</v>
      </c>
      <c r="BK284" s="148">
        <f>ROUND(I284*H284,2)</f>
        <v>0</v>
      </c>
      <c r="BL284" s="17" t="s">
        <v>141</v>
      </c>
      <c r="BM284" s="147" t="s">
        <v>495</v>
      </c>
    </row>
    <row r="285" spans="2:65" s="12" customFormat="1" ht="12">
      <c r="B285" s="149"/>
      <c r="D285" s="150" t="s">
        <v>143</v>
      </c>
      <c r="E285" s="151" t="s">
        <v>1</v>
      </c>
      <c r="F285" s="152" t="s">
        <v>496</v>
      </c>
      <c r="H285" s="151" t="s">
        <v>1</v>
      </c>
      <c r="I285" s="153"/>
      <c r="L285" s="149"/>
      <c r="M285" s="154"/>
      <c r="T285" s="155"/>
      <c r="AT285" s="151" t="s">
        <v>143</v>
      </c>
      <c r="AU285" s="151" t="s">
        <v>87</v>
      </c>
      <c r="AV285" s="12" t="s">
        <v>85</v>
      </c>
      <c r="AW285" s="12" t="s">
        <v>35</v>
      </c>
      <c r="AX285" s="12" t="s">
        <v>78</v>
      </c>
      <c r="AY285" s="151" t="s">
        <v>134</v>
      </c>
    </row>
    <row r="286" spans="2:65" s="12" customFormat="1" ht="12">
      <c r="B286" s="149"/>
      <c r="D286" s="150" t="s">
        <v>143</v>
      </c>
      <c r="E286" s="151" t="s">
        <v>1</v>
      </c>
      <c r="F286" s="152" t="s">
        <v>497</v>
      </c>
      <c r="H286" s="151" t="s">
        <v>1</v>
      </c>
      <c r="I286" s="153"/>
      <c r="L286" s="149"/>
      <c r="M286" s="154"/>
      <c r="T286" s="155"/>
      <c r="AT286" s="151" t="s">
        <v>143</v>
      </c>
      <c r="AU286" s="151" t="s">
        <v>87</v>
      </c>
      <c r="AV286" s="12" t="s">
        <v>85</v>
      </c>
      <c r="AW286" s="12" t="s">
        <v>35</v>
      </c>
      <c r="AX286" s="12" t="s">
        <v>78</v>
      </c>
      <c r="AY286" s="151" t="s">
        <v>134</v>
      </c>
    </row>
    <row r="287" spans="2:65" s="13" customFormat="1" ht="12">
      <c r="B287" s="156"/>
      <c r="D287" s="150" t="s">
        <v>143</v>
      </c>
      <c r="E287" s="157" t="s">
        <v>234</v>
      </c>
      <c r="F287" s="158" t="s">
        <v>146</v>
      </c>
      <c r="H287" s="159">
        <v>155</v>
      </c>
      <c r="I287" s="160"/>
      <c r="L287" s="156"/>
      <c r="M287" s="161"/>
      <c r="T287" s="162"/>
      <c r="AT287" s="157" t="s">
        <v>143</v>
      </c>
      <c r="AU287" s="157" t="s">
        <v>87</v>
      </c>
      <c r="AV287" s="13" t="s">
        <v>87</v>
      </c>
      <c r="AW287" s="13" t="s">
        <v>35</v>
      </c>
      <c r="AX287" s="13" t="s">
        <v>78</v>
      </c>
      <c r="AY287" s="157" t="s">
        <v>134</v>
      </c>
    </row>
    <row r="288" spans="2:65" s="12" customFormat="1" ht="12">
      <c r="B288" s="149"/>
      <c r="D288" s="150" t="s">
        <v>143</v>
      </c>
      <c r="E288" s="151" t="s">
        <v>1</v>
      </c>
      <c r="F288" s="152" t="s">
        <v>498</v>
      </c>
      <c r="H288" s="151" t="s">
        <v>1</v>
      </c>
      <c r="I288" s="153"/>
      <c r="L288" s="149"/>
      <c r="M288" s="154"/>
      <c r="T288" s="155"/>
      <c r="AT288" s="151" t="s">
        <v>143</v>
      </c>
      <c r="AU288" s="151" t="s">
        <v>87</v>
      </c>
      <c r="AV288" s="12" t="s">
        <v>85</v>
      </c>
      <c r="AW288" s="12" t="s">
        <v>35</v>
      </c>
      <c r="AX288" s="12" t="s">
        <v>78</v>
      </c>
      <c r="AY288" s="151" t="s">
        <v>134</v>
      </c>
    </row>
    <row r="289" spans="2:65" s="13" customFormat="1" ht="12">
      <c r="B289" s="156"/>
      <c r="D289" s="150" t="s">
        <v>143</v>
      </c>
      <c r="E289" s="157" t="s">
        <v>236</v>
      </c>
      <c r="F289" s="158" t="s">
        <v>148</v>
      </c>
      <c r="H289" s="159">
        <v>293</v>
      </c>
      <c r="I289" s="160"/>
      <c r="L289" s="156"/>
      <c r="M289" s="161"/>
      <c r="T289" s="162"/>
      <c r="AT289" s="157" t="s">
        <v>143</v>
      </c>
      <c r="AU289" s="157" t="s">
        <v>87</v>
      </c>
      <c r="AV289" s="13" t="s">
        <v>87</v>
      </c>
      <c r="AW289" s="13" t="s">
        <v>35</v>
      </c>
      <c r="AX289" s="13" t="s">
        <v>78</v>
      </c>
      <c r="AY289" s="157" t="s">
        <v>134</v>
      </c>
    </row>
    <row r="290" spans="2:65" s="14" customFormat="1" ht="12">
      <c r="B290" s="163"/>
      <c r="D290" s="150" t="s">
        <v>143</v>
      </c>
      <c r="E290" s="164" t="s">
        <v>1</v>
      </c>
      <c r="F290" s="165" t="s">
        <v>149</v>
      </c>
      <c r="H290" s="166">
        <v>448</v>
      </c>
      <c r="I290" s="167"/>
      <c r="L290" s="163"/>
      <c r="M290" s="168"/>
      <c r="T290" s="169"/>
      <c r="AT290" s="164" t="s">
        <v>143</v>
      </c>
      <c r="AU290" s="164" t="s">
        <v>87</v>
      </c>
      <c r="AV290" s="14" t="s">
        <v>141</v>
      </c>
      <c r="AW290" s="14" t="s">
        <v>35</v>
      </c>
      <c r="AX290" s="14" t="s">
        <v>85</v>
      </c>
      <c r="AY290" s="164" t="s">
        <v>134</v>
      </c>
    </row>
    <row r="291" spans="2:65" s="1" customFormat="1" ht="21.75" customHeight="1">
      <c r="B291" s="32"/>
      <c r="C291" s="176" t="s">
        <v>499</v>
      </c>
      <c r="D291" s="176" t="s">
        <v>348</v>
      </c>
      <c r="E291" s="177" t="s">
        <v>500</v>
      </c>
      <c r="F291" s="178" t="s">
        <v>501</v>
      </c>
      <c r="G291" s="179" t="s">
        <v>139</v>
      </c>
      <c r="H291" s="180">
        <v>202.73</v>
      </c>
      <c r="I291" s="181"/>
      <c r="J291" s="182">
        <f>ROUND(I291*H291,2)</f>
        <v>0</v>
      </c>
      <c r="K291" s="178" t="s">
        <v>140</v>
      </c>
      <c r="L291" s="183"/>
      <c r="M291" s="184" t="s">
        <v>1</v>
      </c>
      <c r="N291" s="185" t="s">
        <v>43</v>
      </c>
      <c r="P291" s="145">
        <f>O291*H291</f>
        <v>0</v>
      </c>
      <c r="Q291" s="145">
        <v>0.13100000000000001</v>
      </c>
      <c r="R291" s="145">
        <f>Q291*H291</f>
        <v>26.55763</v>
      </c>
      <c r="S291" s="145">
        <v>0</v>
      </c>
      <c r="T291" s="146">
        <f>S291*H291</f>
        <v>0</v>
      </c>
      <c r="AR291" s="147" t="s">
        <v>179</v>
      </c>
      <c r="AT291" s="147" t="s">
        <v>348</v>
      </c>
      <c r="AU291" s="147" t="s">
        <v>87</v>
      </c>
      <c r="AY291" s="17" t="s">
        <v>134</v>
      </c>
      <c r="BE291" s="148">
        <f>IF(N291="základní",J291,0)</f>
        <v>0</v>
      </c>
      <c r="BF291" s="148">
        <f>IF(N291="snížená",J291,0)</f>
        <v>0</v>
      </c>
      <c r="BG291" s="148">
        <f>IF(N291="zákl. přenesená",J291,0)</f>
        <v>0</v>
      </c>
      <c r="BH291" s="148">
        <f>IF(N291="sníž. přenesená",J291,0)</f>
        <v>0</v>
      </c>
      <c r="BI291" s="148">
        <f>IF(N291="nulová",J291,0)</f>
        <v>0</v>
      </c>
      <c r="BJ291" s="17" t="s">
        <v>85</v>
      </c>
      <c r="BK291" s="148">
        <f>ROUND(I291*H291,2)</f>
        <v>0</v>
      </c>
      <c r="BL291" s="17" t="s">
        <v>141</v>
      </c>
      <c r="BM291" s="147" t="s">
        <v>502</v>
      </c>
    </row>
    <row r="292" spans="2:65" s="12" customFormat="1" ht="12">
      <c r="B292" s="149"/>
      <c r="D292" s="150" t="s">
        <v>143</v>
      </c>
      <c r="E292" s="151" t="s">
        <v>1</v>
      </c>
      <c r="F292" s="152" t="s">
        <v>496</v>
      </c>
      <c r="H292" s="151" t="s">
        <v>1</v>
      </c>
      <c r="I292" s="153"/>
      <c r="L292" s="149"/>
      <c r="M292" s="154"/>
      <c r="T292" s="155"/>
      <c r="AT292" s="151" t="s">
        <v>143</v>
      </c>
      <c r="AU292" s="151" t="s">
        <v>87</v>
      </c>
      <c r="AV292" s="12" t="s">
        <v>85</v>
      </c>
      <c r="AW292" s="12" t="s">
        <v>35</v>
      </c>
      <c r="AX292" s="12" t="s">
        <v>78</v>
      </c>
      <c r="AY292" s="151" t="s">
        <v>134</v>
      </c>
    </row>
    <row r="293" spans="2:65" s="13" customFormat="1" ht="12">
      <c r="B293" s="156"/>
      <c r="D293" s="150" t="s">
        <v>143</v>
      </c>
      <c r="E293" s="157" t="s">
        <v>1</v>
      </c>
      <c r="F293" s="158" t="s">
        <v>487</v>
      </c>
      <c r="H293" s="159">
        <v>155</v>
      </c>
      <c r="I293" s="160"/>
      <c r="L293" s="156"/>
      <c r="M293" s="161"/>
      <c r="T293" s="162"/>
      <c r="AT293" s="157" t="s">
        <v>143</v>
      </c>
      <c r="AU293" s="157" t="s">
        <v>87</v>
      </c>
      <c r="AV293" s="13" t="s">
        <v>87</v>
      </c>
      <c r="AW293" s="13" t="s">
        <v>35</v>
      </c>
      <c r="AX293" s="13" t="s">
        <v>78</v>
      </c>
      <c r="AY293" s="157" t="s">
        <v>134</v>
      </c>
    </row>
    <row r="294" spans="2:65" s="13" customFormat="1" ht="12">
      <c r="B294" s="156"/>
      <c r="D294" s="150" t="s">
        <v>143</v>
      </c>
      <c r="E294" s="157" t="s">
        <v>1</v>
      </c>
      <c r="F294" s="158" t="s">
        <v>503</v>
      </c>
      <c r="H294" s="159">
        <v>29.3</v>
      </c>
      <c r="I294" s="160"/>
      <c r="L294" s="156"/>
      <c r="M294" s="161"/>
      <c r="T294" s="162"/>
      <c r="AT294" s="157" t="s">
        <v>143</v>
      </c>
      <c r="AU294" s="157" t="s">
        <v>87</v>
      </c>
      <c r="AV294" s="13" t="s">
        <v>87</v>
      </c>
      <c r="AW294" s="13" t="s">
        <v>35</v>
      </c>
      <c r="AX294" s="13" t="s">
        <v>78</v>
      </c>
      <c r="AY294" s="157" t="s">
        <v>134</v>
      </c>
    </row>
    <row r="295" spans="2:65" s="14" customFormat="1" ht="12">
      <c r="B295" s="163"/>
      <c r="D295" s="150" t="s">
        <v>143</v>
      </c>
      <c r="E295" s="164" t="s">
        <v>1</v>
      </c>
      <c r="F295" s="165" t="s">
        <v>149</v>
      </c>
      <c r="H295" s="166">
        <v>184.3</v>
      </c>
      <c r="I295" s="167"/>
      <c r="L295" s="163"/>
      <c r="M295" s="168"/>
      <c r="T295" s="169"/>
      <c r="AT295" s="164" t="s">
        <v>143</v>
      </c>
      <c r="AU295" s="164" t="s">
        <v>87</v>
      </c>
      <c r="AV295" s="14" t="s">
        <v>141</v>
      </c>
      <c r="AW295" s="14" t="s">
        <v>35</v>
      </c>
      <c r="AX295" s="14" t="s">
        <v>85</v>
      </c>
      <c r="AY295" s="164" t="s">
        <v>134</v>
      </c>
    </row>
    <row r="296" spans="2:65" s="13" customFormat="1" ht="12">
      <c r="B296" s="156"/>
      <c r="D296" s="150" t="s">
        <v>143</v>
      </c>
      <c r="F296" s="158" t="s">
        <v>504</v>
      </c>
      <c r="H296" s="159">
        <v>202.73</v>
      </c>
      <c r="I296" s="160"/>
      <c r="L296" s="156"/>
      <c r="M296" s="161"/>
      <c r="T296" s="162"/>
      <c r="AT296" s="157" t="s">
        <v>143</v>
      </c>
      <c r="AU296" s="157" t="s">
        <v>87</v>
      </c>
      <c r="AV296" s="13" t="s">
        <v>87</v>
      </c>
      <c r="AW296" s="13" t="s">
        <v>4</v>
      </c>
      <c r="AX296" s="13" t="s">
        <v>85</v>
      </c>
      <c r="AY296" s="157" t="s">
        <v>134</v>
      </c>
    </row>
    <row r="297" spans="2:65" s="1" customFormat="1" ht="21.75" customHeight="1">
      <c r="B297" s="32"/>
      <c r="C297" s="176" t="s">
        <v>505</v>
      </c>
      <c r="D297" s="176" t="s">
        <v>348</v>
      </c>
      <c r="E297" s="177" t="s">
        <v>506</v>
      </c>
      <c r="F297" s="178" t="s">
        <v>507</v>
      </c>
      <c r="G297" s="179" t="s">
        <v>139</v>
      </c>
      <c r="H297" s="180">
        <v>15</v>
      </c>
      <c r="I297" s="181"/>
      <c r="J297" s="182">
        <f>ROUND(I297*H297,2)</f>
        <v>0</v>
      </c>
      <c r="K297" s="178" t="s">
        <v>140</v>
      </c>
      <c r="L297" s="183"/>
      <c r="M297" s="184" t="s">
        <v>1</v>
      </c>
      <c r="N297" s="185" t="s">
        <v>43</v>
      </c>
      <c r="P297" s="145">
        <f>O297*H297</f>
        <v>0</v>
      </c>
      <c r="Q297" s="145">
        <v>0.13100000000000001</v>
      </c>
      <c r="R297" s="145">
        <f>Q297*H297</f>
        <v>1.9650000000000001</v>
      </c>
      <c r="S297" s="145">
        <v>0</v>
      </c>
      <c r="T297" s="146">
        <f>S297*H297</f>
        <v>0</v>
      </c>
      <c r="AR297" s="147" t="s">
        <v>179</v>
      </c>
      <c r="AT297" s="147" t="s">
        <v>348</v>
      </c>
      <c r="AU297" s="147" t="s">
        <v>87</v>
      </c>
      <c r="AY297" s="17" t="s">
        <v>134</v>
      </c>
      <c r="BE297" s="148">
        <f>IF(N297="základní",J297,0)</f>
        <v>0</v>
      </c>
      <c r="BF297" s="148">
        <f>IF(N297="snížená",J297,0)</f>
        <v>0</v>
      </c>
      <c r="BG297" s="148">
        <f>IF(N297="zákl. přenesená",J297,0)</f>
        <v>0</v>
      </c>
      <c r="BH297" s="148">
        <f>IF(N297="sníž. přenesená",J297,0)</f>
        <v>0</v>
      </c>
      <c r="BI297" s="148">
        <f>IF(N297="nulová",J297,0)</f>
        <v>0</v>
      </c>
      <c r="BJ297" s="17" t="s">
        <v>85</v>
      </c>
      <c r="BK297" s="148">
        <f>ROUND(I297*H297,2)</f>
        <v>0</v>
      </c>
      <c r="BL297" s="17" t="s">
        <v>141</v>
      </c>
      <c r="BM297" s="147" t="s">
        <v>508</v>
      </c>
    </row>
    <row r="298" spans="2:65" s="13" customFormat="1" ht="24">
      <c r="B298" s="156"/>
      <c r="D298" s="150" t="s">
        <v>143</v>
      </c>
      <c r="F298" s="158" t="s">
        <v>509</v>
      </c>
      <c r="H298" s="159">
        <v>15</v>
      </c>
      <c r="I298" s="160"/>
      <c r="L298" s="156"/>
      <c r="M298" s="161"/>
      <c r="T298" s="162"/>
      <c r="AT298" s="157" t="s">
        <v>143</v>
      </c>
      <c r="AU298" s="157" t="s">
        <v>87</v>
      </c>
      <c r="AV298" s="13" t="s">
        <v>87</v>
      </c>
      <c r="AW298" s="13" t="s">
        <v>4</v>
      </c>
      <c r="AX298" s="13" t="s">
        <v>85</v>
      </c>
      <c r="AY298" s="157" t="s">
        <v>134</v>
      </c>
    </row>
    <row r="299" spans="2:65" s="1" customFormat="1" ht="24.25" customHeight="1">
      <c r="B299" s="32"/>
      <c r="C299" s="176" t="s">
        <v>510</v>
      </c>
      <c r="D299" s="176" t="s">
        <v>348</v>
      </c>
      <c r="E299" s="177" t="s">
        <v>511</v>
      </c>
      <c r="F299" s="178" t="s">
        <v>512</v>
      </c>
      <c r="G299" s="179" t="s">
        <v>139</v>
      </c>
      <c r="H299" s="180">
        <v>2.2000000000000002</v>
      </c>
      <c r="I299" s="181"/>
      <c r="J299" s="182">
        <f>ROUND(I299*H299,2)</f>
        <v>0</v>
      </c>
      <c r="K299" s="178" t="s">
        <v>140</v>
      </c>
      <c r="L299" s="183"/>
      <c r="M299" s="184" t="s">
        <v>1</v>
      </c>
      <c r="N299" s="185" t="s">
        <v>43</v>
      </c>
      <c r="P299" s="145">
        <f>O299*H299</f>
        <v>0</v>
      </c>
      <c r="Q299" s="145">
        <v>0.13100000000000001</v>
      </c>
      <c r="R299" s="145">
        <f>Q299*H299</f>
        <v>0.28820000000000001</v>
      </c>
      <c r="S299" s="145">
        <v>0</v>
      </c>
      <c r="T299" s="146">
        <f>S299*H299</f>
        <v>0</v>
      </c>
      <c r="AR299" s="147" t="s">
        <v>179</v>
      </c>
      <c r="AT299" s="147" t="s">
        <v>348</v>
      </c>
      <c r="AU299" s="147" t="s">
        <v>87</v>
      </c>
      <c r="AY299" s="17" t="s">
        <v>134</v>
      </c>
      <c r="BE299" s="148">
        <f>IF(N299="základní",J299,0)</f>
        <v>0</v>
      </c>
      <c r="BF299" s="148">
        <f>IF(N299="snížená",J299,0)</f>
        <v>0</v>
      </c>
      <c r="BG299" s="148">
        <f>IF(N299="zákl. přenesená",J299,0)</f>
        <v>0</v>
      </c>
      <c r="BH299" s="148">
        <f>IF(N299="sníž. přenesená",J299,0)</f>
        <v>0</v>
      </c>
      <c r="BI299" s="148">
        <f>IF(N299="nulová",J299,0)</f>
        <v>0</v>
      </c>
      <c r="BJ299" s="17" t="s">
        <v>85</v>
      </c>
      <c r="BK299" s="148">
        <f>ROUND(I299*H299,2)</f>
        <v>0</v>
      </c>
      <c r="BL299" s="17" t="s">
        <v>141</v>
      </c>
      <c r="BM299" s="147" t="s">
        <v>513</v>
      </c>
    </row>
    <row r="300" spans="2:65" s="13" customFormat="1" ht="12">
      <c r="B300" s="156"/>
      <c r="D300" s="150" t="s">
        <v>143</v>
      </c>
      <c r="F300" s="158" t="s">
        <v>514</v>
      </c>
      <c r="H300" s="159">
        <v>2.2000000000000002</v>
      </c>
      <c r="I300" s="160"/>
      <c r="L300" s="156"/>
      <c r="M300" s="161"/>
      <c r="T300" s="162"/>
      <c r="AT300" s="157" t="s">
        <v>143</v>
      </c>
      <c r="AU300" s="157" t="s">
        <v>87</v>
      </c>
      <c r="AV300" s="13" t="s">
        <v>87</v>
      </c>
      <c r="AW300" s="13" t="s">
        <v>4</v>
      </c>
      <c r="AX300" s="13" t="s">
        <v>85</v>
      </c>
      <c r="AY300" s="157" t="s">
        <v>134</v>
      </c>
    </row>
    <row r="301" spans="2:65" s="1" customFormat="1" ht="16.5" customHeight="1">
      <c r="B301" s="32"/>
      <c r="C301" s="136" t="s">
        <v>515</v>
      </c>
      <c r="D301" s="136" t="s">
        <v>136</v>
      </c>
      <c r="E301" s="137" t="s">
        <v>516</v>
      </c>
      <c r="F301" s="138" t="s">
        <v>484</v>
      </c>
      <c r="G301" s="139" t="s">
        <v>139</v>
      </c>
      <c r="H301" s="140">
        <v>89</v>
      </c>
      <c r="I301" s="141"/>
      <c r="J301" s="142">
        <f>ROUND(I301*H301,2)</f>
        <v>0</v>
      </c>
      <c r="K301" s="138" t="s">
        <v>140</v>
      </c>
      <c r="L301" s="32"/>
      <c r="M301" s="143" t="s">
        <v>1</v>
      </c>
      <c r="N301" s="144" t="s">
        <v>43</v>
      </c>
      <c r="P301" s="145">
        <f>O301*H301</f>
        <v>0</v>
      </c>
      <c r="Q301" s="145">
        <v>0</v>
      </c>
      <c r="R301" s="145">
        <f>Q301*H301</f>
        <v>0</v>
      </c>
      <c r="S301" s="145">
        <v>0</v>
      </c>
      <c r="T301" s="146">
        <f>S301*H301</f>
        <v>0</v>
      </c>
      <c r="AR301" s="147" t="s">
        <v>141</v>
      </c>
      <c r="AT301" s="147" t="s">
        <v>136</v>
      </c>
      <c r="AU301" s="147" t="s">
        <v>87</v>
      </c>
      <c r="AY301" s="17" t="s">
        <v>134</v>
      </c>
      <c r="BE301" s="148">
        <f>IF(N301="základní",J301,0)</f>
        <v>0</v>
      </c>
      <c r="BF301" s="148">
        <f>IF(N301="snížená",J301,0)</f>
        <v>0</v>
      </c>
      <c r="BG301" s="148">
        <f>IF(N301="zákl. přenesená",J301,0)</f>
        <v>0</v>
      </c>
      <c r="BH301" s="148">
        <f>IF(N301="sníž. přenesená",J301,0)</f>
        <v>0</v>
      </c>
      <c r="BI301" s="148">
        <f>IF(N301="nulová",J301,0)</f>
        <v>0</v>
      </c>
      <c r="BJ301" s="17" t="s">
        <v>85</v>
      </c>
      <c r="BK301" s="148">
        <f>ROUND(I301*H301,2)</f>
        <v>0</v>
      </c>
      <c r="BL301" s="17" t="s">
        <v>141</v>
      </c>
      <c r="BM301" s="147" t="s">
        <v>517</v>
      </c>
    </row>
    <row r="302" spans="2:65" s="12" customFormat="1" ht="12">
      <c r="B302" s="149"/>
      <c r="D302" s="150" t="s">
        <v>143</v>
      </c>
      <c r="E302" s="151" t="s">
        <v>1</v>
      </c>
      <c r="F302" s="152" t="s">
        <v>518</v>
      </c>
      <c r="H302" s="151" t="s">
        <v>1</v>
      </c>
      <c r="I302" s="153"/>
      <c r="L302" s="149"/>
      <c r="M302" s="154"/>
      <c r="T302" s="155"/>
      <c r="AT302" s="151" t="s">
        <v>143</v>
      </c>
      <c r="AU302" s="151" t="s">
        <v>87</v>
      </c>
      <c r="AV302" s="12" t="s">
        <v>85</v>
      </c>
      <c r="AW302" s="12" t="s">
        <v>35</v>
      </c>
      <c r="AX302" s="12" t="s">
        <v>78</v>
      </c>
      <c r="AY302" s="151" t="s">
        <v>134</v>
      </c>
    </row>
    <row r="303" spans="2:65" s="13" customFormat="1" ht="12">
      <c r="B303" s="156"/>
      <c r="D303" s="150" t="s">
        <v>143</v>
      </c>
      <c r="E303" s="157" t="s">
        <v>1</v>
      </c>
      <c r="F303" s="158" t="s">
        <v>519</v>
      </c>
      <c r="H303" s="159">
        <v>89</v>
      </c>
      <c r="I303" s="160"/>
      <c r="L303" s="156"/>
      <c r="M303" s="161"/>
      <c r="T303" s="162"/>
      <c r="AT303" s="157" t="s">
        <v>143</v>
      </c>
      <c r="AU303" s="157" t="s">
        <v>87</v>
      </c>
      <c r="AV303" s="13" t="s">
        <v>87</v>
      </c>
      <c r="AW303" s="13" t="s">
        <v>35</v>
      </c>
      <c r="AX303" s="13" t="s">
        <v>78</v>
      </c>
      <c r="AY303" s="157" t="s">
        <v>134</v>
      </c>
    </row>
    <row r="304" spans="2:65" s="14" customFormat="1" ht="12">
      <c r="B304" s="163"/>
      <c r="D304" s="150" t="s">
        <v>143</v>
      </c>
      <c r="E304" s="164" t="s">
        <v>1</v>
      </c>
      <c r="F304" s="165" t="s">
        <v>149</v>
      </c>
      <c r="H304" s="166">
        <v>89</v>
      </c>
      <c r="I304" s="167"/>
      <c r="L304" s="163"/>
      <c r="M304" s="168"/>
      <c r="T304" s="169"/>
      <c r="AT304" s="164" t="s">
        <v>143</v>
      </c>
      <c r="AU304" s="164" t="s">
        <v>87</v>
      </c>
      <c r="AV304" s="14" t="s">
        <v>141</v>
      </c>
      <c r="AW304" s="14" t="s">
        <v>35</v>
      </c>
      <c r="AX304" s="14" t="s">
        <v>85</v>
      </c>
      <c r="AY304" s="164" t="s">
        <v>134</v>
      </c>
    </row>
    <row r="305" spans="2:65" s="1" customFormat="1" ht="33" customHeight="1">
      <c r="B305" s="32"/>
      <c r="C305" s="136" t="s">
        <v>263</v>
      </c>
      <c r="D305" s="136" t="s">
        <v>136</v>
      </c>
      <c r="E305" s="137" t="s">
        <v>520</v>
      </c>
      <c r="F305" s="138" t="s">
        <v>521</v>
      </c>
      <c r="G305" s="139" t="s">
        <v>139</v>
      </c>
      <c r="H305" s="140">
        <v>89</v>
      </c>
      <c r="I305" s="141"/>
      <c r="J305" s="142">
        <f>ROUND(I305*H305,2)</f>
        <v>0</v>
      </c>
      <c r="K305" s="138" t="s">
        <v>140</v>
      </c>
      <c r="L305" s="32"/>
      <c r="M305" s="143" t="s">
        <v>1</v>
      </c>
      <c r="N305" s="144" t="s">
        <v>43</v>
      </c>
      <c r="P305" s="145">
        <f>O305*H305</f>
        <v>0</v>
      </c>
      <c r="Q305" s="145">
        <v>0</v>
      </c>
      <c r="R305" s="145">
        <f>Q305*H305</f>
        <v>0</v>
      </c>
      <c r="S305" s="145">
        <v>0</v>
      </c>
      <c r="T305" s="146">
        <f>S305*H305</f>
        <v>0</v>
      </c>
      <c r="AR305" s="147" t="s">
        <v>141</v>
      </c>
      <c r="AT305" s="147" t="s">
        <v>136</v>
      </c>
      <c r="AU305" s="147" t="s">
        <v>87</v>
      </c>
      <c r="AY305" s="17" t="s">
        <v>134</v>
      </c>
      <c r="BE305" s="148">
        <f>IF(N305="základní",J305,0)</f>
        <v>0</v>
      </c>
      <c r="BF305" s="148">
        <f>IF(N305="snížená",J305,0)</f>
        <v>0</v>
      </c>
      <c r="BG305" s="148">
        <f>IF(N305="zákl. přenesená",J305,0)</f>
        <v>0</v>
      </c>
      <c r="BH305" s="148">
        <f>IF(N305="sníž. přenesená",J305,0)</f>
        <v>0</v>
      </c>
      <c r="BI305" s="148">
        <f>IF(N305="nulová",J305,0)</f>
        <v>0</v>
      </c>
      <c r="BJ305" s="17" t="s">
        <v>85</v>
      </c>
      <c r="BK305" s="148">
        <f>ROUND(I305*H305,2)</f>
        <v>0</v>
      </c>
      <c r="BL305" s="17" t="s">
        <v>141</v>
      </c>
      <c r="BM305" s="147" t="s">
        <v>522</v>
      </c>
    </row>
    <row r="306" spans="2:65" s="12" customFormat="1" ht="12">
      <c r="B306" s="149"/>
      <c r="D306" s="150" t="s">
        <v>143</v>
      </c>
      <c r="E306" s="151" t="s">
        <v>1</v>
      </c>
      <c r="F306" s="152" t="s">
        <v>523</v>
      </c>
      <c r="H306" s="151" t="s">
        <v>1</v>
      </c>
      <c r="I306" s="153"/>
      <c r="L306" s="149"/>
      <c r="M306" s="154"/>
      <c r="T306" s="155"/>
      <c r="AT306" s="151" t="s">
        <v>143</v>
      </c>
      <c r="AU306" s="151" t="s">
        <v>87</v>
      </c>
      <c r="AV306" s="12" t="s">
        <v>85</v>
      </c>
      <c r="AW306" s="12" t="s">
        <v>35</v>
      </c>
      <c r="AX306" s="12" t="s">
        <v>78</v>
      </c>
      <c r="AY306" s="151" t="s">
        <v>134</v>
      </c>
    </row>
    <row r="307" spans="2:65" s="13" customFormat="1" ht="12">
      <c r="B307" s="156"/>
      <c r="D307" s="150" t="s">
        <v>143</v>
      </c>
      <c r="E307" s="157" t="s">
        <v>1</v>
      </c>
      <c r="F307" s="158" t="s">
        <v>519</v>
      </c>
      <c r="H307" s="159">
        <v>89</v>
      </c>
      <c r="I307" s="160"/>
      <c r="L307" s="156"/>
      <c r="M307" s="161"/>
      <c r="T307" s="162"/>
      <c r="AT307" s="157" t="s">
        <v>143</v>
      </c>
      <c r="AU307" s="157" t="s">
        <v>87</v>
      </c>
      <c r="AV307" s="13" t="s">
        <v>87</v>
      </c>
      <c r="AW307" s="13" t="s">
        <v>35</v>
      </c>
      <c r="AX307" s="13" t="s">
        <v>78</v>
      </c>
      <c r="AY307" s="157" t="s">
        <v>134</v>
      </c>
    </row>
    <row r="308" spans="2:65" s="14" customFormat="1" ht="12">
      <c r="B308" s="163"/>
      <c r="D308" s="150" t="s">
        <v>143</v>
      </c>
      <c r="E308" s="164" t="s">
        <v>1</v>
      </c>
      <c r="F308" s="165" t="s">
        <v>149</v>
      </c>
      <c r="H308" s="166">
        <v>89</v>
      </c>
      <c r="I308" s="167"/>
      <c r="L308" s="163"/>
      <c r="M308" s="168"/>
      <c r="T308" s="169"/>
      <c r="AT308" s="164" t="s">
        <v>143</v>
      </c>
      <c r="AU308" s="164" t="s">
        <v>87</v>
      </c>
      <c r="AV308" s="14" t="s">
        <v>141</v>
      </c>
      <c r="AW308" s="14" t="s">
        <v>35</v>
      </c>
      <c r="AX308" s="14" t="s">
        <v>85</v>
      </c>
      <c r="AY308" s="164" t="s">
        <v>134</v>
      </c>
    </row>
    <row r="309" spans="2:65" s="1" customFormat="1" ht="24.25" customHeight="1">
      <c r="B309" s="32"/>
      <c r="C309" s="136" t="s">
        <v>524</v>
      </c>
      <c r="D309" s="136" t="s">
        <v>136</v>
      </c>
      <c r="E309" s="137" t="s">
        <v>525</v>
      </c>
      <c r="F309" s="138" t="s">
        <v>526</v>
      </c>
      <c r="G309" s="139" t="s">
        <v>139</v>
      </c>
      <c r="H309" s="140">
        <v>178</v>
      </c>
      <c r="I309" s="141"/>
      <c r="J309" s="142">
        <f>ROUND(I309*H309,2)</f>
        <v>0</v>
      </c>
      <c r="K309" s="138" t="s">
        <v>140</v>
      </c>
      <c r="L309" s="32"/>
      <c r="M309" s="143" t="s">
        <v>1</v>
      </c>
      <c r="N309" s="144" t="s">
        <v>43</v>
      </c>
      <c r="P309" s="145">
        <f>O309*H309</f>
        <v>0</v>
      </c>
      <c r="Q309" s="145">
        <v>0</v>
      </c>
      <c r="R309" s="145">
        <f>Q309*H309</f>
        <v>0</v>
      </c>
      <c r="S309" s="145">
        <v>0</v>
      </c>
      <c r="T309" s="146">
        <f>S309*H309</f>
        <v>0</v>
      </c>
      <c r="AR309" s="147" t="s">
        <v>141</v>
      </c>
      <c r="AT309" s="147" t="s">
        <v>136</v>
      </c>
      <c r="AU309" s="147" t="s">
        <v>87</v>
      </c>
      <c r="AY309" s="17" t="s">
        <v>134</v>
      </c>
      <c r="BE309" s="148">
        <f>IF(N309="základní",J309,0)</f>
        <v>0</v>
      </c>
      <c r="BF309" s="148">
        <f>IF(N309="snížená",J309,0)</f>
        <v>0</v>
      </c>
      <c r="BG309" s="148">
        <f>IF(N309="zákl. přenesená",J309,0)</f>
        <v>0</v>
      </c>
      <c r="BH309" s="148">
        <f>IF(N309="sníž. přenesená",J309,0)</f>
        <v>0</v>
      </c>
      <c r="BI309" s="148">
        <f>IF(N309="nulová",J309,0)</f>
        <v>0</v>
      </c>
      <c r="BJ309" s="17" t="s">
        <v>85</v>
      </c>
      <c r="BK309" s="148">
        <f>ROUND(I309*H309,2)</f>
        <v>0</v>
      </c>
      <c r="BL309" s="17" t="s">
        <v>141</v>
      </c>
      <c r="BM309" s="147" t="s">
        <v>527</v>
      </c>
    </row>
    <row r="310" spans="2:65" s="12" customFormat="1" ht="12">
      <c r="B310" s="149"/>
      <c r="D310" s="150" t="s">
        <v>143</v>
      </c>
      <c r="E310" s="151" t="s">
        <v>1</v>
      </c>
      <c r="F310" s="152" t="s">
        <v>528</v>
      </c>
      <c r="H310" s="151" t="s">
        <v>1</v>
      </c>
      <c r="I310" s="153"/>
      <c r="L310" s="149"/>
      <c r="M310" s="154"/>
      <c r="T310" s="155"/>
      <c r="AT310" s="151" t="s">
        <v>143</v>
      </c>
      <c r="AU310" s="151" t="s">
        <v>87</v>
      </c>
      <c r="AV310" s="12" t="s">
        <v>85</v>
      </c>
      <c r="AW310" s="12" t="s">
        <v>35</v>
      </c>
      <c r="AX310" s="12" t="s">
        <v>78</v>
      </c>
      <c r="AY310" s="151" t="s">
        <v>134</v>
      </c>
    </row>
    <row r="311" spans="2:65" s="13" customFormat="1" ht="12">
      <c r="B311" s="156"/>
      <c r="D311" s="150" t="s">
        <v>143</v>
      </c>
      <c r="E311" s="157" t="s">
        <v>1</v>
      </c>
      <c r="F311" s="158" t="s">
        <v>529</v>
      </c>
      <c r="H311" s="159">
        <v>178</v>
      </c>
      <c r="I311" s="160"/>
      <c r="L311" s="156"/>
      <c r="M311" s="161"/>
      <c r="T311" s="162"/>
      <c r="AT311" s="157" t="s">
        <v>143</v>
      </c>
      <c r="AU311" s="157" t="s">
        <v>87</v>
      </c>
      <c r="AV311" s="13" t="s">
        <v>87</v>
      </c>
      <c r="AW311" s="13" t="s">
        <v>35</v>
      </c>
      <c r="AX311" s="13" t="s">
        <v>78</v>
      </c>
      <c r="AY311" s="157" t="s">
        <v>134</v>
      </c>
    </row>
    <row r="312" spans="2:65" s="14" customFormat="1" ht="12">
      <c r="B312" s="163"/>
      <c r="D312" s="150" t="s">
        <v>143</v>
      </c>
      <c r="E312" s="164" t="s">
        <v>1</v>
      </c>
      <c r="F312" s="165" t="s">
        <v>149</v>
      </c>
      <c r="H312" s="166">
        <v>178</v>
      </c>
      <c r="I312" s="167"/>
      <c r="L312" s="163"/>
      <c r="M312" s="168"/>
      <c r="T312" s="169"/>
      <c r="AT312" s="164" t="s">
        <v>143</v>
      </c>
      <c r="AU312" s="164" t="s">
        <v>87</v>
      </c>
      <c r="AV312" s="14" t="s">
        <v>141</v>
      </c>
      <c r="AW312" s="14" t="s">
        <v>35</v>
      </c>
      <c r="AX312" s="14" t="s">
        <v>85</v>
      </c>
      <c r="AY312" s="164" t="s">
        <v>134</v>
      </c>
    </row>
    <row r="313" spans="2:65" s="1" customFormat="1" ht="24.25" customHeight="1">
      <c r="B313" s="32"/>
      <c r="C313" s="136" t="s">
        <v>530</v>
      </c>
      <c r="D313" s="136" t="s">
        <v>136</v>
      </c>
      <c r="E313" s="137" t="s">
        <v>531</v>
      </c>
      <c r="F313" s="138" t="s">
        <v>532</v>
      </c>
      <c r="G313" s="139" t="s">
        <v>139</v>
      </c>
      <c r="H313" s="140">
        <v>89</v>
      </c>
      <c r="I313" s="141"/>
      <c r="J313" s="142">
        <f>ROUND(I313*H313,2)</f>
        <v>0</v>
      </c>
      <c r="K313" s="138" t="s">
        <v>140</v>
      </c>
      <c r="L313" s="32"/>
      <c r="M313" s="143" t="s">
        <v>1</v>
      </c>
      <c r="N313" s="144" t="s">
        <v>43</v>
      </c>
      <c r="P313" s="145">
        <f>O313*H313</f>
        <v>0</v>
      </c>
      <c r="Q313" s="145">
        <v>0</v>
      </c>
      <c r="R313" s="145">
        <f>Q313*H313</f>
        <v>0</v>
      </c>
      <c r="S313" s="145">
        <v>0</v>
      </c>
      <c r="T313" s="146">
        <f>S313*H313</f>
        <v>0</v>
      </c>
      <c r="AR313" s="147" t="s">
        <v>141</v>
      </c>
      <c r="AT313" s="147" t="s">
        <v>136</v>
      </c>
      <c r="AU313" s="147" t="s">
        <v>87</v>
      </c>
      <c r="AY313" s="17" t="s">
        <v>134</v>
      </c>
      <c r="BE313" s="148">
        <f>IF(N313="základní",J313,0)</f>
        <v>0</v>
      </c>
      <c r="BF313" s="148">
        <f>IF(N313="snížená",J313,0)</f>
        <v>0</v>
      </c>
      <c r="BG313" s="148">
        <f>IF(N313="zákl. přenesená",J313,0)</f>
        <v>0</v>
      </c>
      <c r="BH313" s="148">
        <f>IF(N313="sníž. přenesená",J313,0)</f>
        <v>0</v>
      </c>
      <c r="BI313" s="148">
        <f>IF(N313="nulová",J313,0)</f>
        <v>0</v>
      </c>
      <c r="BJ313" s="17" t="s">
        <v>85</v>
      </c>
      <c r="BK313" s="148">
        <f>ROUND(I313*H313,2)</f>
        <v>0</v>
      </c>
      <c r="BL313" s="17" t="s">
        <v>141</v>
      </c>
      <c r="BM313" s="147" t="s">
        <v>533</v>
      </c>
    </row>
    <row r="314" spans="2:65" s="12" customFormat="1" ht="12">
      <c r="B314" s="149"/>
      <c r="D314" s="150" t="s">
        <v>143</v>
      </c>
      <c r="E314" s="151" t="s">
        <v>1</v>
      </c>
      <c r="F314" s="152" t="s">
        <v>534</v>
      </c>
      <c r="H314" s="151" t="s">
        <v>1</v>
      </c>
      <c r="I314" s="153"/>
      <c r="L314" s="149"/>
      <c r="M314" s="154"/>
      <c r="T314" s="155"/>
      <c r="AT314" s="151" t="s">
        <v>143</v>
      </c>
      <c r="AU314" s="151" t="s">
        <v>87</v>
      </c>
      <c r="AV314" s="12" t="s">
        <v>85</v>
      </c>
      <c r="AW314" s="12" t="s">
        <v>35</v>
      </c>
      <c r="AX314" s="12" t="s">
        <v>78</v>
      </c>
      <c r="AY314" s="151" t="s">
        <v>134</v>
      </c>
    </row>
    <row r="315" spans="2:65" s="13" customFormat="1" ht="12">
      <c r="B315" s="156"/>
      <c r="D315" s="150" t="s">
        <v>143</v>
      </c>
      <c r="E315" s="157" t="s">
        <v>1</v>
      </c>
      <c r="F315" s="158" t="s">
        <v>535</v>
      </c>
      <c r="H315" s="159">
        <v>89</v>
      </c>
      <c r="I315" s="160"/>
      <c r="L315" s="156"/>
      <c r="M315" s="161"/>
      <c r="T315" s="162"/>
      <c r="AT315" s="157" t="s">
        <v>143</v>
      </c>
      <c r="AU315" s="157" t="s">
        <v>87</v>
      </c>
      <c r="AV315" s="13" t="s">
        <v>87</v>
      </c>
      <c r="AW315" s="13" t="s">
        <v>35</v>
      </c>
      <c r="AX315" s="13" t="s">
        <v>78</v>
      </c>
      <c r="AY315" s="157" t="s">
        <v>134</v>
      </c>
    </row>
    <row r="316" spans="2:65" s="14" customFormat="1" ht="12">
      <c r="B316" s="163"/>
      <c r="D316" s="150" t="s">
        <v>143</v>
      </c>
      <c r="E316" s="164" t="s">
        <v>242</v>
      </c>
      <c r="F316" s="165" t="s">
        <v>149</v>
      </c>
      <c r="H316" s="166">
        <v>89</v>
      </c>
      <c r="I316" s="167"/>
      <c r="L316" s="163"/>
      <c r="M316" s="168"/>
      <c r="T316" s="169"/>
      <c r="AT316" s="164" t="s">
        <v>143</v>
      </c>
      <c r="AU316" s="164" t="s">
        <v>87</v>
      </c>
      <c r="AV316" s="14" t="s">
        <v>141</v>
      </c>
      <c r="AW316" s="14" t="s">
        <v>35</v>
      </c>
      <c r="AX316" s="14" t="s">
        <v>85</v>
      </c>
      <c r="AY316" s="164" t="s">
        <v>134</v>
      </c>
    </row>
    <row r="317" spans="2:65" s="1" customFormat="1" ht="16.5" customHeight="1">
      <c r="B317" s="32"/>
      <c r="C317" s="136" t="s">
        <v>536</v>
      </c>
      <c r="D317" s="136" t="s">
        <v>136</v>
      </c>
      <c r="E317" s="137" t="s">
        <v>483</v>
      </c>
      <c r="F317" s="138" t="s">
        <v>484</v>
      </c>
      <c r="G317" s="139" t="s">
        <v>139</v>
      </c>
      <c r="H317" s="140">
        <v>50</v>
      </c>
      <c r="I317" s="141"/>
      <c r="J317" s="142">
        <f>ROUND(I317*H317,2)</f>
        <v>0</v>
      </c>
      <c r="K317" s="138" t="s">
        <v>140</v>
      </c>
      <c r="L317" s="32"/>
      <c r="M317" s="143" t="s">
        <v>1</v>
      </c>
      <c r="N317" s="144" t="s">
        <v>43</v>
      </c>
      <c r="P317" s="145">
        <f>O317*H317</f>
        <v>0</v>
      </c>
      <c r="Q317" s="145">
        <v>0</v>
      </c>
      <c r="R317" s="145">
        <f>Q317*H317</f>
        <v>0</v>
      </c>
      <c r="S317" s="145">
        <v>0</v>
      </c>
      <c r="T317" s="146">
        <f>S317*H317</f>
        <v>0</v>
      </c>
      <c r="AR317" s="147" t="s">
        <v>141</v>
      </c>
      <c r="AT317" s="147" t="s">
        <v>136</v>
      </c>
      <c r="AU317" s="147" t="s">
        <v>87</v>
      </c>
      <c r="AY317" s="17" t="s">
        <v>134</v>
      </c>
      <c r="BE317" s="148">
        <f>IF(N317="základní",J317,0)</f>
        <v>0</v>
      </c>
      <c r="BF317" s="148">
        <f>IF(N317="snížená",J317,0)</f>
        <v>0</v>
      </c>
      <c r="BG317" s="148">
        <f>IF(N317="zákl. přenesená",J317,0)</f>
        <v>0</v>
      </c>
      <c r="BH317" s="148">
        <f>IF(N317="sníž. přenesená",J317,0)</f>
        <v>0</v>
      </c>
      <c r="BI317" s="148">
        <f>IF(N317="nulová",J317,0)</f>
        <v>0</v>
      </c>
      <c r="BJ317" s="17" t="s">
        <v>85</v>
      </c>
      <c r="BK317" s="148">
        <f>ROUND(I317*H317,2)</f>
        <v>0</v>
      </c>
      <c r="BL317" s="17" t="s">
        <v>141</v>
      </c>
      <c r="BM317" s="147" t="s">
        <v>537</v>
      </c>
    </row>
    <row r="318" spans="2:65" s="12" customFormat="1" ht="12">
      <c r="B318" s="149"/>
      <c r="D318" s="150" t="s">
        <v>143</v>
      </c>
      <c r="E318" s="151" t="s">
        <v>1</v>
      </c>
      <c r="F318" s="152" t="s">
        <v>518</v>
      </c>
      <c r="H318" s="151" t="s">
        <v>1</v>
      </c>
      <c r="I318" s="153"/>
      <c r="L318" s="149"/>
      <c r="M318" s="154"/>
      <c r="T318" s="155"/>
      <c r="AT318" s="151" t="s">
        <v>143</v>
      </c>
      <c r="AU318" s="151" t="s">
        <v>87</v>
      </c>
      <c r="AV318" s="12" t="s">
        <v>85</v>
      </c>
      <c r="AW318" s="12" t="s">
        <v>35</v>
      </c>
      <c r="AX318" s="12" t="s">
        <v>78</v>
      </c>
      <c r="AY318" s="151" t="s">
        <v>134</v>
      </c>
    </row>
    <row r="319" spans="2:65" s="13" customFormat="1" ht="12">
      <c r="B319" s="156"/>
      <c r="D319" s="150" t="s">
        <v>143</v>
      </c>
      <c r="E319" s="157" t="s">
        <v>1</v>
      </c>
      <c r="F319" s="158" t="s">
        <v>538</v>
      </c>
      <c r="H319" s="159">
        <v>50</v>
      </c>
      <c r="I319" s="160"/>
      <c r="L319" s="156"/>
      <c r="M319" s="161"/>
      <c r="T319" s="162"/>
      <c r="AT319" s="157" t="s">
        <v>143</v>
      </c>
      <c r="AU319" s="157" t="s">
        <v>87</v>
      </c>
      <c r="AV319" s="13" t="s">
        <v>87</v>
      </c>
      <c r="AW319" s="13" t="s">
        <v>35</v>
      </c>
      <c r="AX319" s="13" t="s">
        <v>78</v>
      </c>
      <c r="AY319" s="157" t="s">
        <v>134</v>
      </c>
    </row>
    <row r="320" spans="2:65" s="14" customFormat="1" ht="12">
      <c r="B320" s="163"/>
      <c r="D320" s="150" t="s">
        <v>143</v>
      </c>
      <c r="E320" s="164" t="s">
        <v>1</v>
      </c>
      <c r="F320" s="165" t="s">
        <v>149</v>
      </c>
      <c r="H320" s="166">
        <v>50</v>
      </c>
      <c r="I320" s="167"/>
      <c r="L320" s="163"/>
      <c r="M320" s="168"/>
      <c r="T320" s="169"/>
      <c r="AT320" s="164" t="s">
        <v>143</v>
      </c>
      <c r="AU320" s="164" t="s">
        <v>87</v>
      </c>
      <c r="AV320" s="14" t="s">
        <v>141</v>
      </c>
      <c r="AW320" s="14" t="s">
        <v>35</v>
      </c>
      <c r="AX320" s="14" t="s">
        <v>85</v>
      </c>
      <c r="AY320" s="164" t="s">
        <v>134</v>
      </c>
    </row>
    <row r="321" spans="2:65" s="1" customFormat="1" ht="33" customHeight="1">
      <c r="B321" s="32"/>
      <c r="C321" s="136" t="s">
        <v>539</v>
      </c>
      <c r="D321" s="136" t="s">
        <v>136</v>
      </c>
      <c r="E321" s="137" t="s">
        <v>540</v>
      </c>
      <c r="F321" s="138" t="s">
        <v>541</v>
      </c>
      <c r="G321" s="139" t="s">
        <v>139</v>
      </c>
      <c r="H321" s="140">
        <v>50</v>
      </c>
      <c r="I321" s="141"/>
      <c r="J321" s="142">
        <f>ROUND(I321*H321,2)</f>
        <v>0</v>
      </c>
      <c r="K321" s="138" t="s">
        <v>140</v>
      </c>
      <c r="L321" s="32"/>
      <c r="M321" s="143" t="s">
        <v>1</v>
      </c>
      <c r="N321" s="144" t="s">
        <v>43</v>
      </c>
      <c r="P321" s="145">
        <f>O321*H321</f>
        <v>0</v>
      </c>
      <c r="Q321" s="145">
        <v>0</v>
      </c>
      <c r="R321" s="145">
        <f>Q321*H321</f>
        <v>0</v>
      </c>
      <c r="S321" s="145">
        <v>0</v>
      </c>
      <c r="T321" s="146">
        <f>S321*H321</f>
        <v>0</v>
      </c>
      <c r="AR321" s="147" t="s">
        <v>141</v>
      </c>
      <c r="AT321" s="147" t="s">
        <v>136</v>
      </c>
      <c r="AU321" s="147" t="s">
        <v>87</v>
      </c>
      <c r="AY321" s="17" t="s">
        <v>134</v>
      </c>
      <c r="BE321" s="148">
        <f>IF(N321="základní",J321,0)</f>
        <v>0</v>
      </c>
      <c r="BF321" s="148">
        <f>IF(N321="snížená",J321,0)</f>
        <v>0</v>
      </c>
      <c r="BG321" s="148">
        <f>IF(N321="zákl. přenesená",J321,0)</f>
        <v>0</v>
      </c>
      <c r="BH321" s="148">
        <f>IF(N321="sníž. přenesená",J321,0)</f>
        <v>0</v>
      </c>
      <c r="BI321" s="148">
        <f>IF(N321="nulová",J321,0)</f>
        <v>0</v>
      </c>
      <c r="BJ321" s="17" t="s">
        <v>85</v>
      </c>
      <c r="BK321" s="148">
        <f>ROUND(I321*H321,2)</f>
        <v>0</v>
      </c>
      <c r="BL321" s="17" t="s">
        <v>141</v>
      </c>
      <c r="BM321" s="147" t="s">
        <v>542</v>
      </c>
    </row>
    <row r="322" spans="2:65" s="12" customFormat="1" ht="12">
      <c r="B322" s="149"/>
      <c r="D322" s="150" t="s">
        <v>143</v>
      </c>
      <c r="E322" s="151" t="s">
        <v>1</v>
      </c>
      <c r="F322" s="152" t="s">
        <v>543</v>
      </c>
      <c r="H322" s="151" t="s">
        <v>1</v>
      </c>
      <c r="I322" s="153"/>
      <c r="L322" s="149"/>
      <c r="M322" s="154"/>
      <c r="T322" s="155"/>
      <c r="AT322" s="151" t="s">
        <v>143</v>
      </c>
      <c r="AU322" s="151" t="s">
        <v>87</v>
      </c>
      <c r="AV322" s="12" t="s">
        <v>85</v>
      </c>
      <c r="AW322" s="12" t="s">
        <v>35</v>
      </c>
      <c r="AX322" s="12" t="s">
        <v>78</v>
      </c>
      <c r="AY322" s="151" t="s">
        <v>134</v>
      </c>
    </row>
    <row r="323" spans="2:65" s="13" customFormat="1" ht="12">
      <c r="B323" s="156"/>
      <c r="D323" s="150" t="s">
        <v>143</v>
      </c>
      <c r="E323" s="157" t="s">
        <v>1</v>
      </c>
      <c r="F323" s="158" t="s">
        <v>538</v>
      </c>
      <c r="H323" s="159">
        <v>50</v>
      </c>
      <c r="I323" s="160"/>
      <c r="L323" s="156"/>
      <c r="M323" s="161"/>
      <c r="T323" s="162"/>
      <c r="AT323" s="157" t="s">
        <v>143</v>
      </c>
      <c r="AU323" s="157" t="s">
        <v>87</v>
      </c>
      <c r="AV323" s="13" t="s">
        <v>87</v>
      </c>
      <c r="AW323" s="13" t="s">
        <v>35</v>
      </c>
      <c r="AX323" s="13" t="s">
        <v>78</v>
      </c>
      <c r="AY323" s="157" t="s">
        <v>134</v>
      </c>
    </row>
    <row r="324" spans="2:65" s="14" customFormat="1" ht="12">
      <c r="B324" s="163"/>
      <c r="D324" s="150" t="s">
        <v>143</v>
      </c>
      <c r="E324" s="164" t="s">
        <v>1</v>
      </c>
      <c r="F324" s="165" t="s">
        <v>149</v>
      </c>
      <c r="H324" s="166">
        <v>50</v>
      </c>
      <c r="I324" s="167"/>
      <c r="L324" s="163"/>
      <c r="M324" s="168"/>
      <c r="T324" s="169"/>
      <c r="AT324" s="164" t="s">
        <v>143</v>
      </c>
      <c r="AU324" s="164" t="s">
        <v>87</v>
      </c>
      <c r="AV324" s="14" t="s">
        <v>141</v>
      </c>
      <c r="AW324" s="14" t="s">
        <v>35</v>
      </c>
      <c r="AX324" s="14" t="s">
        <v>85</v>
      </c>
      <c r="AY324" s="164" t="s">
        <v>134</v>
      </c>
    </row>
    <row r="325" spans="2:65" s="1" customFormat="1" ht="24.25" customHeight="1">
      <c r="B325" s="32"/>
      <c r="C325" s="136" t="s">
        <v>544</v>
      </c>
      <c r="D325" s="136" t="s">
        <v>136</v>
      </c>
      <c r="E325" s="137" t="s">
        <v>545</v>
      </c>
      <c r="F325" s="138" t="s">
        <v>546</v>
      </c>
      <c r="G325" s="139" t="s">
        <v>139</v>
      </c>
      <c r="H325" s="140">
        <v>50</v>
      </c>
      <c r="I325" s="141"/>
      <c r="J325" s="142">
        <f>ROUND(I325*H325,2)</f>
        <v>0</v>
      </c>
      <c r="K325" s="138" t="s">
        <v>140</v>
      </c>
      <c r="L325" s="32"/>
      <c r="M325" s="143" t="s">
        <v>1</v>
      </c>
      <c r="N325" s="144" t="s">
        <v>43</v>
      </c>
      <c r="P325" s="145">
        <f>O325*H325</f>
        <v>0</v>
      </c>
      <c r="Q325" s="145">
        <v>0</v>
      </c>
      <c r="R325" s="145">
        <f>Q325*H325</f>
        <v>0</v>
      </c>
      <c r="S325" s="145">
        <v>0</v>
      </c>
      <c r="T325" s="146">
        <f>S325*H325</f>
        <v>0</v>
      </c>
      <c r="AR325" s="147" t="s">
        <v>141</v>
      </c>
      <c r="AT325" s="147" t="s">
        <v>136</v>
      </c>
      <c r="AU325" s="147" t="s">
        <v>87</v>
      </c>
      <c r="AY325" s="17" t="s">
        <v>134</v>
      </c>
      <c r="BE325" s="148">
        <f>IF(N325="základní",J325,0)</f>
        <v>0</v>
      </c>
      <c r="BF325" s="148">
        <f>IF(N325="snížená",J325,0)</f>
        <v>0</v>
      </c>
      <c r="BG325" s="148">
        <f>IF(N325="zákl. přenesená",J325,0)</f>
        <v>0</v>
      </c>
      <c r="BH325" s="148">
        <f>IF(N325="sníž. přenesená",J325,0)</f>
        <v>0</v>
      </c>
      <c r="BI325" s="148">
        <f>IF(N325="nulová",J325,0)</f>
        <v>0</v>
      </c>
      <c r="BJ325" s="17" t="s">
        <v>85</v>
      </c>
      <c r="BK325" s="148">
        <f>ROUND(I325*H325,2)</f>
        <v>0</v>
      </c>
      <c r="BL325" s="17" t="s">
        <v>141</v>
      </c>
      <c r="BM325" s="147" t="s">
        <v>547</v>
      </c>
    </row>
    <row r="326" spans="2:65" s="12" customFormat="1" ht="12">
      <c r="B326" s="149"/>
      <c r="D326" s="150" t="s">
        <v>143</v>
      </c>
      <c r="E326" s="151" t="s">
        <v>1</v>
      </c>
      <c r="F326" s="152" t="s">
        <v>534</v>
      </c>
      <c r="H326" s="151" t="s">
        <v>1</v>
      </c>
      <c r="I326" s="153"/>
      <c r="L326" s="149"/>
      <c r="M326" s="154"/>
      <c r="T326" s="155"/>
      <c r="AT326" s="151" t="s">
        <v>143</v>
      </c>
      <c r="AU326" s="151" t="s">
        <v>87</v>
      </c>
      <c r="AV326" s="12" t="s">
        <v>85</v>
      </c>
      <c r="AW326" s="12" t="s">
        <v>35</v>
      </c>
      <c r="AX326" s="12" t="s">
        <v>78</v>
      </c>
      <c r="AY326" s="151" t="s">
        <v>134</v>
      </c>
    </row>
    <row r="327" spans="2:65" s="13" customFormat="1" ht="12">
      <c r="B327" s="156"/>
      <c r="D327" s="150" t="s">
        <v>143</v>
      </c>
      <c r="E327" s="157" t="s">
        <v>1</v>
      </c>
      <c r="F327" s="158" t="s">
        <v>538</v>
      </c>
      <c r="H327" s="159">
        <v>50</v>
      </c>
      <c r="I327" s="160"/>
      <c r="L327" s="156"/>
      <c r="M327" s="161"/>
      <c r="T327" s="162"/>
      <c r="AT327" s="157" t="s">
        <v>143</v>
      </c>
      <c r="AU327" s="157" t="s">
        <v>87</v>
      </c>
      <c r="AV327" s="13" t="s">
        <v>87</v>
      </c>
      <c r="AW327" s="13" t="s">
        <v>35</v>
      </c>
      <c r="AX327" s="13" t="s">
        <v>78</v>
      </c>
      <c r="AY327" s="157" t="s">
        <v>134</v>
      </c>
    </row>
    <row r="328" spans="2:65" s="14" customFormat="1" ht="12">
      <c r="B328" s="163"/>
      <c r="D328" s="150" t="s">
        <v>143</v>
      </c>
      <c r="E328" s="164" t="s">
        <v>1</v>
      </c>
      <c r="F328" s="165" t="s">
        <v>149</v>
      </c>
      <c r="H328" s="166">
        <v>50</v>
      </c>
      <c r="I328" s="167"/>
      <c r="L328" s="163"/>
      <c r="M328" s="168"/>
      <c r="T328" s="169"/>
      <c r="AT328" s="164" t="s">
        <v>143</v>
      </c>
      <c r="AU328" s="164" t="s">
        <v>87</v>
      </c>
      <c r="AV328" s="14" t="s">
        <v>141</v>
      </c>
      <c r="AW328" s="14" t="s">
        <v>35</v>
      </c>
      <c r="AX328" s="14" t="s">
        <v>85</v>
      </c>
      <c r="AY328" s="164" t="s">
        <v>134</v>
      </c>
    </row>
    <row r="329" spans="2:65" s="1" customFormat="1" ht="24.25" customHeight="1">
      <c r="B329" s="32"/>
      <c r="C329" s="136" t="s">
        <v>548</v>
      </c>
      <c r="D329" s="136" t="s">
        <v>136</v>
      </c>
      <c r="E329" s="137" t="s">
        <v>525</v>
      </c>
      <c r="F329" s="138" t="s">
        <v>526</v>
      </c>
      <c r="G329" s="139" t="s">
        <v>139</v>
      </c>
      <c r="H329" s="140">
        <v>100</v>
      </c>
      <c r="I329" s="141"/>
      <c r="J329" s="142">
        <f>ROUND(I329*H329,2)</f>
        <v>0</v>
      </c>
      <c r="K329" s="138" t="s">
        <v>140</v>
      </c>
      <c r="L329" s="32"/>
      <c r="M329" s="143" t="s">
        <v>1</v>
      </c>
      <c r="N329" s="144" t="s">
        <v>43</v>
      </c>
      <c r="P329" s="145">
        <f>O329*H329</f>
        <v>0</v>
      </c>
      <c r="Q329" s="145">
        <v>0</v>
      </c>
      <c r="R329" s="145">
        <f>Q329*H329</f>
        <v>0</v>
      </c>
      <c r="S329" s="145">
        <v>0</v>
      </c>
      <c r="T329" s="146">
        <f>S329*H329</f>
        <v>0</v>
      </c>
      <c r="AR329" s="147" t="s">
        <v>141</v>
      </c>
      <c r="AT329" s="147" t="s">
        <v>136</v>
      </c>
      <c r="AU329" s="147" t="s">
        <v>87</v>
      </c>
      <c r="AY329" s="17" t="s">
        <v>134</v>
      </c>
      <c r="BE329" s="148">
        <f>IF(N329="základní",J329,0)</f>
        <v>0</v>
      </c>
      <c r="BF329" s="148">
        <f>IF(N329="snížená",J329,0)</f>
        <v>0</v>
      </c>
      <c r="BG329" s="148">
        <f>IF(N329="zákl. přenesená",J329,0)</f>
        <v>0</v>
      </c>
      <c r="BH329" s="148">
        <f>IF(N329="sníž. přenesená",J329,0)</f>
        <v>0</v>
      </c>
      <c r="BI329" s="148">
        <f>IF(N329="nulová",J329,0)</f>
        <v>0</v>
      </c>
      <c r="BJ329" s="17" t="s">
        <v>85</v>
      </c>
      <c r="BK329" s="148">
        <f>ROUND(I329*H329,2)</f>
        <v>0</v>
      </c>
      <c r="BL329" s="17" t="s">
        <v>141</v>
      </c>
      <c r="BM329" s="147" t="s">
        <v>549</v>
      </c>
    </row>
    <row r="330" spans="2:65" s="12" customFormat="1" ht="12">
      <c r="B330" s="149"/>
      <c r="D330" s="150" t="s">
        <v>143</v>
      </c>
      <c r="E330" s="151" t="s">
        <v>1</v>
      </c>
      <c r="F330" s="152" t="s">
        <v>528</v>
      </c>
      <c r="H330" s="151" t="s">
        <v>1</v>
      </c>
      <c r="I330" s="153"/>
      <c r="L330" s="149"/>
      <c r="M330" s="154"/>
      <c r="T330" s="155"/>
      <c r="AT330" s="151" t="s">
        <v>143</v>
      </c>
      <c r="AU330" s="151" t="s">
        <v>87</v>
      </c>
      <c r="AV330" s="12" t="s">
        <v>85</v>
      </c>
      <c r="AW330" s="12" t="s">
        <v>35</v>
      </c>
      <c r="AX330" s="12" t="s">
        <v>78</v>
      </c>
      <c r="AY330" s="151" t="s">
        <v>134</v>
      </c>
    </row>
    <row r="331" spans="2:65" s="13" customFormat="1" ht="12">
      <c r="B331" s="156"/>
      <c r="D331" s="150" t="s">
        <v>143</v>
      </c>
      <c r="E331" s="157" t="s">
        <v>1</v>
      </c>
      <c r="F331" s="158" t="s">
        <v>550</v>
      </c>
      <c r="H331" s="159">
        <v>100</v>
      </c>
      <c r="I331" s="160"/>
      <c r="L331" s="156"/>
      <c r="M331" s="161"/>
      <c r="T331" s="162"/>
      <c r="AT331" s="157" t="s">
        <v>143</v>
      </c>
      <c r="AU331" s="157" t="s">
        <v>87</v>
      </c>
      <c r="AV331" s="13" t="s">
        <v>87</v>
      </c>
      <c r="AW331" s="13" t="s">
        <v>35</v>
      </c>
      <c r="AX331" s="13" t="s">
        <v>78</v>
      </c>
      <c r="AY331" s="157" t="s">
        <v>134</v>
      </c>
    </row>
    <row r="332" spans="2:65" s="14" customFormat="1" ht="12">
      <c r="B332" s="163"/>
      <c r="D332" s="150" t="s">
        <v>143</v>
      </c>
      <c r="E332" s="164" t="s">
        <v>1</v>
      </c>
      <c r="F332" s="165" t="s">
        <v>149</v>
      </c>
      <c r="H332" s="166">
        <v>100</v>
      </c>
      <c r="I332" s="167"/>
      <c r="L332" s="163"/>
      <c r="M332" s="168"/>
      <c r="T332" s="169"/>
      <c r="AT332" s="164" t="s">
        <v>143</v>
      </c>
      <c r="AU332" s="164" t="s">
        <v>87</v>
      </c>
      <c r="AV332" s="14" t="s">
        <v>141</v>
      </c>
      <c r="AW332" s="14" t="s">
        <v>35</v>
      </c>
      <c r="AX332" s="14" t="s">
        <v>85</v>
      </c>
      <c r="AY332" s="164" t="s">
        <v>134</v>
      </c>
    </row>
    <row r="333" spans="2:65" s="1" customFormat="1" ht="33" customHeight="1">
      <c r="B333" s="32"/>
      <c r="C333" s="136" t="s">
        <v>551</v>
      </c>
      <c r="D333" s="136" t="s">
        <v>136</v>
      </c>
      <c r="E333" s="137" t="s">
        <v>552</v>
      </c>
      <c r="F333" s="138" t="s">
        <v>553</v>
      </c>
      <c r="G333" s="139" t="s">
        <v>139</v>
      </c>
      <c r="H333" s="140">
        <v>50</v>
      </c>
      <c r="I333" s="141"/>
      <c r="J333" s="142">
        <f>ROUND(I333*H333,2)</f>
        <v>0</v>
      </c>
      <c r="K333" s="138" t="s">
        <v>140</v>
      </c>
      <c r="L333" s="32"/>
      <c r="M333" s="143" t="s">
        <v>1</v>
      </c>
      <c r="N333" s="144" t="s">
        <v>43</v>
      </c>
      <c r="P333" s="145">
        <f>O333*H333</f>
        <v>0</v>
      </c>
      <c r="Q333" s="145">
        <v>0</v>
      </c>
      <c r="R333" s="145">
        <f>Q333*H333</f>
        <v>0</v>
      </c>
      <c r="S333" s="145">
        <v>0</v>
      </c>
      <c r="T333" s="146">
        <f>S333*H333</f>
        <v>0</v>
      </c>
      <c r="AR333" s="147" t="s">
        <v>141</v>
      </c>
      <c r="AT333" s="147" t="s">
        <v>136</v>
      </c>
      <c r="AU333" s="147" t="s">
        <v>87</v>
      </c>
      <c r="AY333" s="17" t="s">
        <v>134</v>
      </c>
      <c r="BE333" s="148">
        <f>IF(N333="základní",J333,0)</f>
        <v>0</v>
      </c>
      <c r="BF333" s="148">
        <f>IF(N333="snížená",J333,0)</f>
        <v>0</v>
      </c>
      <c r="BG333" s="148">
        <f>IF(N333="zákl. přenesená",J333,0)</f>
        <v>0</v>
      </c>
      <c r="BH333" s="148">
        <f>IF(N333="sníž. přenesená",J333,0)</f>
        <v>0</v>
      </c>
      <c r="BI333" s="148">
        <f>IF(N333="nulová",J333,0)</f>
        <v>0</v>
      </c>
      <c r="BJ333" s="17" t="s">
        <v>85</v>
      </c>
      <c r="BK333" s="148">
        <f>ROUND(I333*H333,2)</f>
        <v>0</v>
      </c>
      <c r="BL333" s="17" t="s">
        <v>141</v>
      </c>
      <c r="BM333" s="147" t="s">
        <v>554</v>
      </c>
    </row>
    <row r="334" spans="2:65" s="12" customFormat="1" ht="12">
      <c r="B334" s="149"/>
      <c r="D334" s="150" t="s">
        <v>143</v>
      </c>
      <c r="E334" s="151" t="s">
        <v>1</v>
      </c>
      <c r="F334" s="152" t="s">
        <v>534</v>
      </c>
      <c r="H334" s="151" t="s">
        <v>1</v>
      </c>
      <c r="I334" s="153"/>
      <c r="L334" s="149"/>
      <c r="M334" s="154"/>
      <c r="T334" s="155"/>
      <c r="AT334" s="151" t="s">
        <v>143</v>
      </c>
      <c r="AU334" s="151" t="s">
        <v>87</v>
      </c>
      <c r="AV334" s="12" t="s">
        <v>85</v>
      </c>
      <c r="AW334" s="12" t="s">
        <v>35</v>
      </c>
      <c r="AX334" s="12" t="s">
        <v>78</v>
      </c>
      <c r="AY334" s="151" t="s">
        <v>134</v>
      </c>
    </row>
    <row r="335" spans="2:65" s="13" customFormat="1" ht="12">
      <c r="B335" s="156"/>
      <c r="D335" s="150" t="s">
        <v>143</v>
      </c>
      <c r="E335" s="157" t="s">
        <v>1</v>
      </c>
      <c r="F335" s="158" t="s">
        <v>555</v>
      </c>
      <c r="H335" s="159">
        <v>50</v>
      </c>
      <c r="I335" s="160"/>
      <c r="L335" s="156"/>
      <c r="M335" s="161"/>
      <c r="T335" s="162"/>
      <c r="AT335" s="157" t="s">
        <v>143</v>
      </c>
      <c r="AU335" s="157" t="s">
        <v>87</v>
      </c>
      <c r="AV335" s="13" t="s">
        <v>87</v>
      </c>
      <c r="AW335" s="13" t="s">
        <v>35</v>
      </c>
      <c r="AX335" s="13" t="s">
        <v>78</v>
      </c>
      <c r="AY335" s="157" t="s">
        <v>134</v>
      </c>
    </row>
    <row r="336" spans="2:65" s="14" customFormat="1" ht="12">
      <c r="B336" s="163"/>
      <c r="D336" s="150" t="s">
        <v>143</v>
      </c>
      <c r="E336" s="164" t="s">
        <v>262</v>
      </c>
      <c r="F336" s="165" t="s">
        <v>149</v>
      </c>
      <c r="H336" s="166">
        <v>50</v>
      </c>
      <c r="I336" s="167"/>
      <c r="L336" s="163"/>
      <c r="M336" s="168"/>
      <c r="T336" s="169"/>
      <c r="AT336" s="164" t="s">
        <v>143</v>
      </c>
      <c r="AU336" s="164" t="s">
        <v>87</v>
      </c>
      <c r="AV336" s="14" t="s">
        <v>141</v>
      </c>
      <c r="AW336" s="14" t="s">
        <v>35</v>
      </c>
      <c r="AX336" s="14" t="s">
        <v>85</v>
      </c>
      <c r="AY336" s="164" t="s">
        <v>134</v>
      </c>
    </row>
    <row r="337" spans="2:65" s="11" customFormat="1" ht="23" customHeight="1">
      <c r="B337" s="124"/>
      <c r="D337" s="125" t="s">
        <v>77</v>
      </c>
      <c r="E337" s="134" t="s">
        <v>179</v>
      </c>
      <c r="F337" s="134" t="s">
        <v>556</v>
      </c>
      <c r="I337" s="127"/>
      <c r="J337" s="135">
        <f>BK337</f>
        <v>0</v>
      </c>
      <c r="L337" s="124"/>
      <c r="M337" s="129"/>
      <c r="P337" s="130">
        <f>SUM(P338:P353)</f>
        <v>0</v>
      </c>
      <c r="R337" s="130">
        <f>SUM(R338:R353)</f>
        <v>3.0133049999999999</v>
      </c>
      <c r="T337" s="131">
        <f>SUM(T338:T353)</f>
        <v>0</v>
      </c>
      <c r="AR337" s="125" t="s">
        <v>85</v>
      </c>
      <c r="AT337" s="132" t="s">
        <v>77</v>
      </c>
      <c r="AU337" s="132" t="s">
        <v>85</v>
      </c>
      <c r="AY337" s="125" t="s">
        <v>134</v>
      </c>
      <c r="BK337" s="133">
        <f>SUM(BK338:BK353)</f>
        <v>0</v>
      </c>
    </row>
    <row r="338" spans="2:65" s="1" customFormat="1" ht="24.25" customHeight="1">
      <c r="B338" s="32"/>
      <c r="C338" s="136" t="s">
        <v>557</v>
      </c>
      <c r="D338" s="136" t="s">
        <v>136</v>
      </c>
      <c r="E338" s="137" t="s">
        <v>558</v>
      </c>
      <c r="F338" s="138" t="s">
        <v>559</v>
      </c>
      <c r="G338" s="139" t="s">
        <v>163</v>
      </c>
      <c r="H338" s="140">
        <v>485</v>
      </c>
      <c r="I338" s="141"/>
      <c r="J338" s="142">
        <f>ROUND(I338*H338,2)</f>
        <v>0</v>
      </c>
      <c r="K338" s="138" t="s">
        <v>140</v>
      </c>
      <c r="L338" s="32"/>
      <c r="M338" s="143" t="s">
        <v>1</v>
      </c>
      <c r="N338" s="144" t="s">
        <v>43</v>
      </c>
      <c r="P338" s="145">
        <f>O338*H338</f>
        <v>0</v>
      </c>
      <c r="Q338" s="145">
        <v>2.0000000000000002E-5</v>
      </c>
      <c r="R338" s="145">
        <f>Q338*H338</f>
        <v>9.7000000000000003E-3</v>
      </c>
      <c r="S338" s="145">
        <v>0</v>
      </c>
      <c r="T338" s="146">
        <f>S338*H338</f>
        <v>0</v>
      </c>
      <c r="AR338" s="147" t="s">
        <v>141</v>
      </c>
      <c r="AT338" s="147" t="s">
        <v>136</v>
      </c>
      <c r="AU338" s="147" t="s">
        <v>87</v>
      </c>
      <c r="AY338" s="17" t="s">
        <v>134</v>
      </c>
      <c r="BE338" s="148">
        <f>IF(N338="základní",J338,0)</f>
        <v>0</v>
      </c>
      <c r="BF338" s="148">
        <f>IF(N338="snížená",J338,0)</f>
        <v>0</v>
      </c>
      <c r="BG338" s="148">
        <f>IF(N338="zákl. přenesená",J338,0)</f>
        <v>0</v>
      </c>
      <c r="BH338" s="148">
        <f>IF(N338="sníž. přenesená",J338,0)</f>
        <v>0</v>
      </c>
      <c r="BI338" s="148">
        <f>IF(N338="nulová",J338,0)</f>
        <v>0</v>
      </c>
      <c r="BJ338" s="17" t="s">
        <v>85</v>
      </c>
      <c r="BK338" s="148">
        <f>ROUND(I338*H338,2)</f>
        <v>0</v>
      </c>
      <c r="BL338" s="17" t="s">
        <v>141</v>
      </c>
      <c r="BM338" s="147" t="s">
        <v>560</v>
      </c>
    </row>
    <row r="339" spans="2:65" s="12" customFormat="1" ht="12">
      <c r="B339" s="149"/>
      <c r="D339" s="150" t="s">
        <v>143</v>
      </c>
      <c r="E339" s="151" t="s">
        <v>1</v>
      </c>
      <c r="F339" s="152" t="s">
        <v>561</v>
      </c>
      <c r="H339" s="151" t="s">
        <v>1</v>
      </c>
      <c r="I339" s="153"/>
      <c r="L339" s="149"/>
      <c r="M339" s="154"/>
      <c r="T339" s="155"/>
      <c r="AT339" s="151" t="s">
        <v>143</v>
      </c>
      <c r="AU339" s="151" t="s">
        <v>87</v>
      </c>
      <c r="AV339" s="12" t="s">
        <v>85</v>
      </c>
      <c r="AW339" s="12" t="s">
        <v>35</v>
      </c>
      <c r="AX339" s="12" t="s">
        <v>78</v>
      </c>
      <c r="AY339" s="151" t="s">
        <v>134</v>
      </c>
    </row>
    <row r="340" spans="2:65" s="13" customFormat="1" ht="12">
      <c r="B340" s="156"/>
      <c r="D340" s="150" t="s">
        <v>143</v>
      </c>
      <c r="E340" s="157" t="s">
        <v>1</v>
      </c>
      <c r="F340" s="158" t="s">
        <v>562</v>
      </c>
      <c r="H340" s="159">
        <v>35</v>
      </c>
      <c r="I340" s="160"/>
      <c r="L340" s="156"/>
      <c r="M340" s="161"/>
      <c r="T340" s="162"/>
      <c r="AT340" s="157" t="s">
        <v>143</v>
      </c>
      <c r="AU340" s="157" t="s">
        <v>87</v>
      </c>
      <c r="AV340" s="13" t="s">
        <v>87</v>
      </c>
      <c r="AW340" s="13" t="s">
        <v>35</v>
      </c>
      <c r="AX340" s="13" t="s">
        <v>78</v>
      </c>
      <c r="AY340" s="157" t="s">
        <v>134</v>
      </c>
    </row>
    <row r="341" spans="2:65" s="15" customFormat="1" ht="12">
      <c r="B341" s="186"/>
      <c r="D341" s="150" t="s">
        <v>143</v>
      </c>
      <c r="E341" s="187" t="s">
        <v>256</v>
      </c>
      <c r="F341" s="188" t="s">
        <v>370</v>
      </c>
      <c r="H341" s="189">
        <v>35</v>
      </c>
      <c r="I341" s="190"/>
      <c r="L341" s="186"/>
      <c r="M341" s="191"/>
      <c r="T341" s="192"/>
      <c r="AT341" s="187" t="s">
        <v>143</v>
      </c>
      <c r="AU341" s="187" t="s">
        <v>87</v>
      </c>
      <c r="AV341" s="15" t="s">
        <v>157</v>
      </c>
      <c r="AW341" s="15" t="s">
        <v>35</v>
      </c>
      <c r="AX341" s="15" t="s">
        <v>78</v>
      </c>
      <c r="AY341" s="187" t="s">
        <v>134</v>
      </c>
    </row>
    <row r="342" spans="2:65" s="12" customFormat="1" ht="12">
      <c r="B342" s="149"/>
      <c r="D342" s="150" t="s">
        <v>143</v>
      </c>
      <c r="E342" s="151" t="s">
        <v>1</v>
      </c>
      <c r="F342" s="152" t="s">
        <v>563</v>
      </c>
      <c r="H342" s="151" t="s">
        <v>1</v>
      </c>
      <c r="I342" s="153"/>
      <c r="L342" s="149"/>
      <c r="M342" s="154"/>
      <c r="T342" s="155"/>
      <c r="AT342" s="151" t="s">
        <v>143</v>
      </c>
      <c r="AU342" s="151" t="s">
        <v>87</v>
      </c>
      <c r="AV342" s="12" t="s">
        <v>85</v>
      </c>
      <c r="AW342" s="12" t="s">
        <v>35</v>
      </c>
      <c r="AX342" s="12" t="s">
        <v>78</v>
      </c>
      <c r="AY342" s="151" t="s">
        <v>134</v>
      </c>
    </row>
    <row r="343" spans="2:65" s="13" customFormat="1" ht="12">
      <c r="B343" s="156"/>
      <c r="D343" s="150" t="s">
        <v>143</v>
      </c>
      <c r="E343" s="157" t="s">
        <v>1</v>
      </c>
      <c r="F343" s="158" t="s">
        <v>564</v>
      </c>
      <c r="H343" s="159">
        <v>450</v>
      </c>
      <c r="I343" s="160"/>
      <c r="L343" s="156"/>
      <c r="M343" s="161"/>
      <c r="T343" s="162"/>
      <c r="AT343" s="157" t="s">
        <v>143</v>
      </c>
      <c r="AU343" s="157" t="s">
        <v>87</v>
      </c>
      <c r="AV343" s="13" t="s">
        <v>87</v>
      </c>
      <c r="AW343" s="13" t="s">
        <v>35</v>
      </c>
      <c r="AX343" s="13" t="s">
        <v>78</v>
      </c>
      <c r="AY343" s="157" t="s">
        <v>134</v>
      </c>
    </row>
    <row r="344" spans="2:65" s="15" customFormat="1" ht="12">
      <c r="B344" s="186"/>
      <c r="D344" s="150" t="s">
        <v>143</v>
      </c>
      <c r="E344" s="187" t="s">
        <v>238</v>
      </c>
      <c r="F344" s="188" t="s">
        <v>370</v>
      </c>
      <c r="H344" s="189">
        <v>450</v>
      </c>
      <c r="I344" s="190"/>
      <c r="L344" s="186"/>
      <c r="M344" s="191"/>
      <c r="T344" s="192"/>
      <c r="AT344" s="187" t="s">
        <v>143</v>
      </c>
      <c r="AU344" s="187" t="s">
        <v>87</v>
      </c>
      <c r="AV344" s="15" t="s">
        <v>157</v>
      </c>
      <c r="AW344" s="15" t="s">
        <v>35</v>
      </c>
      <c r="AX344" s="15" t="s">
        <v>78</v>
      </c>
      <c r="AY344" s="187" t="s">
        <v>134</v>
      </c>
    </row>
    <row r="345" spans="2:65" s="14" customFormat="1" ht="12">
      <c r="B345" s="163"/>
      <c r="D345" s="150" t="s">
        <v>143</v>
      </c>
      <c r="E345" s="164" t="s">
        <v>1</v>
      </c>
      <c r="F345" s="165" t="s">
        <v>149</v>
      </c>
      <c r="H345" s="166">
        <v>485</v>
      </c>
      <c r="I345" s="167"/>
      <c r="L345" s="163"/>
      <c r="M345" s="168"/>
      <c r="T345" s="169"/>
      <c r="AT345" s="164" t="s">
        <v>143</v>
      </c>
      <c r="AU345" s="164" t="s">
        <v>87</v>
      </c>
      <c r="AV345" s="14" t="s">
        <v>141</v>
      </c>
      <c r="AW345" s="14" t="s">
        <v>35</v>
      </c>
      <c r="AX345" s="14" t="s">
        <v>85</v>
      </c>
      <c r="AY345" s="164" t="s">
        <v>134</v>
      </c>
    </row>
    <row r="346" spans="2:65" s="1" customFormat="1" ht="16.5" customHeight="1">
      <c r="B346" s="32"/>
      <c r="C346" s="176" t="s">
        <v>565</v>
      </c>
      <c r="D346" s="176" t="s">
        <v>348</v>
      </c>
      <c r="E346" s="177" t="s">
        <v>566</v>
      </c>
      <c r="F346" s="178" t="s">
        <v>567</v>
      </c>
      <c r="G346" s="179" t="s">
        <v>163</v>
      </c>
      <c r="H346" s="180">
        <v>533.5</v>
      </c>
      <c r="I346" s="181"/>
      <c r="J346" s="182">
        <f>ROUND(I346*H346,2)</f>
        <v>0</v>
      </c>
      <c r="K346" s="178" t="s">
        <v>140</v>
      </c>
      <c r="L346" s="183"/>
      <c r="M346" s="184" t="s">
        <v>1</v>
      </c>
      <c r="N346" s="185" t="s">
        <v>43</v>
      </c>
      <c r="P346" s="145">
        <f>O346*H346</f>
        <v>0</v>
      </c>
      <c r="Q346" s="145">
        <v>5.6299999999999996E-3</v>
      </c>
      <c r="R346" s="145">
        <f>Q346*H346</f>
        <v>3.0036049999999999</v>
      </c>
      <c r="S346" s="145">
        <v>0</v>
      </c>
      <c r="T346" s="146">
        <f>S346*H346</f>
        <v>0</v>
      </c>
      <c r="AR346" s="147" t="s">
        <v>179</v>
      </c>
      <c r="AT346" s="147" t="s">
        <v>348</v>
      </c>
      <c r="AU346" s="147" t="s">
        <v>87</v>
      </c>
      <c r="AY346" s="17" t="s">
        <v>134</v>
      </c>
      <c r="BE346" s="148">
        <f>IF(N346="základní",J346,0)</f>
        <v>0</v>
      </c>
      <c r="BF346" s="148">
        <f>IF(N346="snížená",J346,0)</f>
        <v>0</v>
      </c>
      <c r="BG346" s="148">
        <f>IF(N346="zákl. přenesená",J346,0)</f>
        <v>0</v>
      </c>
      <c r="BH346" s="148">
        <f>IF(N346="sníž. přenesená",J346,0)</f>
        <v>0</v>
      </c>
      <c r="BI346" s="148">
        <f>IF(N346="nulová",J346,0)</f>
        <v>0</v>
      </c>
      <c r="BJ346" s="17" t="s">
        <v>85</v>
      </c>
      <c r="BK346" s="148">
        <f>ROUND(I346*H346,2)</f>
        <v>0</v>
      </c>
      <c r="BL346" s="17" t="s">
        <v>141</v>
      </c>
      <c r="BM346" s="147" t="s">
        <v>568</v>
      </c>
    </row>
    <row r="347" spans="2:65" s="13" customFormat="1" ht="12">
      <c r="B347" s="156"/>
      <c r="D347" s="150" t="s">
        <v>143</v>
      </c>
      <c r="F347" s="158" t="s">
        <v>569</v>
      </c>
      <c r="H347" s="159">
        <v>533.5</v>
      </c>
      <c r="I347" s="160"/>
      <c r="L347" s="156"/>
      <c r="M347" s="161"/>
      <c r="T347" s="162"/>
      <c r="AT347" s="157" t="s">
        <v>143</v>
      </c>
      <c r="AU347" s="157" t="s">
        <v>87</v>
      </c>
      <c r="AV347" s="13" t="s">
        <v>87</v>
      </c>
      <c r="AW347" s="13" t="s">
        <v>4</v>
      </c>
      <c r="AX347" s="13" t="s">
        <v>85</v>
      </c>
      <c r="AY347" s="157" t="s">
        <v>134</v>
      </c>
    </row>
    <row r="348" spans="2:65" s="1" customFormat="1" ht="24.25" customHeight="1">
      <c r="B348" s="32"/>
      <c r="C348" s="136" t="s">
        <v>570</v>
      </c>
      <c r="D348" s="136" t="s">
        <v>136</v>
      </c>
      <c r="E348" s="137" t="s">
        <v>571</v>
      </c>
      <c r="F348" s="138" t="s">
        <v>572</v>
      </c>
      <c r="G348" s="139" t="s">
        <v>173</v>
      </c>
      <c r="H348" s="140">
        <v>139.25</v>
      </c>
      <c r="I348" s="141"/>
      <c r="J348" s="142">
        <f>ROUND(I348*H348,2)</f>
        <v>0</v>
      </c>
      <c r="K348" s="138" t="s">
        <v>140</v>
      </c>
      <c r="L348" s="32"/>
      <c r="M348" s="143" t="s">
        <v>1</v>
      </c>
      <c r="N348" s="144" t="s">
        <v>43</v>
      </c>
      <c r="P348" s="145">
        <f>O348*H348</f>
        <v>0</v>
      </c>
      <c r="Q348" s="145">
        <v>0</v>
      </c>
      <c r="R348" s="145">
        <f>Q348*H348</f>
        <v>0</v>
      </c>
      <c r="S348" s="145">
        <v>0</v>
      </c>
      <c r="T348" s="146">
        <f>S348*H348</f>
        <v>0</v>
      </c>
      <c r="AR348" s="147" t="s">
        <v>141</v>
      </c>
      <c r="AT348" s="147" t="s">
        <v>136</v>
      </c>
      <c r="AU348" s="147" t="s">
        <v>87</v>
      </c>
      <c r="AY348" s="17" t="s">
        <v>134</v>
      </c>
      <c r="BE348" s="148">
        <f>IF(N348="základní",J348,0)</f>
        <v>0</v>
      </c>
      <c r="BF348" s="148">
        <f>IF(N348="snížená",J348,0)</f>
        <v>0</v>
      </c>
      <c r="BG348" s="148">
        <f>IF(N348="zákl. přenesená",J348,0)</f>
        <v>0</v>
      </c>
      <c r="BH348" s="148">
        <f>IF(N348="sníž. přenesená",J348,0)</f>
        <v>0</v>
      </c>
      <c r="BI348" s="148">
        <f>IF(N348="nulová",J348,0)</f>
        <v>0</v>
      </c>
      <c r="BJ348" s="17" t="s">
        <v>85</v>
      </c>
      <c r="BK348" s="148">
        <f>ROUND(I348*H348,2)</f>
        <v>0</v>
      </c>
      <c r="BL348" s="17" t="s">
        <v>141</v>
      </c>
      <c r="BM348" s="147" t="s">
        <v>573</v>
      </c>
    </row>
    <row r="349" spans="2:65" s="12" customFormat="1" ht="12">
      <c r="B349" s="149"/>
      <c r="D349" s="150" t="s">
        <v>143</v>
      </c>
      <c r="E349" s="151" t="s">
        <v>1</v>
      </c>
      <c r="F349" s="152" t="s">
        <v>574</v>
      </c>
      <c r="H349" s="151" t="s">
        <v>1</v>
      </c>
      <c r="I349" s="153"/>
      <c r="L349" s="149"/>
      <c r="M349" s="154"/>
      <c r="T349" s="155"/>
      <c r="AT349" s="151" t="s">
        <v>143</v>
      </c>
      <c r="AU349" s="151" t="s">
        <v>87</v>
      </c>
      <c r="AV349" s="12" t="s">
        <v>85</v>
      </c>
      <c r="AW349" s="12" t="s">
        <v>35</v>
      </c>
      <c r="AX349" s="12" t="s">
        <v>78</v>
      </c>
      <c r="AY349" s="151" t="s">
        <v>134</v>
      </c>
    </row>
    <row r="350" spans="2:65" s="13" customFormat="1" ht="12">
      <c r="B350" s="156"/>
      <c r="D350" s="150" t="s">
        <v>143</v>
      </c>
      <c r="E350" s="157" t="s">
        <v>1</v>
      </c>
      <c r="F350" s="158" t="s">
        <v>575</v>
      </c>
      <c r="H350" s="159">
        <v>8.75</v>
      </c>
      <c r="I350" s="160"/>
      <c r="L350" s="156"/>
      <c r="M350" s="161"/>
      <c r="T350" s="162"/>
      <c r="AT350" s="157" t="s">
        <v>143</v>
      </c>
      <c r="AU350" s="157" t="s">
        <v>87</v>
      </c>
      <c r="AV350" s="13" t="s">
        <v>87</v>
      </c>
      <c r="AW350" s="13" t="s">
        <v>35</v>
      </c>
      <c r="AX350" s="13" t="s">
        <v>78</v>
      </c>
      <c r="AY350" s="157" t="s">
        <v>134</v>
      </c>
    </row>
    <row r="351" spans="2:65" s="13" customFormat="1" ht="12">
      <c r="B351" s="156"/>
      <c r="D351" s="150" t="s">
        <v>143</v>
      </c>
      <c r="E351" s="157" t="s">
        <v>1</v>
      </c>
      <c r="F351" s="158" t="s">
        <v>576</v>
      </c>
      <c r="H351" s="159">
        <v>112.5</v>
      </c>
      <c r="I351" s="160"/>
      <c r="L351" s="156"/>
      <c r="M351" s="161"/>
      <c r="T351" s="162"/>
      <c r="AT351" s="157" t="s">
        <v>143</v>
      </c>
      <c r="AU351" s="157" t="s">
        <v>87</v>
      </c>
      <c r="AV351" s="13" t="s">
        <v>87</v>
      </c>
      <c r="AW351" s="13" t="s">
        <v>35</v>
      </c>
      <c r="AX351" s="13" t="s">
        <v>78</v>
      </c>
      <c r="AY351" s="157" t="s">
        <v>134</v>
      </c>
    </row>
    <row r="352" spans="2:65" s="13" customFormat="1" ht="12">
      <c r="B352" s="156"/>
      <c r="D352" s="150" t="s">
        <v>143</v>
      </c>
      <c r="E352" s="157" t="s">
        <v>1</v>
      </c>
      <c r="F352" s="158" t="s">
        <v>577</v>
      </c>
      <c r="H352" s="159">
        <v>18</v>
      </c>
      <c r="I352" s="160"/>
      <c r="L352" s="156"/>
      <c r="M352" s="161"/>
      <c r="T352" s="162"/>
      <c r="AT352" s="157" t="s">
        <v>143</v>
      </c>
      <c r="AU352" s="157" t="s">
        <v>87</v>
      </c>
      <c r="AV352" s="13" t="s">
        <v>87</v>
      </c>
      <c r="AW352" s="13" t="s">
        <v>35</v>
      </c>
      <c r="AX352" s="13" t="s">
        <v>78</v>
      </c>
      <c r="AY352" s="157" t="s">
        <v>134</v>
      </c>
    </row>
    <row r="353" spans="2:65" s="14" customFormat="1" ht="12">
      <c r="B353" s="163"/>
      <c r="D353" s="150" t="s">
        <v>143</v>
      </c>
      <c r="E353" s="164" t="s">
        <v>1</v>
      </c>
      <c r="F353" s="165" t="s">
        <v>149</v>
      </c>
      <c r="H353" s="166">
        <v>139.25</v>
      </c>
      <c r="I353" s="167"/>
      <c r="L353" s="163"/>
      <c r="M353" s="168"/>
      <c r="T353" s="169"/>
      <c r="AT353" s="164" t="s">
        <v>143</v>
      </c>
      <c r="AU353" s="164" t="s">
        <v>87</v>
      </c>
      <c r="AV353" s="14" t="s">
        <v>141</v>
      </c>
      <c r="AW353" s="14" t="s">
        <v>35</v>
      </c>
      <c r="AX353" s="14" t="s">
        <v>85</v>
      </c>
      <c r="AY353" s="164" t="s">
        <v>134</v>
      </c>
    </row>
    <row r="354" spans="2:65" s="11" customFormat="1" ht="23" customHeight="1">
      <c r="B354" s="124"/>
      <c r="D354" s="125" t="s">
        <v>77</v>
      </c>
      <c r="E354" s="134" t="s">
        <v>183</v>
      </c>
      <c r="F354" s="134" t="s">
        <v>187</v>
      </c>
      <c r="I354" s="127"/>
      <c r="J354" s="135">
        <f>BK354</f>
        <v>0</v>
      </c>
      <c r="L354" s="124"/>
      <c r="M354" s="129"/>
      <c r="P354" s="130">
        <f>SUM(P355:P367)</f>
        <v>0</v>
      </c>
      <c r="R354" s="130">
        <f>SUM(R355:R367)</f>
        <v>560.72038199999997</v>
      </c>
      <c r="T354" s="131">
        <f>SUM(T355:T367)</f>
        <v>0</v>
      </c>
      <c r="AR354" s="125" t="s">
        <v>85</v>
      </c>
      <c r="AT354" s="132" t="s">
        <v>77</v>
      </c>
      <c r="AU354" s="132" t="s">
        <v>85</v>
      </c>
      <c r="AY354" s="125" t="s">
        <v>134</v>
      </c>
      <c r="BK354" s="133">
        <f>SUM(BK355:BK367)</f>
        <v>0</v>
      </c>
    </row>
    <row r="355" spans="2:65" s="1" customFormat="1" ht="24.25" customHeight="1">
      <c r="B355" s="32"/>
      <c r="C355" s="136" t="s">
        <v>578</v>
      </c>
      <c r="D355" s="136" t="s">
        <v>136</v>
      </c>
      <c r="E355" s="137" t="s">
        <v>579</v>
      </c>
      <c r="F355" s="138" t="s">
        <v>580</v>
      </c>
      <c r="G355" s="139" t="s">
        <v>163</v>
      </c>
      <c r="H355" s="140">
        <v>166</v>
      </c>
      <c r="I355" s="141"/>
      <c r="J355" s="142">
        <f t="shared" ref="J355:J361" si="10">ROUND(I355*H355,2)</f>
        <v>0</v>
      </c>
      <c r="K355" s="138" t="s">
        <v>140</v>
      </c>
      <c r="L355" s="32"/>
      <c r="M355" s="143" t="s">
        <v>1</v>
      </c>
      <c r="N355" s="144" t="s">
        <v>43</v>
      </c>
      <c r="P355" s="145">
        <f t="shared" ref="P355:P361" si="11">O355*H355</f>
        <v>0</v>
      </c>
      <c r="Q355" s="145">
        <v>7.3999999999999999E-4</v>
      </c>
      <c r="R355" s="145">
        <f t="shared" ref="R355:R361" si="12">Q355*H355</f>
        <v>0.12284</v>
      </c>
      <c r="S355" s="145">
        <v>0</v>
      </c>
      <c r="T355" s="146">
        <f t="shared" ref="T355:T361" si="13">S355*H355</f>
        <v>0</v>
      </c>
      <c r="AR355" s="147" t="s">
        <v>141</v>
      </c>
      <c r="AT355" s="147" t="s">
        <v>136</v>
      </c>
      <c r="AU355" s="147" t="s">
        <v>87</v>
      </c>
      <c r="AY355" s="17" t="s">
        <v>134</v>
      </c>
      <c r="BE355" s="148">
        <f t="shared" ref="BE355:BE361" si="14">IF(N355="základní",J355,0)</f>
        <v>0</v>
      </c>
      <c r="BF355" s="148">
        <f t="shared" ref="BF355:BF361" si="15">IF(N355="snížená",J355,0)</f>
        <v>0</v>
      </c>
      <c r="BG355" s="148">
        <f t="shared" ref="BG355:BG361" si="16">IF(N355="zákl. přenesená",J355,0)</f>
        <v>0</v>
      </c>
      <c r="BH355" s="148">
        <f t="shared" ref="BH355:BH361" si="17">IF(N355="sníž. přenesená",J355,0)</f>
        <v>0</v>
      </c>
      <c r="BI355" s="148">
        <f t="shared" ref="BI355:BI361" si="18">IF(N355="nulová",J355,0)</f>
        <v>0</v>
      </c>
      <c r="BJ355" s="17" t="s">
        <v>85</v>
      </c>
      <c r="BK355" s="148">
        <f t="shared" ref="BK355:BK361" si="19">ROUND(I355*H355,2)</f>
        <v>0</v>
      </c>
      <c r="BL355" s="17" t="s">
        <v>141</v>
      </c>
      <c r="BM355" s="147" t="s">
        <v>581</v>
      </c>
    </row>
    <row r="356" spans="2:65" s="1" customFormat="1" ht="16.5" customHeight="1">
      <c r="B356" s="32"/>
      <c r="C356" s="176" t="s">
        <v>582</v>
      </c>
      <c r="D356" s="176" t="s">
        <v>348</v>
      </c>
      <c r="E356" s="177" t="s">
        <v>583</v>
      </c>
      <c r="F356" s="178" t="s">
        <v>584</v>
      </c>
      <c r="G356" s="179" t="s">
        <v>464</v>
      </c>
      <c r="H356" s="180">
        <v>58</v>
      </c>
      <c r="I356" s="181"/>
      <c r="J356" s="182">
        <f t="shared" si="10"/>
        <v>0</v>
      </c>
      <c r="K356" s="178" t="s">
        <v>1</v>
      </c>
      <c r="L356" s="183"/>
      <c r="M356" s="184" t="s">
        <v>1</v>
      </c>
      <c r="N356" s="185" t="s">
        <v>43</v>
      </c>
      <c r="P356" s="145">
        <f t="shared" si="11"/>
        <v>0</v>
      </c>
      <c r="Q356" s="145">
        <v>0</v>
      </c>
      <c r="R356" s="145">
        <f t="shared" si="12"/>
        <v>0</v>
      </c>
      <c r="S356" s="145">
        <v>0</v>
      </c>
      <c r="T356" s="146">
        <f t="shared" si="13"/>
        <v>0</v>
      </c>
      <c r="AR356" s="147" t="s">
        <v>179</v>
      </c>
      <c r="AT356" s="147" t="s">
        <v>348</v>
      </c>
      <c r="AU356" s="147" t="s">
        <v>87</v>
      </c>
      <c r="AY356" s="17" t="s">
        <v>134</v>
      </c>
      <c r="BE356" s="148">
        <f t="shared" si="14"/>
        <v>0</v>
      </c>
      <c r="BF356" s="148">
        <f t="shared" si="15"/>
        <v>0</v>
      </c>
      <c r="BG356" s="148">
        <f t="shared" si="16"/>
        <v>0</v>
      </c>
      <c r="BH356" s="148">
        <f t="shared" si="17"/>
        <v>0</v>
      </c>
      <c r="BI356" s="148">
        <f t="shared" si="18"/>
        <v>0</v>
      </c>
      <c r="BJ356" s="17" t="s">
        <v>85</v>
      </c>
      <c r="BK356" s="148">
        <f t="shared" si="19"/>
        <v>0</v>
      </c>
      <c r="BL356" s="17" t="s">
        <v>141</v>
      </c>
      <c r="BM356" s="147" t="s">
        <v>585</v>
      </c>
    </row>
    <row r="357" spans="2:65" s="1" customFormat="1" ht="16.5" customHeight="1">
      <c r="B357" s="32"/>
      <c r="C357" s="176" t="s">
        <v>586</v>
      </c>
      <c r="D357" s="176" t="s">
        <v>348</v>
      </c>
      <c r="E357" s="177" t="s">
        <v>587</v>
      </c>
      <c r="F357" s="178" t="s">
        <v>588</v>
      </c>
      <c r="G357" s="179" t="s">
        <v>163</v>
      </c>
      <c r="H357" s="180">
        <v>166</v>
      </c>
      <c r="I357" s="181"/>
      <c r="J357" s="182">
        <f t="shared" si="10"/>
        <v>0</v>
      </c>
      <c r="K357" s="178" t="s">
        <v>1</v>
      </c>
      <c r="L357" s="183"/>
      <c r="M357" s="184" t="s">
        <v>1</v>
      </c>
      <c r="N357" s="185" t="s">
        <v>43</v>
      </c>
      <c r="P357" s="145">
        <f t="shared" si="11"/>
        <v>0</v>
      </c>
      <c r="Q357" s="145">
        <v>0</v>
      </c>
      <c r="R357" s="145">
        <f t="shared" si="12"/>
        <v>0</v>
      </c>
      <c r="S357" s="145">
        <v>0</v>
      </c>
      <c r="T357" s="146">
        <f t="shared" si="13"/>
        <v>0</v>
      </c>
      <c r="AR357" s="147" t="s">
        <v>179</v>
      </c>
      <c r="AT357" s="147" t="s">
        <v>348</v>
      </c>
      <c r="AU357" s="147" t="s">
        <v>87</v>
      </c>
      <c r="AY357" s="17" t="s">
        <v>134</v>
      </c>
      <c r="BE357" s="148">
        <f t="shared" si="14"/>
        <v>0</v>
      </c>
      <c r="BF357" s="148">
        <f t="shared" si="15"/>
        <v>0</v>
      </c>
      <c r="BG357" s="148">
        <f t="shared" si="16"/>
        <v>0</v>
      </c>
      <c r="BH357" s="148">
        <f t="shared" si="17"/>
        <v>0</v>
      </c>
      <c r="BI357" s="148">
        <f t="shared" si="18"/>
        <v>0</v>
      </c>
      <c r="BJ357" s="17" t="s">
        <v>85</v>
      </c>
      <c r="BK357" s="148">
        <f t="shared" si="19"/>
        <v>0</v>
      </c>
      <c r="BL357" s="17" t="s">
        <v>141</v>
      </c>
      <c r="BM357" s="147" t="s">
        <v>589</v>
      </c>
    </row>
    <row r="358" spans="2:65" s="1" customFormat="1" ht="24.25" customHeight="1">
      <c r="B358" s="32"/>
      <c r="C358" s="136" t="s">
        <v>590</v>
      </c>
      <c r="D358" s="136" t="s">
        <v>136</v>
      </c>
      <c r="E358" s="137" t="s">
        <v>591</v>
      </c>
      <c r="F358" s="138" t="s">
        <v>592</v>
      </c>
      <c r="G358" s="139" t="s">
        <v>163</v>
      </c>
      <c r="H358" s="140">
        <v>48</v>
      </c>
      <c r="I358" s="141"/>
      <c r="J358" s="142">
        <f t="shared" si="10"/>
        <v>0</v>
      </c>
      <c r="K358" s="138" t="s">
        <v>1</v>
      </c>
      <c r="L358" s="32"/>
      <c r="M358" s="143" t="s">
        <v>1</v>
      </c>
      <c r="N358" s="144" t="s">
        <v>43</v>
      </c>
      <c r="P358" s="145">
        <f t="shared" si="11"/>
        <v>0</v>
      </c>
      <c r="Q358" s="145">
        <v>0</v>
      </c>
      <c r="R358" s="145">
        <f t="shared" si="12"/>
        <v>0</v>
      </c>
      <c r="S358" s="145">
        <v>0</v>
      </c>
      <c r="T358" s="146">
        <f t="shared" si="13"/>
        <v>0</v>
      </c>
      <c r="AR358" s="147" t="s">
        <v>141</v>
      </c>
      <c r="AT358" s="147" t="s">
        <v>136</v>
      </c>
      <c r="AU358" s="147" t="s">
        <v>87</v>
      </c>
      <c r="AY358" s="17" t="s">
        <v>134</v>
      </c>
      <c r="BE358" s="148">
        <f t="shared" si="14"/>
        <v>0</v>
      </c>
      <c r="BF358" s="148">
        <f t="shared" si="15"/>
        <v>0</v>
      </c>
      <c r="BG358" s="148">
        <f t="shared" si="16"/>
        <v>0</v>
      </c>
      <c r="BH358" s="148">
        <f t="shared" si="17"/>
        <v>0</v>
      </c>
      <c r="BI358" s="148">
        <f t="shared" si="18"/>
        <v>0</v>
      </c>
      <c r="BJ358" s="17" t="s">
        <v>85</v>
      </c>
      <c r="BK358" s="148">
        <f t="shared" si="19"/>
        <v>0</v>
      </c>
      <c r="BL358" s="17" t="s">
        <v>141</v>
      </c>
      <c r="BM358" s="147" t="s">
        <v>593</v>
      </c>
    </row>
    <row r="359" spans="2:65" s="1" customFormat="1" ht="16.5" customHeight="1">
      <c r="B359" s="32"/>
      <c r="C359" s="176" t="s">
        <v>594</v>
      </c>
      <c r="D359" s="176" t="s">
        <v>348</v>
      </c>
      <c r="E359" s="177" t="s">
        <v>595</v>
      </c>
      <c r="F359" s="178" t="s">
        <v>596</v>
      </c>
      <c r="G359" s="179" t="s">
        <v>163</v>
      </c>
      <c r="H359" s="180">
        <v>48</v>
      </c>
      <c r="I359" s="181"/>
      <c r="J359" s="182">
        <f t="shared" si="10"/>
        <v>0</v>
      </c>
      <c r="K359" s="178" t="s">
        <v>1</v>
      </c>
      <c r="L359" s="183"/>
      <c r="M359" s="184" t="s">
        <v>1</v>
      </c>
      <c r="N359" s="185" t="s">
        <v>43</v>
      </c>
      <c r="P359" s="145">
        <f t="shared" si="11"/>
        <v>0</v>
      </c>
      <c r="Q359" s="145">
        <v>0</v>
      </c>
      <c r="R359" s="145">
        <f t="shared" si="12"/>
        <v>0</v>
      </c>
      <c r="S359" s="145">
        <v>0</v>
      </c>
      <c r="T359" s="146">
        <f t="shared" si="13"/>
        <v>0</v>
      </c>
      <c r="AR359" s="147" t="s">
        <v>179</v>
      </c>
      <c r="AT359" s="147" t="s">
        <v>348</v>
      </c>
      <c r="AU359" s="147" t="s">
        <v>87</v>
      </c>
      <c r="AY359" s="17" t="s">
        <v>134</v>
      </c>
      <c r="BE359" s="148">
        <f t="shared" si="14"/>
        <v>0</v>
      </c>
      <c r="BF359" s="148">
        <f t="shared" si="15"/>
        <v>0</v>
      </c>
      <c r="BG359" s="148">
        <f t="shared" si="16"/>
        <v>0</v>
      </c>
      <c r="BH359" s="148">
        <f t="shared" si="17"/>
        <v>0</v>
      </c>
      <c r="BI359" s="148">
        <f t="shared" si="18"/>
        <v>0</v>
      </c>
      <c r="BJ359" s="17" t="s">
        <v>85</v>
      </c>
      <c r="BK359" s="148">
        <f t="shared" si="19"/>
        <v>0</v>
      </c>
      <c r="BL359" s="17" t="s">
        <v>141</v>
      </c>
      <c r="BM359" s="147" t="s">
        <v>597</v>
      </c>
    </row>
    <row r="360" spans="2:65" s="1" customFormat="1" ht="24.25" customHeight="1">
      <c r="B360" s="32"/>
      <c r="C360" s="136" t="s">
        <v>598</v>
      </c>
      <c r="D360" s="136" t="s">
        <v>136</v>
      </c>
      <c r="E360" s="137" t="s">
        <v>599</v>
      </c>
      <c r="F360" s="138" t="s">
        <v>600</v>
      </c>
      <c r="G360" s="139" t="s">
        <v>163</v>
      </c>
      <c r="H360" s="140">
        <v>18</v>
      </c>
      <c r="I360" s="141"/>
      <c r="J360" s="142">
        <f t="shared" si="10"/>
        <v>0</v>
      </c>
      <c r="K360" s="138" t="s">
        <v>140</v>
      </c>
      <c r="L360" s="32"/>
      <c r="M360" s="143" t="s">
        <v>1</v>
      </c>
      <c r="N360" s="144" t="s">
        <v>43</v>
      </c>
      <c r="P360" s="145">
        <f t="shared" si="11"/>
        <v>0</v>
      </c>
      <c r="Q360" s="145">
        <v>0.20219000000000001</v>
      </c>
      <c r="R360" s="145">
        <f t="shared" si="12"/>
        <v>3.6394200000000003</v>
      </c>
      <c r="S360" s="145">
        <v>0</v>
      </c>
      <c r="T360" s="146">
        <f t="shared" si="13"/>
        <v>0</v>
      </c>
      <c r="AR360" s="147" t="s">
        <v>141</v>
      </c>
      <c r="AT360" s="147" t="s">
        <v>136</v>
      </c>
      <c r="AU360" s="147" t="s">
        <v>87</v>
      </c>
      <c r="AY360" s="17" t="s">
        <v>134</v>
      </c>
      <c r="BE360" s="148">
        <f t="shared" si="14"/>
        <v>0</v>
      </c>
      <c r="BF360" s="148">
        <f t="shared" si="15"/>
        <v>0</v>
      </c>
      <c r="BG360" s="148">
        <f t="shared" si="16"/>
        <v>0</v>
      </c>
      <c r="BH360" s="148">
        <f t="shared" si="17"/>
        <v>0</v>
      </c>
      <c r="BI360" s="148">
        <f t="shared" si="18"/>
        <v>0</v>
      </c>
      <c r="BJ360" s="17" t="s">
        <v>85</v>
      </c>
      <c r="BK360" s="148">
        <f t="shared" si="19"/>
        <v>0</v>
      </c>
      <c r="BL360" s="17" t="s">
        <v>141</v>
      </c>
      <c r="BM360" s="147" t="s">
        <v>601</v>
      </c>
    </row>
    <row r="361" spans="2:65" s="1" customFormat="1" ht="24.25" customHeight="1">
      <c r="B361" s="32"/>
      <c r="C361" s="176" t="s">
        <v>602</v>
      </c>
      <c r="D361" s="176" t="s">
        <v>348</v>
      </c>
      <c r="E361" s="177" t="s">
        <v>603</v>
      </c>
      <c r="F361" s="178" t="s">
        <v>604</v>
      </c>
      <c r="G361" s="179" t="s">
        <v>163</v>
      </c>
      <c r="H361" s="180">
        <v>19.8</v>
      </c>
      <c r="I361" s="181"/>
      <c r="J361" s="182">
        <f t="shared" si="10"/>
        <v>0</v>
      </c>
      <c r="K361" s="178" t="s">
        <v>140</v>
      </c>
      <c r="L361" s="183"/>
      <c r="M361" s="184" t="s">
        <v>1</v>
      </c>
      <c r="N361" s="185" t="s">
        <v>43</v>
      </c>
      <c r="P361" s="145">
        <f t="shared" si="11"/>
        <v>0</v>
      </c>
      <c r="Q361" s="145">
        <v>4.8300000000000003E-2</v>
      </c>
      <c r="R361" s="145">
        <f t="shared" si="12"/>
        <v>0.95634000000000008</v>
      </c>
      <c r="S361" s="145">
        <v>0</v>
      </c>
      <c r="T361" s="146">
        <f t="shared" si="13"/>
        <v>0</v>
      </c>
      <c r="AR361" s="147" t="s">
        <v>179</v>
      </c>
      <c r="AT361" s="147" t="s">
        <v>348</v>
      </c>
      <c r="AU361" s="147" t="s">
        <v>87</v>
      </c>
      <c r="AY361" s="17" t="s">
        <v>134</v>
      </c>
      <c r="BE361" s="148">
        <f t="shared" si="14"/>
        <v>0</v>
      </c>
      <c r="BF361" s="148">
        <f t="shared" si="15"/>
        <v>0</v>
      </c>
      <c r="BG361" s="148">
        <f t="shared" si="16"/>
        <v>0</v>
      </c>
      <c r="BH361" s="148">
        <f t="shared" si="17"/>
        <v>0</v>
      </c>
      <c r="BI361" s="148">
        <f t="shared" si="18"/>
        <v>0</v>
      </c>
      <c r="BJ361" s="17" t="s">
        <v>85</v>
      </c>
      <c r="BK361" s="148">
        <f t="shared" si="19"/>
        <v>0</v>
      </c>
      <c r="BL361" s="17" t="s">
        <v>141</v>
      </c>
      <c r="BM361" s="147" t="s">
        <v>605</v>
      </c>
    </row>
    <row r="362" spans="2:65" s="13" customFormat="1" ht="12">
      <c r="B362" s="156"/>
      <c r="D362" s="150" t="s">
        <v>143</v>
      </c>
      <c r="F362" s="158" t="s">
        <v>606</v>
      </c>
      <c r="H362" s="159">
        <v>19.8</v>
      </c>
      <c r="I362" s="160"/>
      <c r="L362" s="156"/>
      <c r="M362" s="161"/>
      <c r="T362" s="162"/>
      <c r="AT362" s="157" t="s">
        <v>143</v>
      </c>
      <c r="AU362" s="157" t="s">
        <v>87</v>
      </c>
      <c r="AV362" s="13" t="s">
        <v>87</v>
      </c>
      <c r="AW362" s="13" t="s">
        <v>4</v>
      </c>
      <c r="AX362" s="13" t="s">
        <v>85</v>
      </c>
      <c r="AY362" s="157" t="s">
        <v>134</v>
      </c>
    </row>
    <row r="363" spans="2:65" s="1" customFormat="1" ht="33" customHeight="1">
      <c r="B363" s="32"/>
      <c r="C363" s="136" t="s">
        <v>607</v>
      </c>
      <c r="D363" s="136" t="s">
        <v>136</v>
      </c>
      <c r="E363" s="137" t="s">
        <v>608</v>
      </c>
      <c r="F363" s="138" t="s">
        <v>609</v>
      </c>
      <c r="G363" s="139" t="s">
        <v>163</v>
      </c>
      <c r="H363" s="140">
        <v>1966</v>
      </c>
      <c r="I363" s="141"/>
      <c r="J363" s="142">
        <f>ROUND(I363*H363,2)</f>
        <v>0</v>
      </c>
      <c r="K363" s="138" t="s">
        <v>140</v>
      </c>
      <c r="L363" s="32"/>
      <c r="M363" s="143" t="s">
        <v>1</v>
      </c>
      <c r="N363" s="144" t="s">
        <v>43</v>
      </c>
      <c r="P363" s="145">
        <f>O363*H363</f>
        <v>0</v>
      </c>
      <c r="Q363" s="145">
        <v>0.15540000000000001</v>
      </c>
      <c r="R363" s="145">
        <f>Q363*H363</f>
        <v>305.51640000000003</v>
      </c>
      <c r="S363" s="145">
        <v>0</v>
      </c>
      <c r="T363" s="146">
        <f>S363*H363</f>
        <v>0</v>
      </c>
      <c r="AR363" s="147" t="s">
        <v>141</v>
      </c>
      <c r="AT363" s="147" t="s">
        <v>136</v>
      </c>
      <c r="AU363" s="147" t="s">
        <v>87</v>
      </c>
      <c r="AY363" s="17" t="s">
        <v>134</v>
      </c>
      <c r="BE363" s="148">
        <f>IF(N363="základní",J363,0)</f>
        <v>0</v>
      </c>
      <c r="BF363" s="148">
        <f>IF(N363="snížená",J363,0)</f>
        <v>0</v>
      </c>
      <c r="BG363" s="148">
        <f>IF(N363="zákl. přenesená",J363,0)</f>
        <v>0</v>
      </c>
      <c r="BH363" s="148">
        <f>IF(N363="sníž. přenesená",J363,0)</f>
        <v>0</v>
      </c>
      <c r="BI363" s="148">
        <f>IF(N363="nulová",J363,0)</f>
        <v>0</v>
      </c>
      <c r="BJ363" s="17" t="s">
        <v>85</v>
      </c>
      <c r="BK363" s="148">
        <f>ROUND(I363*H363,2)</f>
        <v>0</v>
      </c>
      <c r="BL363" s="17" t="s">
        <v>141</v>
      </c>
      <c r="BM363" s="147" t="s">
        <v>610</v>
      </c>
    </row>
    <row r="364" spans="2:65" s="1" customFormat="1" ht="16.5" customHeight="1">
      <c r="B364" s="32"/>
      <c r="C364" s="176" t="s">
        <v>611</v>
      </c>
      <c r="D364" s="176" t="s">
        <v>348</v>
      </c>
      <c r="E364" s="177" t="s">
        <v>612</v>
      </c>
      <c r="F364" s="178" t="s">
        <v>613</v>
      </c>
      <c r="G364" s="179" t="s">
        <v>163</v>
      </c>
      <c r="H364" s="180">
        <v>2162.6</v>
      </c>
      <c r="I364" s="181"/>
      <c r="J364" s="182">
        <f>ROUND(I364*H364,2)</f>
        <v>0</v>
      </c>
      <c r="K364" s="178" t="s">
        <v>140</v>
      </c>
      <c r="L364" s="183"/>
      <c r="M364" s="184" t="s">
        <v>1</v>
      </c>
      <c r="N364" s="185" t="s">
        <v>43</v>
      </c>
      <c r="P364" s="145">
        <f>O364*H364</f>
        <v>0</v>
      </c>
      <c r="Q364" s="145">
        <v>5.6120000000000003E-2</v>
      </c>
      <c r="R364" s="145">
        <f>Q364*H364</f>
        <v>121.365112</v>
      </c>
      <c r="S364" s="145">
        <v>0</v>
      </c>
      <c r="T364" s="146">
        <f>S364*H364</f>
        <v>0</v>
      </c>
      <c r="AR364" s="147" t="s">
        <v>179</v>
      </c>
      <c r="AT364" s="147" t="s">
        <v>348</v>
      </c>
      <c r="AU364" s="147" t="s">
        <v>87</v>
      </c>
      <c r="AY364" s="17" t="s">
        <v>134</v>
      </c>
      <c r="BE364" s="148">
        <f>IF(N364="základní",J364,0)</f>
        <v>0</v>
      </c>
      <c r="BF364" s="148">
        <f>IF(N364="snížená",J364,0)</f>
        <v>0</v>
      </c>
      <c r="BG364" s="148">
        <f>IF(N364="zákl. přenesená",J364,0)</f>
        <v>0</v>
      </c>
      <c r="BH364" s="148">
        <f>IF(N364="sníž. přenesená",J364,0)</f>
        <v>0</v>
      </c>
      <c r="BI364" s="148">
        <f>IF(N364="nulová",J364,0)</f>
        <v>0</v>
      </c>
      <c r="BJ364" s="17" t="s">
        <v>85</v>
      </c>
      <c r="BK364" s="148">
        <f>ROUND(I364*H364,2)</f>
        <v>0</v>
      </c>
      <c r="BL364" s="17" t="s">
        <v>141</v>
      </c>
      <c r="BM364" s="147" t="s">
        <v>614</v>
      </c>
    </row>
    <row r="365" spans="2:65" s="13" customFormat="1" ht="12">
      <c r="B365" s="156"/>
      <c r="D365" s="150" t="s">
        <v>143</v>
      </c>
      <c r="F365" s="158" t="s">
        <v>615</v>
      </c>
      <c r="H365" s="159">
        <v>2162.6</v>
      </c>
      <c r="I365" s="160"/>
      <c r="L365" s="156"/>
      <c r="M365" s="161"/>
      <c r="T365" s="162"/>
      <c r="AT365" s="157" t="s">
        <v>143</v>
      </c>
      <c r="AU365" s="157" t="s">
        <v>87</v>
      </c>
      <c r="AV365" s="13" t="s">
        <v>87</v>
      </c>
      <c r="AW365" s="13" t="s">
        <v>4</v>
      </c>
      <c r="AX365" s="13" t="s">
        <v>85</v>
      </c>
      <c r="AY365" s="157" t="s">
        <v>134</v>
      </c>
    </row>
    <row r="366" spans="2:65" s="1" customFormat="1" ht="24.25" customHeight="1">
      <c r="B366" s="32"/>
      <c r="C366" s="136" t="s">
        <v>616</v>
      </c>
      <c r="D366" s="136" t="s">
        <v>136</v>
      </c>
      <c r="E366" s="137" t="s">
        <v>617</v>
      </c>
      <c r="F366" s="138" t="s">
        <v>618</v>
      </c>
      <c r="G366" s="139" t="s">
        <v>163</v>
      </c>
      <c r="H366" s="140">
        <v>346</v>
      </c>
      <c r="I366" s="141"/>
      <c r="J366" s="142">
        <f>ROUND(I366*H366,2)</f>
        <v>0</v>
      </c>
      <c r="K366" s="138" t="s">
        <v>1</v>
      </c>
      <c r="L366" s="32"/>
      <c r="M366" s="143" t="s">
        <v>1</v>
      </c>
      <c r="N366" s="144" t="s">
        <v>43</v>
      </c>
      <c r="P366" s="145">
        <f>O366*H366</f>
        <v>0</v>
      </c>
      <c r="Q366" s="145">
        <v>0</v>
      </c>
      <c r="R366" s="145">
        <f>Q366*H366</f>
        <v>0</v>
      </c>
      <c r="S366" s="145">
        <v>0</v>
      </c>
      <c r="T366" s="146">
        <f>S366*H366</f>
        <v>0</v>
      </c>
      <c r="AR366" s="147" t="s">
        <v>141</v>
      </c>
      <c r="AT366" s="147" t="s">
        <v>136</v>
      </c>
      <c r="AU366" s="147" t="s">
        <v>87</v>
      </c>
      <c r="AY366" s="17" t="s">
        <v>134</v>
      </c>
      <c r="BE366" s="148">
        <f>IF(N366="základní",J366,0)</f>
        <v>0</v>
      </c>
      <c r="BF366" s="148">
        <f>IF(N366="snížená",J366,0)</f>
        <v>0</v>
      </c>
      <c r="BG366" s="148">
        <f>IF(N366="zákl. přenesená",J366,0)</f>
        <v>0</v>
      </c>
      <c r="BH366" s="148">
        <f>IF(N366="sníž. přenesená",J366,0)</f>
        <v>0</v>
      </c>
      <c r="BI366" s="148">
        <f>IF(N366="nulová",J366,0)</f>
        <v>0</v>
      </c>
      <c r="BJ366" s="17" t="s">
        <v>85</v>
      </c>
      <c r="BK366" s="148">
        <f>ROUND(I366*H366,2)</f>
        <v>0</v>
      </c>
      <c r="BL366" s="17" t="s">
        <v>141</v>
      </c>
      <c r="BM366" s="147" t="s">
        <v>619</v>
      </c>
    </row>
    <row r="367" spans="2:65" s="1" customFormat="1" ht="24.25" customHeight="1">
      <c r="B367" s="32"/>
      <c r="C367" s="136" t="s">
        <v>620</v>
      </c>
      <c r="D367" s="136" t="s">
        <v>136</v>
      </c>
      <c r="E367" s="137" t="s">
        <v>621</v>
      </c>
      <c r="F367" s="138" t="s">
        <v>622</v>
      </c>
      <c r="G367" s="139" t="s">
        <v>163</v>
      </c>
      <c r="H367" s="140">
        <v>51</v>
      </c>
      <c r="I367" s="141"/>
      <c r="J367" s="142">
        <f>ROUND(I367*H367,2)</f>
        <v>0</v>
      </c>
      <c r="K367" s="138" t="s">
        <v>140</v>
      </c>
      <c r="L367" s="32"/>
      <c r="M367" s="143" t="s">
        <v>1</v>
      </c>
      <c r="N367" s="144" t="s">
        <v>43</v>
      </c>
      <c r="P367" s="145">
        <f>O367*H367</f>
        <v>0</v>
      </c>
      <c r="Q367" s="145">
        <v>2.5317699999999999</v>
      </c>
      <c r="R367" s="145">
        <f>Q367*H367</f>
        <v>129.12027</v>
      </c>
      <c r="S367" s="145">
        <v>0</v>
      </c>
      <c r="T367" s="146">
        <f>S367*H367</f>
        <v>0</v>
      </c>
      <c r="AR367" s="147" t="s">
        <v>141</v>
      </c>
      <c r="AT367" s="147" t="s">
        <v>136</v>
      </c>
      <c r="AU367" s="147" t="s">
        <v>87</v>
      </c>
      <c r="AY367" s="17" t="s">
        <v>134</v>
      </c>
      <c r="BE367" s="148">
        <f>IF(N367="základní",J367,0)</f>
        <v>0</v>
      </c>
      <c r="BF367" s="148">
        <f>IF(N367="snížená",J367,0)</f>
        <v>0</v>
      </c>
      <c r="BG367" s="148">
        <f>IF(N367="zákl. přenesená",J367,0)</f>
        <v>0</v>
      </c>
      <c r="BH367" s="148">
        <f>IF(N367="sníž. přenesená",J367,0)</f>
        <v>0</v>
      </c>
      <c r="BI367" s="148">
        <f>IF(N367="nulová",J367,0)</f>
        <v>0</v>
      </c>
      <c r="BJ367" s="17" t="s">
        <v>85</v>
      </c>
      <c r="BK367" s="148">
        <f>ROUND(I367*H367,2)</f>
        <v>0</v>
      </c>
      <c r="BL367" s="17" t="s">
        <v>141</v>
      </c>
      <c r="BM367" s="147" t="s">
        <v>623</v>
      </c>
    </row>
    <row r="368" spans="2:65" s="11" customFormat="1" ht="23" customHeight="1">
      <c r="B368" s="124"/>
      <c r="D368" s="125" t="s">
        <v>77</v>
      </c>
      <c r="E368" s="134" t="s">
        <v>624</v>
      </c>
      <c r="F368" s="134" t="s">
        <v>625</v>
      </c>
      <c r="I368" s="127"/>
      <c r="J368" s="135">
        <f>BK368</f>
        <v>0</v>
      </c>
      <c r="L368" s="124"/>
      <c r="M368" s="129"/>
      <c r="P368" s="130">
        <f>SUM(P369:P370)</f>
        <v>0</v>
      </c>
      <c r="R368" s="130">
        <f>SUM(R369:R370)</f>
        <v>0</v>
      </c>
      <c r="T368" s="131">
        <f>SUM(T369:T370)</f>
        <v>0</v>
      </c>
      <c r="AR368" s="125" t="s">
        <v>85</v>
      </c>
      <c r="AT368" s="132" t="s">
        <v>77</v>
      </c>
      <c r="AU368" s="132" t="s">
        <v>85</v>
      </c>
      <c r="AY368" s="125" t="s">
        <v>134</v>
      </c>
      <c r="BK368" s="133">
        <f>SUM(BK369:BK370)</f>
        <v>0</v>
      </c>
    </row>
    <row r="369" spans="2:65" s="1" customFormat="1" ht="24.25" customHeight="1">
      <c r="B369" s="32"/>
      <c r="C369" s="136" t="s">
        <v>626</v>
      </c>
      <c r="D369" s="136" t="s">
        <v>136</v>
      </c>
      <c r="E369" s="137" t="s">
        <v>627</v>
      </c>
      <c r="F369" s="138" t="s">
        <v>628</v>
      </c>
      <c r="G369" s="139" t="s">
        <v>197</v>
      </c>
      <c r="H369" s="140">
        <v>16591.73</v>
      </c>
      <c r="I369" s="141"/>
      <c r="J369" s="142">
        <f>ROUND(I369*H369,2)</f>
        <v>0</v>
      </c>
      <c r="K369" s="138" t="s">
        <v>140</v>
      </c>
      <c r="L369" s="32"/>
      <c r="M369" s="143" t="s">
        <v>1</v>
      </c>
      <c r="N369" s="144" t="s">
        <v>43</v>
      </c>
      <c r="P369" s="145">
        <f>O369*H369</f>
        <v>0</v>
      </c>
      <c r="Q369" s="145">
        <v>0</v>
      </c>
      <c r="R369" s="145">
        <f>Q369*H369</f>
        <v>0</v>
      </c>
      <c r="S369" s="145">
        <v>0</v>
      </c>
      <c r="T369" s="146">
        <f>S369*H369</f>
        <v>0</v>
      </c>
      <c r="AR369" s="147" t="s">
        <v>141</v>
      </c>
      <c r="AT369" s="147" t="s">
        <v>136</v>
      </c>
      <c r="AU369" s="147" t="s">
        <v>87</v>
      </c>
      <c r="AY369" s="17" t="s">
        <v>134</v>
      </c>
      <c r="BE369" s="148">
        <f>IF(N369="základní",J369,0)</f>
        <v>0</v>
      </c>
      <c r="BF369" s="148">
        <f>IF(N369="snížená",J369,0)</f>
        <v>0</v>
      </c>
      <c r="BG369" s="148">
        <f>IF(N369="zákl. přenesená",J369,0)</f>
        <v>0</v>
      </c>
      <c r="BH369" s="148">
        <f>IF(N369="sníž. přenesená",J369,0)</f>
        <v>0</v>
      </c>
      <c r="BI369" s="148">
        <f>IF(N369="nulová",J369,0)</f>
        <v>0</v>
      </c>
      <c r="BJ369" s="17" t="s">
        <v>85</v>
      </c>
      <c r="BK369" s="148">
        <f>ROUND(I369*H369,2)</f>
        <v>0</v>
      </c>
      <c r="BL369" s="17" t="s">
        <v>141</v>
      </c>
      <c r="BM369" s="147" t="s">
        <v>629</v>
      </c>
    </row>
    <row r="370" spans="2:65" s="1" customFormat="1" ht="38" customHeight="1">
      <c r="B370" s="32"/>
      <c r="C370" s="136" t="s">
        <v>630</v>
      </c>
      <c r="D370" s="136" t="s">
        <v>136</v>
      </c>
      <c r="E370" s="137" t="s">
        <v>631</v>
      </c>
      <c r="F370" s="138" t="s">
        <v>632</v>
      </c>
      <c r="G370" s="139" t="s">
        <v>197</v>
      </c>
      <c r="H370" s="140">
        <v>16591.73</v>
      </c>
      <c r="I370" s="141"/>
      <c r="J370" s="142">
        <f>ROUND(I370*H370,2)</f>
        <v>0</v>
      </c>
      <c r="K370" s="138" t="s">
        <v>140</v>
      </c>
      <c r="L370" s="32"/>
      <c r="M370" s="143" t="s">
        <v>1</v>
      </c>
      <c r="N370" s="144" t="s">
        <v>43</v>
      </c>
      <c r="P370" s="145">
        <f>O370*H370</f>
        <v>0</v>
      </c>
      <c r="Q370" s="145">
        <v>0</v>
      </c>
      <c r="R370" s="145">
        <f>Q370*H370</f>
        <v>0</v>
      </c>
      <c r="S370" s="145">
        <v>0</v>
      </c>
      <c r="T370" s="146">
        <f>S370*H370</f>
        <v>0</v>
      </c>
      <c r="AR370" s="147" t="s">
        <v>141</v>
      </c>
      <c r="AT370" s="147" t="s">
        <v>136</v>
      </c>
      <c r="AU370" s="147" t="s">
        <v>87</v>
      </c>
      <c r="AY370" s="17" t="s">
        <v>134</v>
      </c>
      <c r="BE370" s="148">
        <f>IF(N370="základní",J370,0)</f>
        <v>0</v>
      </c>
      <c r="BF370" s="148">
        <f>IF(N370="snížená",J370,0)</f>
        <v>0</v>
      </c>
      <c r="BG370" s="148">
        <f>IF(N370="zákl. přenesená",J370,0)</f>
        <v>0</v>
      </c>
      <c r="BH370" s="148">
        <f>IF(N370="sníž. přenesená",J370,0)</f>
        <v>0</v>
      </c>
      <c r="BI370" s="148">
        <f>IF(N370="nulová",J370,0)</f>
        <v>0</v>
      </c>
      <c r="BJ370" s="17" t="s">
        <v>85</v>
      </c>
      <c r="BK370" s="148">
        <f>ROUND(I370*H370,2)</f>
        <v>0</v>
      </c>
      <c r="BL370" s="17" t="s">
        <v>141</v>
      </c>
      <c r="BM370" s="147" t="s">
        <v>633</v>
      </c>
    </row>
    <row r="371" spans="2:65" s="11" customFormat="1" ht="26" customHeight="1">
      <c r="B371" s="124"/>
      <c r="D371" s="125" t="s">
        <v>77</v>
      </c>
      <c r="E371" s="126" t="s">
        <v>348</v>
      </c>
      <c r="F371" s="126" t="s">
        <v>634</v>
      </c>
      <c r="I371" s="127"/>
      <c r="J371" s="128">
        <f>BK371</f>
        <v>0</v>
      </c>
      <c r="L371" s="124"/>
      <c r="M371" s="129"/>
      <c r="P371" s="130">
        <f>P372</f>
        <v>0</v>
      </c>
      <c r="R371" s="130">
        <f>R372</f>
        <v>8.9599999999999992E-3</v>
      </c>
      <c r="T371" s="131">
        <f>T372</f>
        <v>0</v>
      </c>
      <c r="AR371" s="125" t="s">
        <v>157</v>
      </c>
      <c r="AT371" s="132" t="s">
        <v>77</v>
      </c>
      <c r="AU371" s="132" t="s">
        <v>78</v>
      </c>
      <c r="AY371" s="125" t="s">
        <v>134</v>
      </c>
      <c r="BK371" s="133">
        <f>BK372</f>
        <v>0</v>
      </c>
    </row>
    <row r="372" spans="2:65" s="11" customFormat="1" ht="23" customHeight="1">
      <c r="B372" s="124"/>
      <c r="D372" s="125" t="s">
        <v>77</v>
      </c>
      <c r="E372" s="134" t="s">
        <v>635</v>
      </c>
      <c r="F372" s="134" t="s">
        <v>636</v>
      </c>
      <c r="I372" s="127"/>
      <c r="J372" s="135">
        <f>BK372</f>
        <v>0</v>
      </c>
      <c r="L372" s="124"/>
      <c r="M372" s="129"/>
      <c r="P372" s="130">
        <f>SUM(P373:P374)</f>
        <v>0</v>
      </c>
      <c r="R372" s="130">
        <f>SUM(R373:R374)</f>
        <v>8.9599999999999992E-3</v>
      </c>
      <c r="T372" s="131">
        <f>SUM(T373:T374)</f>
        <v>0</v>
      </c>
      <c r="AR372" s="125" t="s">
        <v>157</v>
      </c>
      <c r="AT372" s="132" t="s">
        <v>77</v>
      </c>
      <c r="AU372" s="132" t="s">
        <v>85</v>
      </c>
      <c r="AY372" s="125" t="s">
        <v>134</v>
      </c>
      <c r="BK372" s="133">
        <f>SUM(BK373:BK375)</f>
        <v>0</v>
      </c>
    </row>
    <row r="373" spans="2:65" s="1" customFormat="1" ht="24.25" customHeight="1">
      <c r="B373" s="32"/>
      <c r="C373" s="136" t="s">
        <v>637</v>
      </c>
      <c r="D373" s="136" t="s">
        <v>136</v>
      </c>
      <c r="E373" s="137" t="s">
        <v>638</v>
      </c>
      <c r="F373" s="138" t="s">
        <v>639</v>
      </c>
      <c r="G373" s="139" t="s">
        <v>464</v>
      </c>
      <c r="H373" s="140">
        <v>16</v>
      </c>
      <c r="I373" s="141"/>
      <c r="J373" s="142">
        <f>ROUND(I373*H373,2)</f>
        <v>0</v>
      </c>
      <c r="K373" s="138" t="s">
        <v>1</v>
      </c>
      <c r="L373" s="32"/>
      <c r="M373" s="143" t="s">
        <v>1</v>
      </c>
      <c r="N373" s="144" t="s">
        <v>43</v>
      </c>
      <c r="P373" s="145">
        <f>O373*H373</f>
        <v>0</v>
      </c>
      <c r="Q373" s="145">
        <v>5.5999999999999995E-4</v>
      </c>
      <c r="R373" s="145">
        <f>Q373*H373</f>
        <v>8.9599999999999992E-3</v>
      </c>
      <c r="S373" s="145">
        <v>0</v>
      </c>
      <c r="T373" s="146">
        <f>S373*H373</f>
        <v>0</v>
      </c>
      <c r="AR373" s="147" t="s">
        <v>611</v>
      </c>
      <c r="AT373" s="147" t="s">
        <v>136</v>
      </c>
      <c r="AU373" s="147" t="s">
        <v>87</v>
      </c>
      <c r="AY373" s="17" t="s">
        <v>134</v>
      </c>
      <c r="BE373" s="148">
        <f>IF(N373="základní",J373,0)</f>
        <v>0</v>
      </c>
      <c r="BF373" s="148">
        <f>IF(N373="snížená",J373,0)</f>
        <v>0</v>
      </c>
      <c r="BG373" s="148">
        <f>IF(N373="zákl. přenesená",J373,0)</f>
        <v>0</v>
      </c>
      <c r="BH373" s="148">
        <f>IF(N373="sníž. přenesená",J373,0)</f>
        <v>0</v>
      </c>
      <c r="BI373" s="148">
        <f>IF(N373="nulová",J373,0)</f>
        <v>0</v>
      </c>
      <c r="BJ373" s="17" t="s">
        <v>85</v>
      </c>
      <c r="BK373" s="148">
        <f>ROUND(I373*H373,2)</f>
        <v>0</v>
      </c>
      <c r="BL373" s="17" t="s">
        <v>611</v>
      </c>
      <c r="BM373" s="147" t="s">
        <v>640</v>
      </c>
    </row>
    <row r="374" spans="2:65" s="1" customFormat="1" ht="16.5" customHeight="1">
      <c r="B374" s="32"/>
      <c r="C374" s="176" t="s">
        <v>641</v>
      </c>
      <c r="D374" s="176" t="s">
        <v>348</v>
      </c>
      <c r="E374" s="177" t="s">
        <v>642</v>
      </c>
      <c r="F374" s="178" t="s">
        <v>643</v>
      </c>
      <c r="G374" s="179" t="s">
        <v>464</v>
      </c>
      <c r="H374" s="180">
        <v>16</v>
      </c>
      <c r="I374" s="181"/>
      <c r="J374" s="182">
        <f>ROUND(I374*H374,2)</f>
        <v>0</v>
      </c>
      <c r="K374" s="178" t="s">
        <v>1</v>
      </c>
      <c r="L374" s="183"/>
      <c r="M374" s="193" t="s">
        <v>1</v>
      </c>
      <c r="N374" s="194" t="s">
        <v>43</v>
      </c>
      <c r="O374" s="172"/>
      <c r="P374" s="173">
        <f>O374*H374</f>
        <v>0</v>
      </c>
      <c r="Q374" s="173">
        <v>0</v>
      </c>
      <c r="R374" s="173">
        <f>Q374*H374</f>
        <v>0</v>
      </c>
      <c r="S374" s="173">
        <v>0</v>
      </c>
      <c r="T374" s="174">
        <f>S374*H374</f>
        <v>0</v>
      </c>
      <c r="AR374" s="147" t="s">
        <v>644</v>
      </c>
      <c r="AT374" s="147" t="s">
        <v>348</v>
      </c>
      <c r="AU374" s="147" t="s">
        <v>87</v>
      </c>
      <c r="AY374" s="17" t="s">
        <v>134</v>
      </c>
      <c r="BE374" s="148">
        <f>IF(N374="základní",J374,0)</f>
        <v>0</v>
      </c>
      <c r="BF374" s="148">
        <f>IF(N374="snížená",J374,0)</f>
        <v>0</v>
      </c>
      <c r="BG374" s="148">
        <f>IF(N374="zákl. přenesená",J374,0)</f>
        <v>0</v>
      </c>
      <c r="BH374" s="148">
        <f>IF(N374="sníž. přenesená",J374,0)</f>
        <v>0</v>
      </c>
      <c r="BI374" s="148">
        <f>IF(N374="nulová",J374,0)</f>
        <v>0</v>
      </c>
      <c r="BJ374" s="17" t="s">
        <v>85</v>
      </c>
      <c r="BK374" s="148">
        <f>ROUND(I374*H374,2)</f>
        <v>0</v>
      </c>
      <c r="BL374" s="17" t="s">
        <v>611</v>
      </c>
      <c r="BM374" s="147" t="s">
        <v>645</v>
      </c>
    </row>
    <row r="375" spans="2:65" s="1" customFormat="1" ht="39">
      <c r="B375" s="32"/>
      <c r="C375" s="204">
        <v>76</v>
      </c>
      <c r="D375" s="136"/>
      <c r="E375" s="137" t="s">
        <v>867</v>
      </c>
      <c r="F375" s="138" t="s">
        <v>868</v>
      </c>
      <c r="G375" s="139" t="s">
        <v>391</v>
      </c>
      <c r="H375" s="140">
        <v>2</v>
      </c>
      <c r="I375" s="141"/>
      <c r="J375" s="142">
        <f>ROUND(I375*H375,2)</f>
        <v>0</v>
      </c>
      <c r="K375" s="353"/>
      <c r="L375" s="14"/>
      <c r="M375" s="168"/>
      <c r="N375" s="144" t="s">
        <v>43</v>
      </c>
      <c r="P375" s="145"/>
      <c r="Q375" s="145"/>
      <c r="R375" s="145"/>
      <c r="S375" s="145"/>
      <c r="T375" s="145"/>
      <c r="AR375" s="147"/>
      <c r="AT375" s="147" t="s">
        <v>348</v>
      </c>
      <c r="AU375" s="147"/>
      <c r="AY375" s="17" t="s">
        <v>134</v>
      </c>
      <c r="BE375" s="148">
        <f>IF(N375="základní",J375,0)</f>
        <v>0</v>
      </c>
      <c r="BF375" s="148">
        <f>IF(N375="snížená",J375,0)</f>
        <v>0</v>
      </c>
      <c r="BG375" s="148">
        <f>IF(N375="zákl. přenesená",J375,0)</f>
        <v>0</v>
      </c>
      <c r="BH375" s="148">
        <f>IF(N375="sníž. přenesená",J375,0)</f>
        <v>0</v>
      </c>
      <c r="BI375" s="148">
        <f>IF(N375="nulová",J375,0)</f>
        <v>0</v>
      </c>
      <c r="BJ375" s="17" t="s">
        <v>87</v>
      </c>
      <c r="BK375" s="148">
        <f>ROUND(I375*H375,2)</f>
        <v>0</v>
      </c>
      <c r="BL375" s="17" t="s">
        <v>616</v>
      </c>
      <c r="BM375" s="147"/>
    </row>
    <row r="376" spans="2:65" s="1" customFormat="1" ht="7" customHeight="1">
      <c r="B376" s="43"/>
      <c r="C376" s="44"/>
      <c r="D376" s="44"/>
      <c r="E376" s="44"/>
      <c r="F376" s="44"/>
      <c r="G376" s="44"/>
      <c r="H376" s="44"/>
      <c r="I376" s="44"/>
      <c r="J376" s="44"/>
      <c r="K376" s="44"/>
      <c r="L376" s="32"/>
    </row>
  </sheetData>
  <sheetProtection formatColumns="0" formatRows="0" autoFilter="0"/>
  <autoFilter ref="C128:K374" xr:uid="{00000000-0009-0000-0000-000002000000}"/>
  <mergeCells count="12">
    <mergeCell ref="E121:H121"/>
    <mergeCell ref="L2:V2"/>
    <mergeCell ref="E85:H85"/>
    <mergeCell ref="E87:H87"/>
    <mergeCell ref="E89:H89"/>
    <mergeCell ref="E117:H117"/>
    <mergeCell ref="E119:H119"/>
    <mergeCell ref="E7:H7"/>
    <mergeCell ref="E9:H9"/>
    <mergeCell ref="E11:H11"/>
    <mergeCell ref="E20:H20"/>
    <mergeCell ref="E29:H29"/>
  </mergeCells>
  <phoneticPr fontId="0" type="noConversion"/>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B2:BM209"/>
  <sheetViews>
    <sheetView showGridLines="0" workbookViewId="0"/>
  </sheetViews>
  <sheetFormatPr baseColWidth="10" defaultColWidth="8.75" defaultRowHeight="11"/>
  <cols>
    <col min="1" max="1" width="8.25" customWidth="1"/>
    <col min="2" max="2" width="1.25" customWidth="1"/>
    <col min="3" max="4" width="4.25" customWidth="1"/>
    <col min="5" max="5" width="17.25" customWidth="1"/>
    <col min="6" max="6" width="50.75" customWidth="1"/>
    <col min="7" max="7" width="7.5" customWidth="1"/>
    <col min="8" max="8" width="14" customWidth="1"/>
    <col min="9" max="9" width="15.75" customWidth="1"/>
    <col min="10" max="11" width="22.25" customWidth="1"/>
    <col min="12" max="12" width="9.25" customWidth="1"/>
    <col min="13" max="13" width="10.75" hidden="1" customWidth="1"/>
    <col min="14" max="14" width="9.25" hidden="1"/>
    <col min="15" max="20" width="14.25" hidden="1" customWidth="1"/>
    <col min="21" max="21" width="16.25" hidden="1" customWidth="1"/>
    <col min="22" max="22" width="12.25" customWidth="1"/>
    <col min="23" max="23" width="16.25" customWidth="1"/>
    <col min="24" max="24" width="12.25" customWidth="1"/>
    <col min="25" max="25" width="15" customWidth="1"/>
    <col min="26" max="26" width="11" customWidth="1"/>
    <col min="27" max="27" width="15" customWidth="1"/>
    <col min="28" max="28" width="16.25" customWidth="1"/>
    <col min="29" max="29" width="11" customWidth="1"/>
    <col min="30" max="30" width="15" customWidth="1"/>
    <col min="31" max="31" width="16.25" customWidth="1"/>
    <col min="44" max="65" width="9.25" hidden="1"/>
  </cols>
  <sheetData>
    <row r="2" spans="2:56" ht="37" customHeight="1">
      <c r="L2" s="329"/>
      <c r="M2" s="329"/>
      <c r="N2" s="329"/>
      <c r="O2" s="329"/>
      <c r="P2" s="329"/>
      <c r="Q2" s="329"/>
      <c r="R2" s="329"/>
      <c r="S2" s="329"/>
      <c r="T2" s="329"/>
      <c r="U2" s="329"/>
      <c r="V2" s="329"/>
      <c r="AT2" s="17" t="s">
        <v>96</v>
      </c>
      <c r="AZ2" s="175" t="s">
        <v>240</v>
      </c>
      <c r="BA2" s="175" t="s">
        <v>1</v>
      </c>
      <c r="BB2" s="175" t="s">
        <v>1</v>
      </c>
      <c r="BC2" s="175" t="s">
        <v>188</v>
      </c>
      <c r="BD2" s="175" t="s">
        <v>87</v>
      </c>
    </row>
    <row r="3" spans="2:56" ht="7" customHeight="1">
      <c r="B3" s="18"/>
      <c r="C3" s="19"/>
      <c r="D3" s="19"/>
      <c r="E3" s="19"/>
      <c r="F3" s="19"/>
      <c r="G3" s="19"/>
      <c r="H3" s="19"/>
      <c r="I3" s="19"/>
      <c r="J3" s="19"/>
      <c r="K3" s="19"/>
      <c r="L3" s="20"/>
      <c r="AT3" s="17" t="s">
        <v>87</v>
      </c>
      <c r="AZ3" s="175" t="s">
        <v>248</v>
      </c>
      <c r="BA3" s="175" t="s">
        <v>1</v>
      </c>
      <c r="BB3" s="175" t="s">
        <v>1</v>
      </c>
      <c r="BC3" s="175" t="s">
        <v>141</v>
      </c>
      <c r="BD3" s="175" t="s">
        <v>87</v>
      </c>
    </row>
    <row r="4" spans="2:56" ht="25" customHeight="1">
      <c r="B4" s="20"/>
      <c r="D4" s="21" t="s">
        <v>103</v>
      </c>
      <c r="L4" s="20"/>
      <c r="M4" s="91" t="s">
        <v>10</v>
      </c>
      <c r="AT4" s="17" t="s">
        <v>4</v>
      </c>
      <c r="AZ4" s="175" t="s">
        <v>646</v>
      </c>
      <c r="BA4" s="175" t="s">
        <v>1</v>
      </c>
      <c r="BB4" s="175" t="s">
        <v>1</v>
      </c>
      <c r="BC4" s="175" t="s">
        <v>647</v>
      </c>
      <c r="BD4" s="175" t="s">
        <v>87</v>
      </c>
    </row>
    <row r="5" spans="2:56" ht="7" customHeight="1">
      <c r="B5" s="20"/>
      <c r="L5" s="20"/>
      <c r="AZ5" s="175" t="s">
        <v>648</v>
      </c>
      <c r="BA5" s="175" t="s">
        <v>1</v>
      </c>
      <c r="BB5" s="175" t="s">
        <v>1</v>
      </c>
      <c r="BC5" s="175" t="s">
        <v>170</v>
      </c>
      <c r="BD5" s="175" t="s">
        <v>87</v>
      </c>
    </row>
    <row r="6" spans="2:56" ht="12" customHeight="1">
      <c r="B6" s="20"/>
      <c r="D6" s="27" t="s">
        <v>16</v>
      </c>
      <c r="L6" s="20"/>
    </row>
    <row r="7" spans="2:56" ht="26.25" customHeight="1">
      <c r="B7" s="20"/>
      <c r="E7" s="343" t="str">
        <f>'Rekapitulace stavby'!K6</f>
        <v>Modernizace tramvajové tratě Vídeňská, úsek Bohunická - Moravanské lány</v>
      </c>
      <c r="F7" s="344"/>
      <c r="G7" s="344"/>
      <c r="H7" s="344"/>
      <c r="L7" s="20"/>
    </row>
    <row r="8" spans="2:56" s="1" customFormat="1" ht="12" customHeight="1">
      <c r="B8" s="32"/>
      <c r="D8" s="27" t="s">
        <v>104</v>
      </c>
      <c r="L8" s="32"/>
    </row>
    <row r="9" spans="2:56" s="1" customFormat="1" ht="16.5" customHeight="1">
      <c r="B9" s="32"/>
      <c r="E9" s="323" t="s">
        <v>649</v>
      </c>
      <c r="F9" s="342"/>
      <c r="G9" s="342"/>
      <c r="H9" s="342"/>
      <c r="L9" s="32"/>
    </row>
    <row r="10" spans="2:56" s="1" customFormat="1">
      <c r="B10" s="32"/>
      <c r="L10" s="32"/>
    </row>
    <row r="11" spans="2:56" s="1" customFormat="1" ht="12" customHeight="1">
      <c r="B11" s="32"/>
      <c r="D11" s="27" t="s">
        <v>17</v>
      </c>
      <c r="F11" s="25" t="s">
        <v>1</v>
      </c>
      <c r="I11" s="27" t="s">
        <v>18</v>
      </c>
      <c r="J11" s="25" t="s">
        <v>1</v>
      </c>
      <c r="L11" s="32"/>
    </row>
    <row r="12" spans="2:56" s="1" customFormat="1" ht="12" customHeight="1">
      <c r="B12" s="32"/>
      <c r="D12" s="27" t="s">
        <v>19</v>
      </c>
      <c r="F12" s="25" t="s">
        <v>20</v>
      </c>
      <c r="I12" s="27" t="s">
        <v>21</v>
      </c>
      <c r="J12" s="51" t="str">
        <f>'Rekapitulace stavby'!AN8</f>
        <v>26. 5. 2021</v>
      </c>
      <c r="L12" s="32"/>
    </row>
    <row r="13" spans="2:56" s="1" customFormat="1" ht="11" customHeight="1">
      <c r="B13" s="32"/>
      <c r="L13" s="32"/>
    </row>
    <row r="14" spans="2:56" s="1" customFormat="1" ht="12" customHeight="1">
      <c r="B14" s="32"/>
      <c r="D14" s="27" t="s">
        <v>23</v>
      </c>
      <c r="I14" s="27" t="s">
        <v>24</v>
      </c>
      <c r="J14" s="25" t="s">
        <v>25</v>
      </c>
      <c r="L14" s="32"/>
    </row>
    <row r="15" spans="2:56" s="1" customFormat="1" ht="18" customHeight="1">
      <c r="B15" s="32"/>
      <c r="E15" s="25" t="s">
        <v>26</v>
      </c>
      <c r="I15" s="27" t="s">
        <v>27</v>
      </c>
      <c r="J15" s="25" t="s">
        <v>28</v>
      </c>
      <c r="L15" s="32"/>
    </row>
    <row r="16" spans="2:56" s="1" customFormat="1" ht="7" customHeight="1">
      <c r="B16" s="32"/>
      <c r="L16" s="32"/>
    </row>
    <row r="17" spans="2:12" s="1" customFormat="1" ht="12" customHeight="1">
      <c r="B17" s="32"/>
      <c r="D17" s="27" t="s">
        <v>29</v>
      </c>
      <c r="I17" s="27" t="s">
        <v>24</v>
      </c>
      <c r="J17" s="28" t="str">
        <f>'Rekapitulace stavby'!AN13</f>
        <v>Vyplň údaj</v>
      </c>
      <c r="L17" s="32"/>
    </row>
    <row r="18" spans="2:12" s="1" customFormat="1" ht="18" customHeight="1">
      <c r="B18" s="32"/>
      <c r="E18" s="345" t="str">
        <f>'Rekapitulace stavby'!E14</f>
        <v>Vyplň údaj</v>
      </c>
      <c r="F18" s="337"/>
      <c r="G18" s="337"/>
      <c r="H18" s="337"/>
      <c r="I18" s="27" t="s">
        <v>27</v>
      </c>
      <c r="J18" s="28" t="str">
        <f>'Rekapitulace stavby'!AN14</f>
        <v>Vyplň údaj</v>
      </c>
      <c r="L18" s="32"/>
    </row>
    <row r="19" spans="2:12" s="1" customFormat="1" ht="7" customHeight="1">
      <c r="B19" s="32"/>
      <c r="L19" s="32"/>
    </row>
    <row r="20" spans="2:12" s="1" customFormat="1" ht="12" customHeight="1">
      <c r="B20" s="32"/>
      <c r="D20" s="27" t="s">
        <v>31</v>
      </c>
      <c r="I20" s="27" t="s">
        <v>24</v>
      </c>
      <c r="J20" s="25" t="s">
        <v>32</v>
      </c>
      <c r="L20" s="32"/>
    </row>
    <row r="21" spans="2:12" s="1" customFormat="1" ht="18" customHeight="1">
      <c r="B21" s="32"/>
      <c r="E21" s="25" t="s">
        <v>33</v>
      </c>
      <c r="I21" s="27" t="s">
        <v>27</v>
      </c>
      <c r="J21" s="25" t="s">
        <v>34</v>
      </c>
      <c r="L21" s="32"/>
    </row>
    <row r="22" spans="2:12" s="1" customFormat="1" ht="7" customHeight="1">
      <c r="B22" s="32"/>
      <c r="L22" s="32"/>
    </row>
    <row r="23" spans="2:12" s="1" customFormat="1" ht="12" customHeight="1">
      <c r="B23" s="32"/>
      <c r="D23" s="27" t="s">
        <v>36</v>
      </c>
      <c r="I23" s="27" t="s">
        <v>24</v>
      </c>
      <c r="J23" s="25" t="s">
        <v>32</v>
      </c>
      <c r="L23" s="32"/>
    </row>
    <row r="24" spans="2:12" s="1" customFormat="1" ht="18" customHeight="1">
      <c r="B24" s="32"/>
      <c r="E24" s="25" t="s">
        <v>33</v>
      </c>
      <c r="I24" s="27" t="s">
        <v>27</v>
      </c>
      <c r="J24" s="25" t="s">
        <v>34</v>
      </c>
      <c r="L24" s="32"/>
    </row>
    <row r="25" spans="2:12" s="1" customFormat="1" ht="7" customHeight="1">
      <c r="B25" s="32"/>
      <c r="L25" s="32"/>
    </row>
    <row r="26" spans="2:12" s="1" customFormat="1" ht="12" customHeight="1">
      <c r="B26" s="32"/>
      <c r="D26" s="27" t="s">
        <v>37</v>
      </c>
      <c r="L26" s="32"/>
    </row>
    <row r="27" spans="2:12" s="7" customFormat="1" ht="16.5" customHeight="1">
      <c r="B27" s="92"/>
      <c r="E27" s="341" t="s">
        <v>1</v>
      </c>
      <c r="F27" s="341"/>
      <c r="G27" s="341"/>
      <c r="H27" s="341"/>
      <c r="L27" s="92"/>
    </row>
    <row r="28" spans="2:12" s="1" customFormat="1" ht="7" customHeight="1">
      <c r="B28" s="32"/>
      <c r="L28" s="32"/>
    </row>
    <row r="29" spans="2:12" s="1" customFormat="1" ht="7" customHeight="1">
      <c r="B29" s="32"/>
      <c r="D29" s="52"/>
      <c r="E29" s="52"/>
      <c r="F29" s="52"/>
      <c r="G29" s="52"/>
      <c r="H29" s="52"/>
      <c r="I29" s="52"/>
      <c r="J29" s="52"/>
      <c r="K29" s="52"/>
      <c r="L29" s="32"/>
    </row>
    <row r="30" spans="2:12" s="1" customFormat="1" ht="25.25" customHeight="1">
      <c r="B30" s="32"/>
      <c r="D30" s="93" t="s">
        <v>38</v>
      </c>
      <c r="J30" s="64">
        <f>ROUND(J120, 2)</f>
        <v>0</v>
      </c>
      <c r="L30" s="32"/>
    </row>
    <row r="31" spans="2:12" s="1" customFormat="1" ht="7" customHeight="1">
      <c r="B31" s="32"/>
      <c r="D31" s="52"/>
      <c r="E31" s="52"/>
      <c r="F31" s="52"/>
      <c r="G31" s="52"/>
      <c r="H31" s="52"/>
      <c r="I31" s="52"/>
      <c r="J31" s="52"/>
      <c r="K31" s="52"/>
      <c r="L31" s="32"/>
    </row>
    <row r="32" spans="2:12" s="1" customFormat="1" ht="14.5" customHeight="1">
      <c r="B32" s="32"/>
      <c r="F32" s="94" t="s">
        <v>40</v>
      </c>
      <c r="I32" s="94" t="s">
        <v>39</v>
      </c>
      <c r="J32" s="94" t="s">
        <v>41</v>
      </c>
      <c r="L32" s="32"/>
    </row>
    <row r="33" spans="2:12" s="1" customFormat="1" ht="14.5" customHeight="1">
      <c r="B33" s="32"/>
      <c r="D33" s="95" t="s">
        <v>42</v>
      </c>
      <c r="E33" s="27" t="s">
        <v>43</v>
      </c>
      <c r="F33" s="84">
        <f>ROUND((SUM(BE120:BE208)),  2)</f>
        <v>0</v>
      </c>
      <c r="I33" s="96">
        <v>0.21</v>
      </c>
      <c r="J33" s="84">
        <f>ROUND(((SUM(BE120:BE208))*I33),  2)</f>
        <v>0</v>
      </c>
      <c r="L33" s="32"/>
    </row>
    <row r="34" spans="2:12" s="1" customFormat="1" ht="14.5" customHeight="1">
      <c r="B34" s="32"/>
      <c r="E34" s="27" t="s">
        <v>44</v>
      </c>
      <c r="F34" s="84">
        <f>ROUND((SUM(BF120:BF208)),  2)</f>
        <v>0</v>
      </c>
      <c r="I34" s="96">
        <v>0.15</v>
      </c>
      <c r="J34" s="84">
        <f>ROUND(((SUM(BF120:BF208))*I34),  2)</f>
        <v>0</v>
      </c>
      <c r="L34" s="32"/>
    </row>
    <row r="35" spans="2:12" s="1" customFormat="1" ht="14.5" hidden="1" customHeight="1">
      <c r="B35" s="32"/>
      <c r="E35" s="27" t="s">
        <v>45</v>
      </c>
      <c r="F35" s="84">
        <f>ROUND((SUM(BG120:BG208)),  2)</f>
        <v>0</v>
      </c>
      <c r="I35" s="96">
        <v>0.21</v>
      </c>
      <c r="J35" s="84">
        <f>0</f>
        <v>0</v>
      </c>
      <c r="L35" s="32"/>
    </row>
    <row r="36" spans="2:12" s="1" customFormat="1" ht="14.5" hidden="1" customHeight="1">
      <c r="B36" s="32"/>
      <c r="E36" s="27" t="s">
        <v>46</v>
      </c>
      <c r="F36" s="84">
        <f>ROUND((SUM(BH120:BH208)),  2)</f>
        <v>0</v>
      </c>
      <c r="I36" s="96">
        <v>0.15</v>
      </c>
      <c r="J36" s="84">
        <f>0</f>
        <v>0</v>
      </c>
      <c r="L36" s="32"/>
    </row>
    <row r="37" spans="2:12" s="1" customFormat="1" ht="14.5" hidden="1" customHeight="1">
      <c r="B37" s="32"/>
      <c r="E37" s="27" t="s">
        <v>47</v>
      </c>
      <c r="F37" s="84">
        <f>ROUND((SUM(BI120:BI208)),  2)</f>
        <v>0</v>
      </c>
      <c r="I37" s="96">
        <v>0</v>
      </c>
      <c r="J37" s="84">
        <f>0</f>
        <v>0</v>
      </c>
      <c r="L37" s="32"/>
    </row>
    <row r="38" spans="2:12" s="1" customFormat="1" ht="7" customHeight="1">
      <c r="B38" s="32"/>
      <c r="L38" s="32"/>
    </row>
    <row r="39" spans="2:12" s="1" customFormat="1" ht="25.25" customHeight="1">
      <c r="B39" s="32"/>
      <c r="C39" s="97"/>
      <c r="D39" s="98" t="s">
        <v>48</v>
      </c>
      <c r="E39" s="55"/>
      <c r="F39" s="55"/>
      <c r="G39" s="99" t="s">
        <v>49</v>
      </c>
      <c r="H39" s="100" t="s">
        <v>50</v>
      </c>
      <c r="I39" s="55"/>
      <c r="J39" s="101">
        <f>SUM(J30:J37)</f>
        <v>0</v>
      </c>
      <c r="K39" s="102"/>
      <c r="L39" s="32"/>
    </row>
    <row r="40" spans="2:12" s="1" customFormat="1" ht="14.5" customHeight="1">
      <c r="B40" s="32"/>
      <c r="L40" s="32"/>
    </row>
    <row r="41" spans="2:12" ht="14.5" customHeight="1">
      <c r="B41" s="20"/>
      <c r="L41" s="20"/>
    </row>
    <row r="42" spans="2:12" ht="14.5" customHeight="1">
      <c r="B42" s="20"/>
      <c r="L42" s="20"/>
    </row>
    <row r="43" spans="2:12" ht="14.5" customHeight="1">
      <c r="B43" s="20"/>
      <c r="L43" s="20"/>
    </row>
    <row r="44" spans="2:12" ht="14.5" customHeight="1">
      <c r="B44" s="20"/>
      <c r="L44" s="20"/>
    </row>
    <row r="45" spans="2:12" ht="14.5" customHeight="1">
      <c r="B45" s="20"/>
      <c r="L45" s="20"/>
    </row>
    <row r="46" spans="2:12" ht="14.5" customHeight="1">
      <c r="B46" s="20"/>
      <c r="L46" s="20"/>
    </row>
    <row r="47" spans="2:12" ht="14.5" customHeight="1">
      <c r="B47" s="20"/>
      <c r="L47" s="20"/>
    </row>
    <row r="48" spans="2:12" ht="14.5" customHeight="1">
      <c r="B48" s="20"/>
      <c r="L48" s="20"/>
    </row>
    <row r="49" spans="2:12" ht="14.5" customHeight="1">
      <c r="B49" s="20"/>
      <c r="L49" s="20"/>
    </row>
    <row r="50" spans="2:12" s="1" customFormat="1" ht="14.5" customHeight="1">
      <c r="B50" s="32"/>
      <c r="D50" s="40" t="s">
        <v>51</v>
      </c>
      <c r="E50" s="41"/>
      <c r="F50" s="41"/>
      <c r="G50" s="40" t="s">
        <v>52</v>
      </c>
      <c r="H50" s="41"/>
      <c r="I50" s="41"/>
      <c r="J50" s="41"/>
      <c r="K50" s="41"/>
      <c r="L50" s="32"/>
    </row>
    <row r="51" spans="2:12">
      <c r="B51" s="20"/>
      <c r="L51" s="20"/>
    </row>
    <row r="52" spans="2:12">
      <c r="B52" s="20"/>
      <c r="L52" s="20"/>
    </row>
    <row r="53" spans="2:12">
      <c r="B53" s="20"/>
      <c r="L53" s="20"/>
    </row>
    <row r="54" spans="2:12">
      <c r="B54" s="20"/>
      <c r="L54" s="20"/>
    </row>
    <row r="55" spans="2:12">
      <c r="B55" s="20"/>
      <c r="L55" s="20"/>
    </row>
    <row r="56" spans="2:12">
      <c r="B56" s="20"/>
      <c r="L56" s="20"/>
    </row>
    <row r="57" spans="2:12">
      <c r="B57" s="20"/>
      <c r="L57" s="20"/>
    </row>
    <row r="58" spans="2:12">
      <c r="B58" s="20"/>
      <c r="L58" s="20"/>
    </row>
    <row r="59" spans="2:12">
      <c r="B59" s="20"/>
      <c r="L59" s="20"/>
    </row>
    <row r="60" spans="2:12">
      <c r="B60" s="20"/>
      <c r="L60" s="20"/>
    </row>
    <row r="61" spans="2:12" s="1" customFormat="1" ht="13">
      <c r="B61" s="32"/>
      <c r="D61" s="42" t="s">
        <v>53</v>
      </c>
      <c r="E61" s="34"/>
      <c r="F61" s="103" t="s">
        <v>54</v>
      </c>
      <c r="G61" s="42" t="s">
        <v>53</v>
      </c>
      <c r="H61" s="34"/>
      <c r="I61" s="34"/>
      <c r="J61" s="104" t="s">
        <v>54</v>
      </c>
      <c r="K61" s="34"/>
      <c r="L61" s="32"/>
    </row>
    <row r="62" spans="2:12">
      <c r="B62" s="20"/>
      <c r="L62" s="20"/>
    </row>
    <row r="63" spans="2:12">
      <c r="B63" s="20"/>
      <c r="L63" s="20"/>
    </row>
    <row r="64" spans="2:12">
      <c r="B64" s="20"/>
      <c r="L64" s="20"/>
    </row>
    <row r="65" spans="2:12" s="1" customFormat="1" ht="13">
      <c r="B65" s="32"/>
      <c r="D65" s="40" t="s">
        <v>55</v>
      </c>
      <c r="E65" s="41"/>
      <c r="F65" s="41"/>
      <c r="G65" s="40" t="s">
        <v>56</v>
      </c>
      <c r="H65" s="41"/>
      <c r="I65" s="41"/>
      <c r="J65" s="41"/>
      <c r="K65" s="41"/>
      <c r="L65" s="32"/>
    </row>
    <row r="66" spans="2:12">
      <c r="B66" s="20"/>
      <c r="L66" s="20"/>
    </row>
    <row r="67" spans="2:12">
      <c r="B67" s="20"/>
      <c r="L67" s="20"/>
    </row>
    <row r="68" spans="2:12">
      <c r="B68" s="20"/>
      <c r="L68" s="20"/>
    </row>
    <row r="69" spans="2:12">
      <c r="B69" s="20"/>
      <c r="L69" s="20"/>
    </row>
    <row r="70" spans="2:12">
      <c r="B70" s="20"/>
      <c r="L70" s="20"/>
    </row>
    <row r="71" spans="2:12">
      <c r="B71" s="20"/>
      <c r="L71" s="20"/>
    </row>
    <row r="72" spans="2:12">
      <c r="B72" s="20"/>
      <c r="L72" s="20"/>
    </row>
    <row r="73" spans="2:12">
      <c r="B73" s="20"/>
      <c r="L73" s="20"/>
    </row>
    <row r="74" spans="2:12">
      <c r="B74" s="20"/>
      <c r="L74" s="20"/>
    </row>
    <row r="75" spans="2:12">
      <c r="B75" s="20"/>
      <c r="L75" s="20"/>
    </row>
    <row r="76" spans="2:12" s="1" customFormat="1" ht="13">
      <c r="B76" s="32"/>
      <c r="D76" s="42" t="s">
        <v>53</v>
      </c>
      <c r="E76" s="34"/>
      <c r="F76" s="103" t="s">
        <v>54</v>
      </c>
      <c r="G76" s="42" t="s">
        <v>53</v>
      </c>
      <c r="H76" s="34"/>
      <c r="I76" s="34"/>
      <c r="J76" s="104" t="s">
        <v>54</v>
      </c>
      <c r="K76" s="34"/>
      <c r="L76" s="32"/>
    </row>
    <row r="77" spans="2:12" s="1" customFormat="1" ht="14.5" customHeight="1">
      <c r="B77" s="43"/>
      <c r="C77" s="44"/>
      <c r="D77" s="44"/>
      <c r="E77" s="44"/>
      <c r="F77" s="44"/>
      <c r="G77" s="44"/>
      <c r="H77" s="44"/>
      <c r="I77" s="44"/>
      <c r="J77" s="44"/>
      <c r="K77" s="44"/>
      <c r="L77" s="32"/>
    </row>
    <row r="81" spans="2:47" s="1" customFormat="1" ht="7" customHeight="1">
      <c r="B81" s="45"/>
      <c r="C81" s="46"/>
      <c r="D81" s="46"/>
      <c r="E81" s="46"/>
      <c r="F81" s="46"/>
      <c r="G81" s="46"/>
      <c r="H81" s="46"/>
      <c r="I81" s="46"/>
      <c r="J81" s="46"/>
      <c r="K81" s="46"/>
      <c r="L81" s="32"/>
    </row>
    <row r="82" spans="2:47" s="1" customFormat="1" ht="25" customHeight="1">
      <c r="B82" s="32"/>
      <c r="C82" s="21" t="s">
        <v>107</v>
      </c>
      <c r="L82" s="32"/>
    </row>
    <row r="83" spans="2:47" s="1" customFormat="1" ht="7" customHeight="1">
      <c r="B83" s="32"/>
      <c r="L83" s="32"/>
    </row>
    <row r="84" spans="2:47" s="1" customFormat="1" ht="12" customHeight="1">
      <c r="B84" s="32"/>
      <c r="C84" s="27" t="s">
        <v>16</v>
      </c>
      <c r="L84" s="32"/>
    </row>
    <row r="85" spans="2:47" s="1" customFormat="1" ht="26.25" customHeight="1">
      <c r="B85" s="32"/>
      <c r="E85" s="343" t="str">
        <f>E7</f>
        <v>Modernizace tramvajové tratě Vídeňská, úsek Bohunická - Moravanské lány</v>
      </c>
      <c r="F85" s="344"/>
      <c r="G85" s="344"/>
      <c r="H85" s="344"/>
      <c r="L85" s="32"/>
    </row>
    <row r="86" spans="2:47" s="1" customFormat="1" ht="12" customHeight="1">
      <c r="B86" s="32"/>
      <c r="C86" s="27" t="s">
        <v>104</v>
      </c>
      <c r="L86" s="32"/>
    </row>
    <row r="87" spans="2:47" s="1" customFormat="1" ht="16.5" customHeight="1">
      <c r="B87" s="32"/>
      <c r="E87" s="323" t="str">
        <f>E9</f>
        <v>SO02 - Vyústění odvodnění</v>
      </c>
      <c r="F87" s="342"/>
      <c r="G87" s="342"/>
      <c r="H87" s="342"/>
      <c r="L87" s="32"/>
    </row>
    <row r="88" spans="2:47" s="1" customFormat="1" ht="7" customHeight="1">
      <c r="B88" s="32"/>
      <c r="L88" s="32"/>
    </row>
    <row r="89" spans="2:47" s="1" customFormat="1" ht="12" customHeight="1">
      <c r="B89" s="32"/>
      <c r="C89" s="27" t="s">
        <v>19</v>
      </c>
      <c r="F89" s="25" t="str">
        <f>F12</f>
        <v>ulice Vídeňská, Brno</v>
      </c>
      <c r="I89" s="27" t="s">
        <v>21</v>
      </c>
      <c r="J89" s="51" t="str">
        <f>IF(J12="","",J12)</f>
        <v>26. 5. 2021</v>
      </c>
      <c r="L89" s="32"/>
    </row>
    <row r="90" spans="2:47" s="1" customFormat="1" ht="7" customHeight="1">
      <c r="B90" s="32"/>
      <c r="L90" s="32"/>
    </row>
    <row r="91" spans="2:47" s="1" customFormat="1" ht="25.75" customHeight="1">
      <c r="B91" s="32"/>
      <c r="C91" s="27" t="s">
        <v>23</v>
      </c>
      <c r="F91" s="25" t="str">
        <f>E15</f>
        <v>Dopravní podnik města Brna, a. s.</v>
      </c>
      <c r="I91" s="27" t="s">
        <v>31</v>
      </c>
      <c r="J91" s="30" t="str">
        <f>E21</f>
        <v>Vysoké učení technické v Brně</v>
      </c>
      <c r="L91" s="32"/>
    </row>
    <row r="92" spans="2:47" s="1" customFormat="1" ht="25.75" customHeight="1">
      <c r="B92" s="32"/>
      <c r="C92" s="27" t="s">
        <v>29</v>
      </c>
      <c r="F92" s="25" t="str">
        <f>IF(E18="","",E18)</f>
        <v>Vyplň údaj</v>
      </c>
      <c r="I92" s="27" t="s">
        <v>36</v>
      </c>
      <c r="J92" s="30" t="str">
        <f>E24</f>
        <v>Vysoké učení technické v Brně</v>
      </c>
      <c r="L92" s="32"/>
    </row>
    <row r="93" spans="2:47" s="1" customFormat="1" ht="10.25" customHeight="1">
      <c r="B93" s="32"/>
      <c r="L93" s="32"/>
    </row>
    <row r="94" spans="2:47" s="1" customFormat="1" ht="29.25" customHeight="1">
      <c r="B94" s="32"/>
      <c r="C94" s="105" t="s">
        <v>108</v>
      </c>
      <c r="D94" s="97"/>
      <c r="E94" s="97"/>
      <c r="F94" s="97"/>
      <c r="G94" s="97"/>
      <c r="H94" s="97"/>
      <c r="I94" s="97"/>
      <c r="J94" s="106" t="s">
        <v>109</v>
      </c>
      <c r="K94" s="97"/>
      <c r="L94" s="32"/>
    </row>
    <row r="95" spans="2:47" s="1" customFormat="1" ht="10.25" customHeight="1">
      <c r="B95" s="32"/>
      <c r="L95" s="32"/>
    </row>
    <row r="96" spans="2:47" s="1" customFormat="1" ht="23" customHeight="1">
      <c r="B96" s="32"/>
      <c r="C96" s="107" t="s">
        <v>110</v>
      </c>
      <c r="J96" s="64">
        <f>J120</f>
        <v>0</v>
      </c>
      <c r="L96" s="32"/>
      <c r="AU96" s="17" t="s">
        <v>111</v>
      </c>
    </row>
    <row r="97" spans="2:12" s="8" customFormat="1" ht="25" customHeight="1">
      <c r="B97" s="108"/>
      <c r="D97" s="109" t="s">
        <v>112</v>
      </c>
      <c r="E97" s="110"/>
      <c r="F97" s="110"/>
      <c r="G97" s="110"/>
      <c r="H97" s="110"/>
      <c r="I97" s="110"/>
      <c r="J97" s="111">
        <f>J121</f>
        <v>0</v>
      </c>
      <c r="L97" s="108"/>
    </row>
    <row r="98" spans="2:12" s="9" customFormat="1" ht="20" customHeight="1">
      <c r="B98" s="112"/>
      <c r="D98" s="113" t="s">
        <v>113</v>
      </c>
      <c r="E98" s="114"/>
      <c r="F98" s="114"/>
      <c r="G98" s="114"/>
      <c r="H98" s="114"/>
      <c r="I98" s="114"/>
      <c r="J98" s="115">
        <f>J122</f>
        <v>0</v>
      </c>
      <c r="L98" s="112"/>
    </row>
    <row r="99" spans="2:12" s="9" customFormat="1" ht="20" customHeight="1">
      <c r="B99" s="112"/>
      <c r="D99" s="113" t="s">
        <v>115</v>
      </c>
      <c r="E99" s="114"/>
      <c r="F99" s="114"/>
      <c r="G99" s="114"/>
      <c r="H99" s="114"/>
      <c r="I99" s="114"/>
      <c r="J99" s="115">
        <f>J204</f>
        <v>0</v>
      </c>
      <c r="L99" s="112"/>
    </row>
    <row r="100" spans="2:12" s="9" customFormat="1" ht="20" customHeight="1">
      <c r="B100" s="112"/>
      <c r="D100" s="113" t="s">
        <v>266</v>
      </c>
      <c r="E100" s="114"/>
      <c r="F100" s="114"/>
      <c r="G100" s="114"/>
      <c r="H100" s="114"/>
      <c r="I100" s="114"/>
      <c r="J100" s="115">
        <f>J207</f>
        <v>0</v>
      </c>
      <c r="L100" s="112"/>
    </row>
    <row r="101" spans="2:12" s="1" customFormat="1" ht="21.75" customHeight="1">
      <c r="B101" s="32"/>
      <c r="L101" s="32"/>
    </row>
    <row r="102" spans="2:12" s="1" customFormat="1" ht="7" customHeight="1">
      <c r="B102" s="43"/>
      <c r="C102" s="44"/>
      <c r="D102" s="44"/>
      <c r="E102" s="44"/>
      <c r="F102" s="44"/>
      <c r="G102" s="44"/>
      <c r="H102" s="44"/>
      <c r="I102" s="44"/>
      <c r="J102" s="44"/>
      <c r="K102" s="44"/>
      <c r="L102" s="32"/>
    </row>
    <row r="106" spans="2:12" s="1" customFormat="1" ht="7" customHeight="1">
      <c r="B106" s="45"/>
      <c r="C106" s="46"/>
      <c r="D106" s="46"/>
      <c r="E106" s="46"/>
      <c r="F106" s="46"/>
      <c r="G106" s="46"/>
      <c r="H106" s="46"/>
      <c r="I106" s="46"/>
      <c r="J106" s="46"/>
      <c r="K106" s="46"/>
      <c r="L106" s="32"/>
    </row>
    <row r="107" spans="2:12" s="1" customFormat="1" ht="25" customHeight="1">
      <c r="B107" s="32"/>
      <c r="C107" s="21" t="s">
        <v>119</v>
      </c>
      <c r="L107" s="32"/>
    </row>
    <row r="108" spans="2:12" s="1" customFormat="1" ht="7" customHeight="1">
      <c r="B108" s="32"/>
      <c r="L108" s="32"/>
    </row>
    <row r="109" spans="2:12" s="1" customFormat="1" ht="12" customHeight="1">
      <c r="B109" s="32"/>
      <c r="C109" s="27" t="s">
        <v>16</v>
      </c>
      <c r="L109" s="32"/>
    </row>
    <row r="110" spans="2:12" s="1" customFormat="1" ht="26.25" customHeight="1">
      <c r="B110" s="32"/>
      <c r="E110" s="343" t="str">
        <f>E7</f>
        <v>Modernizace tramvajové tratě Vídeňská, úsek Bohunická - Moravanské lány</v>
      </c>
      <c r="F110" s="344"/>
      <c r="G110" s="344"/>
      <c r="H110" s="344"/>
      <c r="L110" s="32"/>
    </row>
    <row r="111" spans="2:12" s="1" customFormat="1" ht="12" customHeight="1">
      <c r="B111" s="32"/>
      <c r="C111" s="27" t="s">
        <v>104</v>
      </c>
      <c r="L111" s="32"/>
    </row>
    <row r="112" spans="2:12" s="1" customFormat="1" ht="16.5" customHeight="1">
      <c r="B112" s="32"/>
      <c r="E112" s="323" t="str">
        <f>E9</f>
        <v>SO02 - Vyústění odvodnění</v>
      </c>
      <c r="F112" s="342"/>
      <c r="G112" s="342"/>
      <c r="H112" s="342"/>
      <c r="L112" s="32"/>
    </row>
    <row r="113" spans="2:65" s="1" customFormat="1" ht="7" customHeight="1">
      <c r="B113" s="32"/>
      <c r="L113" s="32"/>
    </row>
    <row r="114" spans="2:65" s="1" customFormat="1" ht="12" customHeight="1">
      <c r="B114" s="32"/>
      <c r="C114" s="27" t="s">
        <v>19</v>
      </c>
      <c r="F114" s="25" t="str">
        <f>F12</f>
        <v>ulice Vídeňská, Brno</v>
      </c>
      <c r="I114" s="27" t="s">
        <v>21</v>
      </c>
      <c r="J114" s="51" t="str">
        <f>IF(J12="","",J12)</f>
        <v>26. 5. 2021</v>
      </c>
      <c r="L114" s="32"/>
    </row>
    <row r="115" spans="2:65" s="1" customFormat="1" ht="7" customHeight="1">
      <c r="B115" s="32"/>
      <c r="L115" s="32"/>
    </row>
    <row r="116" spans="2:65" s="1" customFormat="1" ht="25.75" customHeight="1">
      <c r="B116" s="32"/>
      <c r="C116" s="27" t="s">
        <v>23</v>
      </c>
      <c r="F116" s="25" t="str">
        <f>E15</f>
        <v>Dopravní podnik města Brna, a. s.</v>
      </c>
      <c r="I116" s="27" t="s">
        <v>31</v>
      </c>
      <c r="J116" s="30" t="str">
        <f>E21</f>
        <v>Vysoké učení technické v Brně</v>
      </c>
      <c r="L116" s="32"/>
    </row>
    <row r="117" spans="2:65" s="1" customFormat="1" ht="25.75" customHeight="1">
      <c r="B117" s="32"/>
      <c r="C117" s="27" t="s">
        <v>29</v>
      </c>
      <c r="F117" s="25" t="str">
        <f>IF(E18="","",E18)</f>
        <v>Vyplň údaj</v>
      </c>
      <c r="I117" s="27" t="s">
        <v>36</v>
      </c>
      <c r="J117" s="30" t="str">
        <f>E24</f>
        <v>Vysoké učení technické v Brně</v>
      </c>
      <c r="L117" s="32"/>
    </row>
    <row r="118" spans="2:65" s="1" customFormat="1" ht="10.25" customHeight="1">
      <c r="B118" s="32"/>
      <c r="L118" s="32"/>
    </row>
    <row r="119" spans="2:65" s="10" customFormat="1" ht="29.25" customHeight="1">
      <c r="B119" s="116"/>
      <c r="C119" s="117" t="s">
        <v>120</v>
      </c>
      <c r="D119" s="118" t="s">
        <v>63</v>
      </c>
      <c r="E119" s="118" t="s">
        <v>59</v>
      </c>
      <c r="F119" s="118" t="s">
        <v>60</v>
      </c>
      <c r="G119" s="118" t="s">
        <v>121</v>
      </c>
      <c r="H119" s="118" t="s">
        <v>122</v>
      </c>
      <c r="I119" s="118" t="s">
        <v>123</v>
      </c>
      <c r="J119" s="118" t="s">
        <v>109</v>
      </c>
      <c r="K119" s="119" t="s">
        <v>124</v>
      </c>
      <c r="L119" s="116"/>
      <c r="M119" s="57" t="s">
        <v>1</v>
      </c>
      <c r="N119" s="58" t="s">
        <v>42</v>
      </c>
      <c r="O119" s="58" t="s">
        <v>125</v>
      </c>
      <c r="P119" s="58" t="s">
        <v>126</v>
      </c>
      <c r="Q119" s="58" t="s">
        <v>127</v>
      </c>
      <c r="R119" s="58" t="s">
        <v>128</v>
      </c>
      <c r="S119" s="58" t="s">
        <v>129</v>
      </c>
      <c r="T119" s="59" t="s">
        <v>130</v>
      </c>
    </row>
    <row r="120" spans="2:65" s="1" customFormat="1" ht="23" customHeight="1">
      <c r="B120" s="32"/>
      <c r="C120" s="62" t="s">
        <v>131</v>
      </c>
      <c r="J120" s="120">
        <f>BK120</f>
        <v>0</v>
      </c>
      <c r="L120" s="32"/>
      <c r="M120" s="60"/>
      <c r="N120" s="52"/>
      <c r="O120" s="52"/>
      <c r="P120" s="121">
        <f>P121</f>
        <v>0</v>
      </c>
      <c r="Q120" s="52"/>
      <c r="R120" s="121">
        <f>R121</f>
        <v>5.9305099999999999</v>
      </c>
      <c r="S120" s="52"/>
      <c r="T120" s="122">
        <f>T121</f>
        <v>0</v>
      </c>
      <c r="AT120" s="17" t="s">
        <v>77</v>
      </c>
      <c r="AU120" s="17" t="s">
        <v>111</v>
      </c>
      <c r="BK120" s="123">
        <f>BK121</f>
        <v>0</v>
      </c>
    </row>
    <row r="121" spans="2:65" s="11" customFormat="1" ht="26" customHeight="1">
      <c r="B121" s="124"/>
      <c r="D121" s="125" t="s">
        <v>77</v>
      </c>
      <c r="E121" s="126" t="s">
        <v>132</v>
      </c>
      <c r="F121" s="126" t="s">
        <v>133</v>
      </c>
      <c r="I121" s="127"/>
      <c r="J121" s="128">
        <f>BK121</f>
        <v>0</v>
      </c>
      <c r="L121" s="124"/>
      <c r="M121" s="129"/>
      <c r="P121" s="130">
        <f>P122+P204+P207</f>
        <v>0</v>
      </c>
      <c r="R121" s="130">
        <f>R122+R204+R207</f>
        <v>5.9305099999999999</v>
      </c>
      <c r="T121" s="131">
        <f>T122+T204+T207</f>
        <v>0</v>
      </c>
      <c r="AR121" s="125" t="s">
        <v>85</v>
      </c>
      <c r="AT121" s="132" t="s">
        <v>77</v>
      </c>
      <c r="AU121" s="132" t="s">
        <v>78</v>
      </c>
      <c r="AY121" s="125" t="s">
        <v>134</v>
      </c>
      <c r="BK121" s="133">
        <f>BK122+BK204+BK207</f>
        <v>0</v>
      </c>
    </row>
    <row r="122" spans="2:65" s="11" customFormat="1" ht="23" customHeight="1">
      <c r="B122" s="124"/>
      <c r="D122" s="125" t="s">
        <v>77</v>
      </c>
      <c r="E122" s="134" t="s">
        <v>85</v>
      </c>
      <c r="F122" s="134" t="s">
        <v>135</v>
      </c>
      <c r="I122" s="127"/>
      <c r="J122" s="135">
        <f>BK122</f>
        <v>0</v>
      </c>
      <c r="L122" s="124"/>
      <c r="M122" s="129"/>
      <c r="P122" s="130">
        <f>SUM(P123:P203)</f>
        <v>0</v>
      </c>
      <c r="R122" s="130">
        <f>SUM(R123:R203)</f>
        <v>2.3392999999999997</v>
      </c>
      <c r="T122" s="131">
        <f>SUM(T123:T203)</f>
        <v>0</v>
      </c>
      <c r="AR122" s="125" t="s">
        <v>85</v>
      </c>
      <c r="AT122" s="132" t="s">
        <v>77</v>
      </c>
      <c r="AU122" s="132" t="s">
        <v>85</v>
      </c>
      <c r="AY122" s="125" t="s">
        <v>134</v>
      </c>
      <c r="BK122" s="133">
        <f>SUM(BK123:BK203)</f>
        <v>0</v>
      </c>
    </row>
    <row r="123" spans="2:65" s="1" customFormat="1" ht="24.25" customHeight="1">
      <c r="B123" s="32"/>
      <c r="C123" s="136" t="s">
        <v>85</v>
      </c>
      <c r="D123" s="136" t="s">
        <v>136</v>
      </c>
      <c r="E123" s="137" t="s">
        <v>650</v>
      </c>
      <c r="F123" s="138" t="s">
        <v>651</v>
      </c>
      <c r="G123" s="139" t="s">
        <v>139</v>
      </c>
      <c r="H123" s="140">
        <v>4</v>
      </c>
      <c r="I123" s="141"/>
      <c r="J123" s="142">
        <f>ROUND(I123*H123,2)</f>
        <v>0</v>
      </c>
      <c r="K123" s="138" t="s">
        <v>140</v>
      </c>
      <c r="L123" s="32"/>
      <c r="M123" s="143" t="s">
        <v>1</v>
      </c>
      <c r="N123" s="144" t="s">
        <v>43</v>
      </c>
      <c r="P123" s="145">
        <f>O123*H123</f>
        <v>0</v>
      </c>
      <c r="Q123" s="145">
        <v>0</v>
      </c>
      <c r="R123" s="145">
        <f>Q123*H123</f>
        <v>0</v>
      </c>
      <c r="S123" s="145">
        <v>0</v>
      </c>
      <c r="T123" s="146">
        <f>S123*H123</f>
        <v>0</v>
      </c>
      <c r="AR123" s="147" t="s">
        <v>141</v>
      </c>
      <c r="AT123" s="147" t="s">
        <v>136</v>
      </c>
      <c r="AU123" s="147" t="s">
        <v>87</v>
      </c>
      <c r="AY123" s="17" t="s">
        <v>134</v>
      </c>
      <c r="BE123" s="148">
        <f>IF(N123="základní",J123,0)</f>
        <v>0</v>
      </c>
      <c r="BF123" s="148">
        <f>IF(N123="snížená",J123,0)</f>
        <v>0</v>
      </c>
      <c r="BG123" s="148">
        <f>IF(N123="zákl. přenesená",J123,0)</f>
        <v>0</v>
      </c>
      <c r="BH123" s="148">
        <f>IF(N123="sníž. přenesená",J123,0)</f>
        <v>0</v>
      </c>
      <c r="BI123" s="148">
        <f>IF(N123="nulová",J123,0)</f>
        <v>0</v>
      </c>
      <c r="BJ123" s="17" t="s">
        <v>85</v>
      </c>
      <c r="BK123" s="148">
        <f>ROUND(I123*H123,2)</f>
        <v>0</v>
      </c>
      <c r="BL123" s="17" t="s">
        <v>141</v>
      </c>
      <c r="BM123" s="147" t="s">
        <v>652</v>
      </c>
    </row>
    <row r="124" spans="2:65" s="12" customFormat="1" ht="12">
      <c r="B124" s="149"/>
      <c r="D124" s="150" t="s">
        <v>143</v>
      </c>
      <c r="E124" s="151" t="s">
        <v>1</v>
      </c>
      <c r="F124" s="152" t="s">
        <v>272</v>
      </c>
      <c r="H124" s="151" t="s">
        <v>1</v>
      </c>
      <c r="I124" s="153"/>
      <c r="L124" s="149"/>
      <c r="M124" s="154"/>
      <c r="T124" s="155"/>
      <c r="AT124" s="151" t="s">
        <v>143</v>
      </c>
      <c r="AU124" s="151" t="s">
        <v>87</v>
      </c>
      <c r="AV124" s="12" t="s">
        <v>85</v>
      </c>
      <c r="AW124" s="12" t="s">
        <v>35</v>
      </c>
      <c r="AX124" s="12" t="s">
        <v>78</v>
      </c>
      <c r="AY124" s="151" t="s">
        <v>134</v>
      </c>
    </row>
    <row r="125" spans="2:65" s="13" customFormat="1" ht="12">
      <c r="B125" s="156"/>
      <c r="D125" s="150" t="s">
        <v>143</v>
      </c>
      <c r="E125" s="157" t="s">
        <v>1</v>
      </c>
      <c r="F125" s="158" t="s">
        <v>653</v>
      </c>
      <c r="H125" s="159">
        <v>4</v>
      </c>
      <c r="I125" s="160"/>
      <c r="L125" s="156"/>
      <c r="M125" s="161"/>
      <c r="T125" s="162"/>
      <c r="AT125" s="157" t="s">
        <v>143</v>
      </c>
      <c r="AU125" s="157" t="s">
        <v>87</v>
      </c>
      <c r="AV125" s="13" t="s">
        <v>87</v>
      </c>
      <c r="AW125" s="13" t="s">
        <v>35</v>
      </c>
      <c r="AX125" s="13" t="s">
        <v>78</v>
      </c>
      <c r="AY125" s="157" t="s">
        <v>134</v>
      </c>
    </row>
    <row r="126" spans="2:65" s="14" customFormat="1" ht="12">
      <c r="B126" s="163"/>
      <c r="D126" s="150" t="s">
        <v>143</v>
      </c>
      <c r="E126" s="164" t="s">
        <v>248</v>
      </c>
      <c r="F126" s="165" t="s">
        <v>149</v>
      </c>
      <c r="H126" s="166">
        <v>4</v>
      </c>
      <c r="I126" s="167"/>
      <c r="L126" s="163"/>
      <c r="M126" s="168"/>
      <c r="T126" s="169"/>
      <c r="AT126" s="164" t="s">
        <v>143</v>
      </c>
      <c r="AU126" s="164" t="s">
        <v>87</v>
      </c>
      <c r="AV126" s="14" t="s">
        <v>141</v>
      </c>
      <c r="AW126" s="14" t="s">
        <v>35</v>
      </c>
      <c r="AX126" s="14" t="s">
        <v>85</v>
      </c>
      <c r="AY126" s="164" t="s">
        <v>134</v>
      </c>
    </row>
    <row r="127" spans="2:65" s="1" customFormat="1" ht="24.25" customHeight="1">
      <c r="B127" s="32"/>
      <c r="C127" s="136" t="s">
        <v>87</v>
      </c>
      <c r="D127" s="136" t="s">
        <v>136</v>
      </c>
      <c r="E127" s="137" t="s">
        <v>274</v>
      </c>
      <c r="F127" s="138" t="s">
        <v>275</v>
      </c>
      <c r="G127" s="139" t="s">
        <v>173</v>
      </c>
      <c r="H127" s="140">
        <v>1.4</v>
      </c>
      <c r="I127" s="141"/>
      <c r="J127" s="142">
        <f>ROUND(I127*H127,2)</f>
        <v>0</v>
      </c>
      <c r="K127" s="138" t="s">
        <v>140</v>
      </c>
      <c r="L127" s="32"/>
      <c r="M127" s="143" t="s">
        <v>1</v>
      </c>
      <c r="N127" s="144" t="s">
        <v>43</v>
      </c>
      <c r="P127" s="145">
        <f>O127*H127</f>
        <v>0</v>
      </c>
      <c r="Q127" s="145">
        <v>0</v>
      </c>
      <c r="R127" s="145">
        <f>Q127*H127</f>
        <v>0</v>
      </c>
      <c r="S127" s="145">
        <v>0</v>
      </c>
      <c r="T127" s="146">
        <f>S127*H127</f>
        <v>0</v>
      </c>
      <c r="AR127" s="147" t="s">
        <v>141</v>
      </c>
      <c r="AT127" s="147" t="s">
        <v>136</v>
      </c>
      <c r="AU127" s="147" t="s">
        <v>87</v>
      </c>
      <c r="AY127" s="17" t="s">
        <v>134</v>
      </c>
      <c r="BE127" s="148">
        <f>IF(N127="základní",J127,0)</f>
        <v>0</v>
      </c>
      <c r="BF127" s="148">
        <f>IF(N127="snížená",J127,0)</f>
        <v>0</v>
      </c>
      <c r="BG127" s="148">
        <f>IF(N127="zákl. přenesená",J127,0)</f>
        <v>0</v>
      </c>
      <c r="BH127" s="148">
        <f>IF(N127="sníž. přenesená",J127,0)</f>
        <v>0</v>
      </c>
      <c r="BI127" s="148">
        <f>IF(N127="nulová",J127,0)</f>
        <v>0</v>
      </c>
      <c r="BJ127" s="17" t="s">
        <v>85</v>
      </c>
      <c r="BK127" s="148">
        <f>ROUND(I127*H127,2)</f>
        <v>0</v>
      </c>
      <c r="BL127" s="17" t="s">
        <v>141</v>
      </c>
      <c r="BM127" s="147" t="s">
        <v>654</v>
      </c>
    </row>
    <row r="128" spans="2:65" s="12" customFormat="1" ht="12">
      <c r="B128" s="149"/>
      <c r="D128" s="150" t="s">
        <v>143</v>
      </c>
      <c r="E128" s="151" t="s">
        <v>1</v>
      </c>
      <c r="F128" s="152" t="s">
        <v>277</v>
      </c>
      <c r="H128" s="151" t="s">
        <v>1</v>
      </c>
      <c r="I128" s="153"/>
      <c r="L128" s="149"/>
      <c r="M128" s="154"/>
      <c r="T128" s="155"/>
      <c r="AT128" s="151" t="s">
        <v>143</v>
      </c>
      <c r="AU128" s="151" t="s">
        <v>87</v>
      </c>
      <c r="AV128" s="12" t="s">
        <v>85</v>
      </c>
      <c r="AW128" s="12" t="s">
        <v>35</v>
      </c>
      <c r="AX128" s="12" t="s">
        <v>78</v>
      </c>
      <c r="AY128" s="151" t="s">
        <v>134</v>
      </c>
    </row>
    <row r="129" spans="2:65" s="13" customFormat="1" ht="12">
      <c r="B129" s="156"/>
      <c r="D129" s="150" t="s">
        <v>143</v>
      </c>
      <c r="E129" s="157" t="s">
        <v>1</v>
      </c>
      <c r="F129" s="158" t="s">
        <v>278</v>
      </c>
      <c r="H129" s="159">
        <v>0.4</v>
      </c>
      <c r="I129" s="160"/>
      <c r="L129" s="156"/>
      <c r="M129" s="161"/>
      <c r="T129" s="162"/>
      <c r="AT129" s="157" t="s">
        <v>143</v>
      </c>
      <c r="AU129" s="157" t="s">
        <v>87</v>
      </c>
      <c r="AV129" s="13" t="s">
        <v>87</v>
      </c>
      <c r="AW129" s="13" t="s">
        <v>35</v>
      </c>
      <c r="AX129" s="13" t="s">
        <v>78</v>
      </c>
      <c r="AY129" s="157" t="s">
        <v>134</v>
      </c>
    </row>
    <row r="130" spans="2:65" s="13" customFormat="1" ht="12">
      <c r="B130" s="156"/>
      <c r="D130" s="150" t="s">
        <v>143</v>
      </c>
      <c r="E130" s="157" t="s">
        <v>1</v>
      </c>
      <c r="F130" s="158" t="s">
        <v>279</v>
      </c>
      <c r="H130" s="159">
        <v>1</v>
      </c>
      <c r="I130" s="160"/>
      <c r="L130" s="156"/>
      <c r="M130" s="161"/>
      <c r="T130" s="162"/>
      <c r="AT130" s="157" t="s">
        <v>143</v>
      </c>
      <c r="AU130" s="157" t="s">
        <v>87</v>
      </c>
      <c r="AV130" s="13" t="s">
        <v>87</v>
      </c>
      <c r="AW130" s="13" t="s">
        <v>35</v>
      </c>
      <c r="AX130" s="13" t="s">
        <v>78</v>
      </c>
      <c r="AY130" s="157" t="s">
        <v>134</v>
      </c>
    </row>
    <row r="131" spans="2:65" s="14" customFormat="1" ht="12">
      <c r="B131" s="163"/>
      <c r="D131" s="150" t="s">
        <v>143</v>
      </c>
      <c r="E131" s="164" t="s">
        <v>1</v>
      </c>
      <c r="F131" s="165" t="s">
        <v>149</v>
      </c>
      <c r="H131" s="166">
        <v>1.4</v>
      </c>
      <c r="I131" s="167"/>
      <c r="L131" s="163"/>
      <c r="M131" s="168"/>
      <c r="T131" s="169"/>
      <c r="AT131" s="164" t="s">
        <v>143</v>
      </c>
      <c r="AU131" s="164" t="s">
        <v>87</v>
      </c>
      <c r="AV131" s="14" t="s">
        <v>141</v>
      </c>
      <c r="AW131" s="14" t="s">
        <v>35</v>
      </c>
      <c r="AX131" s="14" t="s">
        <v>85</v>
      </c>
      <c r="AY131" s="164" t="s">
        <v>134</v>
      </c>
    </row>
    <row r="132" spans="2:65" s="1" customFormat="1" ht="21.75" customHeight="1">
      <c r="B132" s="32"/>
      <c r="C132" s="136" t="s">
        <v>141</v>
      </c>
      <c r="D132" s="136" t="s">
        <v>136</v>
      </c>
      <c r="E132" s="137" t="s">
        <v>280</v>
      </c>
      <c r="F132" s="138" t="s">
        <v>281</v>
      </c>
      <c r="G132" s="139" t="s">
        <v>173</v>
      </c>
      <c r="H132" s="140">
        <v>1.4</v>
      </c>
      <c r="I132" s="141"/>
      <c r="J132" s="142">
        <f>ROUND(I132*H132,2)</f>
        <v>0</v>
      </c>
      <c r="K132" s="138" t="s">
        <v>140</v>
      </c>
      <c r="L132" s="32"/>
      <c r="M132" s="143" t="s">
        <v>1</v>
      </c>
      <c r="N132" s="144" t="s">
        <v>43</v>
      </c>
      <c r="P132" s="145">
        <f>O132*H132</f>
        <v>0</v>
      </c>
      <c r="Q132" s="145">
        <v>0</v>
      </c>
      <c r="R132" s="145">
        <f>Q132*H132</f>
        <v>0</v>
      </c>
      <c r="S132" s="145">
        <v>0</v>
      </c>
      <c r="T132" s="146">
        <f>S132*H132</f>
        <v>0</v>
      </c>
      <c r="AR132" s="147" t="s">
        <v>141</v>
      </c>
      <c r="AT132" s="147" t="s">
        <v>136</v>
      </c>
      <c r="AU132" s="147" t="s">
        <v>87</v>
      </c>
      <c r="AY132" s="17" t="s">
        <v>134</v>
      </c>
      <c r="BE132" s="148">
        <f>IF(N132="základní",J132,0)</f>
        <v>0</v>
      </c>
      <c r="BF132" s="148">
        <f>IF(N132="snížená",J132,0)</f>
        <v>0</v>
      </c>
      <c r="BG132" s="148">
        <f>IF(N132="zákl. přenesená",J132,0)</f>
        <v>0</v>
      </c>
      <c r="BH132" s="148">
        <f>IF(N132="sníž. přenesená",J132,0)</f>
        <v>0</v>
      </c>
      <c r="BI132" s="148">
        <f>IF(N132="nulová",J132,0)</f>
        <v>0</v>
      </c>
      <c r="BJ132" s="17" t="s">
        <v>85</v>
      </c>
      <c r="BK132" s="148">
        <f>ROUND(I132*H132,2)</f>
        <v>0</v>
      </c>
      <c r="BL132" s="17" t="s">
        <v>141</v>
      </c>
      <c r="BM132" s="147" t="s">
        <v>655</v>
      </c>
    </row>
    <row r="133" spans="2:65" s="12" customFormat="1" ht="12">
      <c r="B133" s="149"/>
      <c r="D133" s="150" t="s">
        <v>143</v>
      </c>
      <c r="E133" s="151" t="s">
        <v>1</v>
      </c>
      <c r="F133" s="152" t="s">
        <v>277</v>
      </c>
      <c r="H133" s="151" t="s">
        <v>1</v>
      </c>
      <c r="I133" s="153"/>
      <c r="L133" s="149"/>
      <c r="M133" s="154"/>
      <c r="T133" s="155"/>
      <c r="AT133" s="151" t="s">
        <v>143</v>
      </c>
      <c r="AU133" s="151" t="s">
        <v>87</v>
      </c>
      <c r="AV133" s="12" t="s">
        <v>85</v>
      </c>
      <c r="AW133" s="12" t="s">
        <v>35</v>
      </c>
      <c r="AX133" s="12" t="s">
        <v>78</v>
      </c>
      <c r="AY133" s="151" t="s">
        <v>134</v>
      </c>
    </row>
    <row r="134" spans="2:65" s="13" customFormat="1" ht="12">
      <c r="B134" s="156"/>
      <c r="D134" s="150" t="s">
        <v>143</v>
      </c>
      <c r="E134" s="157" t="s">
        <v>1</v>
      </c>
      <c r="F134" s="158" t="s">
        <v>278</v>
      </c>
      <c r="H134" s="159">
        <v>0.4</v>
      </c>
      <c r="I134" s="160"/>
      <c r="L134" s="156"/>
      <c r="M134" s="161"/>
      <c r="T134" s="162"/>
      <c r="AT134" s="157" t="s">
        <v>143</v>
      </c>
      <c r="AU134" s="157" t="s">
        <v>87</v>
      </c>
      <c r="AV134" s="13" t="s">
        <v>87</v>
      </c>
      <c r="AW134" s="13" t="s">
        <v>35</v>
      </c>
      <c r="AX134" s="13" t="s">
        <v>78</v>
      </c>
      <c r="AY134" s="157" t="s">
        <v>134</v>
      </c>
    </row>
    <row r="135" spans="2:65" s="13" customFormat="1" ht="12">
      <c r="B135" s="156"/>
      <c r="D135" s="150" t="s">
        <v>143</v>
      </c>
      <c r="E135" s="157" t="s">
        <v>1</v>
      </c>
      <c r="F135" s="158" t="s">
        <v>279</v>
      </c>
      <c r="H135" s="159">
        <v>1</v>
      </c>
      <c r="I135" s="160"/>
      <c r="L135" s="156"/>
      <c r="M135" s="161"/>
      <c r="T135" s="162"/>
      <c r="AT135" s="157" t="s">
        <v>143</v>
      </c>
      <c r="AU135" s="157" t="s">
        <v>87</v>
      </c>
      <c r="AV135" s="13" t="s">
        <v>87</v>
      </c>
      <c r="AW135" s="13" t="s">
        <v>35</v>
      </c>
      <c r="AX135" s="13" t="s">
        <v>78</v>
      </c>
      <c r="AY135" s="157" t="s">
        <v>134</v>
      </c>
    </row>
    <row r="136" spans="2:65" s="14" customFormat="1" ht="12">
      <c r="B136" s="163"/>
      <c r="D136" s="150" t="s">
        <v>143</v>
      </c>
      <c r="E136" s="164" t="s">
        <v>1</v>
      </c>
      <c r="F136" s="165" t="s">
        <v>149</v>
      </c>
      <c r="H136" s="166">
        <v>1.4</v>
      </c>
      <c r="I136" s="167"/>
      <c r="L136" s="163"/>
      <c r="M136" s="168"/>
      <c r="T136" s="169"/>
      <c r="AT136" s="164" t="s">
        <v>143</v>
      </c>
      <c r="AU136" s="164" t="s">
        <v>87</v>
      </c>
      <c r="AV136" s="14" t="s">
        <v>141</v>
      </c>
      <c r="AW136" s="14" t="s">
        <v>35</v>
      </c>
      <c r="AX136" s="14" t="s">
        <v>85</v>
      </c>
      <c r="AY136" s="164" t="s">
        <v>134</v>
      </c>
    </row>
    <row r="137" spans="2:65" s="1" customFormat="1" ht="24.25" customHeight="1">
      <c r="B137" s="32"/>
      <c r="C137" s="136" t="s">
        <v>165</v>
      </c>
      <c r="D137" s="136" t="s">
        <v>136</v>
      </c>
      <c r="E137" s="137" t="s">
        <v>283</v>
      </c>
      <c r="F137" s="138" t="s">
        <v>284</v>
      </c>
      <c r="G137" s="139" t="s">
        <v>173</v>
      </c>
      <c r="H137" s="140">
        <v>0.4</v>
      </c>
      <c r="I137" s="141"/>
      <c r="J137" s="142">
        <f>ROUND(I137*H137,2)</f>
        <v>0</v>
      </c>
      <c r="K137" s="138" t="s">
        <v>140</v>
      </c>
      <c r="L137" s="32"/>
      <c r="M137" s="143" t="s">
        <v>1</v>
      </c>
      <c r="N137" s="144" t="s">
        <v>43</v>
      </c>
      <c r="P137" s="145">
        <f>O137*H137</f>
        <v>0</v>
      </c>
      <c r="Q137" s="145">
        <v>0</v>
      </c>
      <c r="R137" s="145">
        <f>Q137*H137</f>
        <v>0</v>
      </c>
      <c r="S137" s="145">
        <v>0</v>
      </c>
      <c r="T137" s="146">
        <f>S137*H137</f>
        <v>0</v>
      </c>
      <c r="AR137" s="147" t="s">
        <v>141</v>
      </c>
      <c r="AT137" s="147" t="s">
        <v>136</v>
      </c>
      <c r="AU137" s="147" t="s">
        <v>87</v>
      </c>
      <c r="AY137" s="17" t="s">
        <v>134</v>
      </c>
      <c r="BE137" s="148">
        <f>IF(N137="základní",J137,0)</f>
        <v>0</v>
      </c>
      <c r="BF137" s="148">
        <f>IF(N137="snížená",J137,0)</f>
        <v>0</v>
      </c>
      <c r="BG137" s="148">
        <f>IF(N137="zákl. přenesená",J137,0)</f>
        <v>0</v>
      </c>
      <c r="BH137" s="148">
        <f>IF(N137="sníž. přenesená",J137,0)</f>
        <v>0</v>
      </c>
      <c r="BI137" s="148">
        <f>IF(N137="nulová",J137,0)</f>
        <v>0</v>
      </c>
      <c r="BJ137" s="17" t="s">
        <v>85</v>
      </c>
      <c r="BK137" s="148">
        <f>ROUND(I137*H137,2)</f>
        <v>0</v>
      </c>
      <c r="BL137" s="17" t="s">
        <v>141</v>
      </c>
      <c r="BM137" s="147" t="s">
        <v>656</v>
      </c>
    </row>
    <row r="138" spans="2:65" s="12" customFormat="1" ht="12">
      <c r="B138" s="149"/>
      <c r="D138" s="150" t="s">
        <v>143</v>
      </c>
      <c r="E138" s="151" t="s">
        <v>1</v>
      </c>
      <c r="F138" s="152" t="s">
        <v>277</v>
      </c>
      <c r="H138" s="151" t="s">
        <v>1</v>
      </c>
      <c r="I138" s="153"/>
      <c r="L138" s="149"/>
      <c r="M138" s="154"/>
      <c r="T138" s="155"/>
      <c r="AT138" s="151" t="s">
        <v>143</v>
      </c>
      <c r="AU138" s="151" t="s">
        <v>87</v>
      </c>
      <c r="AV138" s="12" t="s">
        <v>85</v>
      </c>
      <c r="AW138" s="12" t="s">
        <v>35</v>
      </c>
      <c r="AX138" s="12" t="s">
        <v>78</v>
      </c>
      <c r="AY138" s="151" t="s">
        <v>134</v>
      </c>
    </row>
    <row r="139" spans="2:65" s="13" customFormat="1" ht="12">
      <c r="B139" s="156"/>
      <c r="D139" s="150" t="s">
        <v>143</v>
      </c>
      <c r="E139" s="157" t="s">
        <v>1</v>
      </c>
      <c r="F139" s="158" t="s">
        <v>278</v>
      </c>
      <c r="H139" s="159">
        <v>0.4</v>
      </c>
      <c r="I139" s="160"/>
      <c r="L139" s="156"/>
      <c r="M139" s="161"/>
      <c r="T139" s="162"/>
      <c r="AT139" s="157" t="s">
        <v>143</v>
      </c>
      <c r="AU139" s="157" t="s">
        <v>87</v>
      </c>
      <c r="AV139" s="13" t="s">
        <v>87</v>
      </c>
      <c r="AW139" s="13" t="s">
        <v>35</v>
      </c>
      <c r="AX139" s="13" t="s">
        <v>78</v>
      </c>
      <c r="AY139" s="157" t="s">
        <v>134</v>
      </c>
    </row>
    <row r="140" spans="2:65" s="14" customFormat="1" ht="12">
      <c r="B140" s="163"/>
      <c r="D140" s="150" t="s">
        <v>143</v>
      </c>
      <c r="E140" s="164" t="s">
        <v>1</v>
      </c>
      <c r="F140" s="165" t="s">
        <v>149</v>
      </c>
      <c r="H140" s="166">
        <v>0.4</v>
      </c>
      <c r="I140" s="167"/>
      <c r="L140" s="163"/>
      <c r="M140" s="168"/>
      <c r="T140" s="169"/>
      <c r="AT140" s="164" t="s">
        <v>143</v>
      </c>
      <c r="AU140" s="164" t="s">
        <v>87</v>
      </c>
      <c r="AV140" s="14" t="s">
        <v>141</v>
      </c>
      <c r="AW140" s="14" t="s">
        <v>35</v>
      </c>
      <c r="AX140" s="14" t="s">
        <v>85</v>
      </c>
      <c r="AY140" s="164" t="s">
        <v>134</v>
      </c>
    </row>
    <row r="141" spans="2:65" s="1" customFormat="1" ht="33" customHeight="1">
      <c r="B141" s="32"/>
      <c r="C141" s="136" t="s">
        <v>170</v>
      </c>
      <c r="D141" s="136" t="s">
        <v>136</v>
      </c>
      <c r="E141" s="137" t="s">
        <v>657</v>
      </c>
      <c r="F141" s="138" t="s">
        <v>658</v>
      </c>
      <c r="G141" s="139" t="s">
        <v>173</v>
      </c>
      <c r="H141" s="140">
        <v>9.32</v>
      </c>
      <c r="I141" s="141"/>
      <c r="J141" s="142">
        <f>ROUND(I141*H141,2)</f>
        <v>0</v>
      </c>
      <c r="K141" s="138" t="s">
        <v>140</v>
      </c>
      <c r="L141" s="32"/>
      <c r="M141" s="143" t="s">
        <v>1</v>
      </c>
      <c r="N141" s="144" t="s">
        <v>43</v>
      </c>
      <c r="P141" s="145">
        <f>O141*H141</f>
        <v>0</v>
      </c>
      <c r="Q141" s="145">
        <v>0</v>
      </c>
      <c r="R141" s="145">
        <f>Q141*H141</f>
        <v>0</v>
      </c>
      <c r="S141" s="145">
        <v>0</v>
      </c>
      <c r="T141" s="146">
        <f>S141*H141</f>
        <v>0</v>
      </c>
      <c r="AR141" s="147" t="s">
        <v>141</v>
      </c>
      <c r="AT141" s="147" t="s">
        <v>136</v>
      </c>
      <c r="AU141" s="147" t="s">
        <v>87</v>
      </c>
      <c r="AY141" s="17" t="s">
        <v>134</v>
      </c>
      <c r="BE141" s="148">
        <f>IF(N141="základní",J141,0)</f>
        <v>0</v>
      </c>
      <c r="BF141" s="148">
        <f>IF(N141="snížená",J141,0)</f>
        <v>0</v>
      </c>
      <c r="BG141" s="148">
        <f>IF(N141="zákl. přenesená",J141,0)</f>
        <v>0</v>
      </c>
      <c r="BH141" s="148">
        <f>IF(N141="sníž. přenesená",J141,0)</f>
        <v>0</v>
      </c>
      <c r="BI141" s="148">
        <f>IF(N141="nulová",J141,0)</f>
        <v>0</v>
      </c>
      <c r="BJ141" s="17" t="s">
        <v>85</v>
      </c>
      <c r="BK141" s="148">
        <f>ROUND(I141*H141,2)</f>
        <v>0</v>
      </c>
      <c r="BL141" s="17" t="s">
        <v>141</v>
      </c>
      <c r="BM141" s="147" t="s">
        <v>659</v>
      </c>
    </row>
    <row r="142" spans="2:65" s="12" customFormat="1" ht="12">
      <c r="B142" s="149"/>
      <c r="D142" s="150" t="s">
        <v>143</v>
      </c>
      <c r="E142" s="151" t="s">
        <v>1</v>
      </c>
      <c r="F142" s="152" t="s">
        <v>660</v>
      </c>
      <c r="H142" s="151" t="s">
        <v>1</v>
      </c>
      <c r="I142" s="153"/>
      <c r="L142" s="149"/>
      <c r="M142" s="154"/>
      <c r="T142" s="155"/>
      <c r="AT142" s="151" t="s">
        <v>143</v>
      </c>
      <c r="AU142" s="151" t="s">
        <v>87</v>
      </c>
      <c r="AV142" s="12" t="s">
        <v>85</v>
      </c>
      <c r="AW142" s="12" t="s">
        <v>35</v>
      </c>
      <c r="AX142" s="12" t="s">
        <v>78</v>
      </c>
      <c r="AY142" s="151" t="s">
        <v>134</v>
      </c>
    </row>
    <row r="143" spans="2:65" s="13" customFormat="1" ht="12">
      <c r="B143" s="156"/>
      <c r="D143" s="150" t="s">
        <v>143</v>
      </c>
      <c r="E143" s="157" t="s">
        <v>1</v>
      </c>
      <c r="F143" s="158" t="s">
        <v>661</v>
      </c>
      <c r="H143" s="159">
        <v>9.32</v>
      </c>
      <c r="I143" s="160"/>
      <c r="L143" s="156"/>
      <c r="M143" s="161"/>
      <c r="T143" s="162"/>
      <c r="AT143" s="157" t="s">
        <v>143</v>
      </c>
      <c r="AU143" s="157" t="s">
        <v>87</v>
      </c>
      <c r="AV143" s="13" t="s">
        <v>87</v>
      </c>
      <c r="AW143" s="13" t="s">
        <v>35</v>
      </c>
      <c r="AX143" s="13" t="s">
        <v>78</v>
      </c>
      <c r="AY143" s="157" t="s">
        <v>134</v>
      </c>
    </row>
    <row r="144" spans="2:65" s="14" customFormat="1" ht="12">
      <c r="B144" s="163"/>
      <c r="D144" s="150" t="s">
        <v>143</v>
      </c>
      <c r="E144" s="164" t="s">
        <v>646</v>
      </c>
      <c r="F144" s="165" t="s">
        <v>149</v>
      </c>
      <c r="H144" s="166">
        <v>9.32</v>
      </c>
      <c r="I144" s="167"/>
      <c r="L144" s="163"/>
      <c r="M144" s="168"/>
      <c r="T144" s="169"/>
      <c r="AT144" s="164" t="s">
        <v>143</v>
      </c>
      <c r="AU144" s="164" t="s">
        <v>87</v>
      </c>
      <c r="AV144" s="14" t="s">
        <v>141</v>
      </c>
      <c r="AW144" s="14" t="s">
        <v>35</v>
      </c>
      <c r="AX144" s="14" t="s">
        <v>85</v>
      </c>
      <c r="AY144" s="164" t="s">
        <v>134</v>
      </c>
    </row>
    <row r="145" spans="2:65" s="1" customFormat="1" ht="24.25" customHeight="1">
      <c r="B145" s="32"/>
      <c r="C145" s="136" t="s">
        <v>175</v>
      </c>
      <c r="D145" s="136" t="s">
        <v>136</v>
      </c>
      <c r="E145" s="137" t="s">
        <v>662</v>
      </c>
      <c r="F145" s="138" t="s">
        <v>663</v>
      </c>
      <c r="G145" s="139" t="s">
        <v>173</v>
      </c>
      <c r="H145" s="140">
        <v>15.32</v>
      </c>
      <c r="I145" s="141"/>
      <c r="J145" s="142">
        <f>ROUND(I145*H145,2)</f>
        <v>0</v>
      </c>
      <c r="K145" s="138" t="s">
        <v>140</v>
      </c>
      <c r="L145" s="32"/>
      <c r="M145" s="143" t="s">
        <v>1</v>
      </c>
      <c r="N145" s="144" t="s">
        <v>43</v>
      </c>
      <c r="P145" s="145">
        <f>O145*H145</f>
        <v>0</v>
      </c>
      <c r="Q145" s="145">
        <v>0</v>
      </c>
      <c r="R145" s="145">
        <f>Q145*H145</f>
        <v>0</v>
      </c>
      <c r="S145" s="145">
        <v>0</v>
      </c>
      <c r="T145" s="146">
        <f>S145*H145</f>
        <v>0</v>
      </c>
      <c r="AR145" s="147" t="s">
        <v>141</v>
      </c>
      <c r="AT145" s="147" t="s">
        <v>136</v>
      </c>
      <c r="AU145" s="147" t="s">
        <v>87</v>
      </c>
      <c r="AY145" s="17" t="s">
        <v>134</v>
      </c>
      <c r="BE145" s="148">
        <f>IF(N145="základní",J145,0)</f>
        <v>0</v>
      </c>
      <c r="BF145" s="148">
        <f>IF(N145="snížená",J145,0)</f>
        <v>0</v>
      </c>
      <c r="BG145" s="148">
        <f>IF(N145="zákl. přenesená",J145,0)</f>
        <v>0</v>
      </c>
      <c r="BH145" s="148">
        <f>IF(N145="sníž. přenesená",J145,0)</f>
        <v>0</v>
      </c>
      <c r="BI145" s="148">
        <f>IF(N145="nulová",J145,0)</f>
        <v>0</v>
      </c>
      <c r="BJ145" s="17" t="s">
        <v>85</v>
      </c>
      <c r="BK145" s="148">
        <f>ROUND(I145*H145,2)</f>
        <v>0</v>
      </c>
      <c r="BL145" s="17" t="s">
        <v>141</v>
      </c>
      <c r="BM145" s="147" t="s">
        <v>664</v>
      </c>
    </row>
    <row r="146" spans="2:65" s="12" customFormat="1" ht="12">
      <c r="B146" s="149"/>
      <c r="D146" s="150" t="s">
        <v>143</v>
      </c>
      <c r="E146" s="151" t="s">
        <v>1</v>
      </c>
      <c r="F146" s="152" t="s">
        <v>665</v>
      </c>
      <c r="H146" s="151" t="s">
        <v>1</v>
      </c>
      <c r="I146" s="153"/>
      <c r="L146" s="149"/>
      <c r="M146" s="154"/>
      <c r="T146" s="155"/>
      <c r="AT146" s="151" t="s">
        <v>143</v>
      </c>
      <c r="AU146" s="151" t="s">
        <v>87</v>
      </c>
      <c r="AV146" s="12" t="s">
        <v>85</v>
      </c>
      <c r="AW146" s="12" t="s">
        <v>35</v>
      </c>
      <c r="AX146" s="12" t="s">
        <v>78</v>
      </c>
      <c r="AY146" s="151" t="s">
        <v>134</v>
      </c>
    </row>
    <row r="147" spans="2:65" s="13" customFormat="1" ht="12">
      <c r="B147" s="156"/>
      <c r="D147" s="150" t="s">
        <v>143</v>
      </c>
      <c r="E147" s="157" t="s">
        <v>1</v>
      </c>
      <c r="F147" s="158" t="s">
        <v>666</v>
      </c>
      <c r="H147" s="159">
        <v>9.32</v>
      </c>
      <c r="I147" s="160"/>
      <c r="L147" s="156"/>
      <c r="M147" s="161"/>
      <c r="T147" s="162"/>
      <c r="AT147" s="157" t="s">
        <v>143</v>
      </c>
      <c r="AU147" s="157" t="s">
        <v>87</v>
      </c>
      <c r="AV147" s="13" t="s">
        <v>87</v>
      </c>
      <c r="AW147" s="13" t="s">
        <v>35</v>
      </c>
      <c r="AX147" s="13" t="s">
        <v>78</v>
      </c>
      <c r="AY147" s="157" t="s">
        <v>134</v>
      </c>
    </row>
    <row r="148" spans="2:65" s="13" customFormat="1" ht="12">
      <c r="B148" s="156"/>
      <c r="D148" s="150" t="s">
        <v>143</v>
      </c>
      <c r="E148" s="157" t="s">
        <v>1</v>
      </c>
      <c r="F148" s="158" t="s">
        <v>667</v>
      </c>
      <c r="H148" s="159">
        <v>6</v>
      </c>
      <c r="I148" s="160"/>
      <c r="L148" s="156"/>
      <c r="M148" s="161"/>
      <c r="T148" s="162"/>
      <c r="AT148" s="157" t="s">
        <v>143</v>
      </c>
      <c r="AU148" s="157" t="s">
        <v>87</v>
      </c>
      <c r="AV148" s="13" t="s">
        <v>87</v>
      </c>
      <c r="AW148" s="13" t="s">
        <v>35</v>
      </c>
      <c r="AX148" s="13" t="s">
        <v>78</v>
      </c>
      <c r="AY148" s="157" t="s">
        <v>134</v>
      </c>
    </row>
    <row r="149" spans="2:65" s="14" customFormat="1" ht="12">
      <c r="B149" s="163"/>
      <c r="D149" s="150" t="s">
        <v>143</v>
      </c>
      <c r="E149" s="164" t="s">
        <v>1</v>
      </c>
      <c r="F149" s="165" t="s">
        <v>149</v>
      </c>
      <c r="H149" s="166">
        <v>15.32</v>
      </c>
      <c r="I149" s="167"/>
      <c r="L149" s="163"/>
      <c r="M149" s="168"/>
      <c r="T149" s="169"/>
      <c r="AT149" s="164" t="s">
        <v>143</v>
      </c>
      <c r="AU149" s="164" t="s">
        <v>87</v>
      </c>
      <c r="AV149" s="14" t="s">
        <v>141</v>
      </c>
      <c r="AW149" s="14" t="s">
        <v>35</v>
      </c>
      <c r="AX149" s="14" t="s">
        <v>85</v>
      </c>
      <c r="AY149" s="164" t="s">
        <v>134</v>
      </c>
    </row>
    <row r="150" spans="2:65" s="1" customFormat="1" ht="24.25" customHeight="1">
      <c r="B150" s="32"/>
      <c r="C150" s="136" t="s">
        <v>179</v>
      </c>
      <c r="D150" s="136" t="s">
        <v>136</v>
      </c>
      <c r="E150" s="137" t="s">
        <v>313</v>
      </c>
      <c r="F150" s="138" t="s">
        <v>314</v>
      </c>
      <c r="G150" s="139" t="s">
        <v>173</v>
      </c>
      <c r="H150" s="140">
        <v>6</v>
      </c>
      <c r="I150" s="141"/>
      <c r="J150" s="142">
        <f>ROUND(I150*H150,2)</f>
        <v>0</v>
      </c>
      <c r="K150" s="138" t="s">
        <v>140</v>
      </c>
      <c r="L150" s="32"/>
      <c r="M150" s="143" t="s">
        <v>1</v>
      </c>
      <c r="N150" s="144" t="s">
        <v>43</v>
      </c>
      <c r="P150" s="145">
        <f>O150*H150</f>
        <v>0</v>
      </c>
      <c r="Q150" s="145">
        <v>0</v>
      </c>
      <c r="R150" s="145">
        <f>Q150*H150</f>
        <v>0</v>
      </c>
      <c r="S150" s="145">
        <v>0</v>
      </c>
      <c r="T150" s="146">
        <f>S150*H150</f>
        <v>0</v>
      </c>
      <c r="AR150" s="147" t="s">
        <v>141</v>
      </c>
      <c r="AT150" s="147" t="s">
        <v>136</v>
      </c>
      <c r="AU150" s="147" t="s">
        <v>87</v>
      </c>
      <c r="AY150" s="17" t="s">
        <v>134</v>
      </c>
      <c r="BE150" s="148">
        <f>IF(N150="základní",J150,0)</f>
        <v>0</v>
      </c>
      <c r="BF150" s="148">
        <f>IF(N150="snížená",J150,0)</f>
        <v>0</v>
      </c>
      <c r="BG150" s="148">
        <f>IF(N150="zákl. přenesená",J150,0)</f>
        <v>0</v>
      </c>
      <c r="BH150" s="148">
        <f>IF(N150="sníž. přenesená",J150,0)</f>
        <v>0</v>
      </c>
      <c r="BI150" s="148">
        <f>IF(N150="nulová",J150,0)</f>
        <v>0</v>
      </c>
      <c r="BJ150" s="17" t="s">
        <v>85</v>
      </c>
      <c r="BK150" s="148">
        <f>ROUND(I150*H150,2)</f>
        <v>0</v>
      </c>
      <c r="BL150" s="17" t="s">
        <v>141</v>
      </c>
      <c r="BM150" s="147" t="s">
        <v>668</v>
      </c>
    </row>
    <row r="151" spans="2:65" s="12" customFormat="1" ht="12">
      <c r="B151" s="149"/>
      <c r="D151" s="150" t="s">
        <v>143</v>
      </c>
      <c r="E151" s="151" t="s">
        <v>1</v>
      </c>
      <c r="F151" s="152" t="s">
        <v>669</v>
      </c>
      <c r="H151" s="151" t="s">
        <v>1</v>
      </c>
      <c r="I151" s="153"/>
      <c r="L151" s="149"/>
      <c r="M151" s="154"/>
      <c r="T151" s="155"/>
      <c r="AT151" s="151" t="s">
        <v>143</v>
      </c>
      <c r="AU151" s="151" t="s">
        <v>87</v>
      </c>
      <c r="AV151" s="12" t="s">
        <v>85</v>
      </c>
      <c r="AW151" s="12" t="s">
        <v>35</v>
      </c>
      <c r="AX151" s="12" t="s">
        <v>78</v>
      </c>
      <c r="AY151" s="151" t="s">
        <v>134</v>
      </c>
    </row>
    <row r="152" spans="2:65" s="13" customFormat="1" ht="12">
      <c r="B152" s="156"/>
      <c r="D152" s="150" t="s">
        <v>143</v>
      </c>
      <c r="E152" s="157" t="s">
        <v>1</v>
      </c>
      <c r="F152" s="158" t="s">
        <v>667</v>
      </c>
      <c r="H152" s="159">
        <v>6</v>
      </c>
      <c r="I152" s="160"/>
      <c r="L152" s="156"/>
      <c r="M152" s="161"/>
      <c r="T152" s="162"/>
      <c r="AT152" s="157" t="s">
        <v>143</v>
      </c>
      <c r="AU152" s="157" t="s">
        <v>87</v>
      </c>
      <c r="AV152" s="13" t="s">
        <v>87</v>
      </c>
      <c r="AW152" s="13" t="s">
        <v>35</v>
      </c>
      <c r="AX152" s="13" t="s">
        <v>78</v>
      </c>
      <c r="AY152" s="157" t="s">
        <v>134</v>
      </c>
    </row>
    <row r="153" spans="2:65" s="14" customFormat="1" ht="12">
      <c r="B153" s="163"/>
      <c r="D153" s="150" t="s">
        <v>143</v>
      </c>
      <c r="E153" s="164" t="s">
        <v>1</v>
      </c>
      <c r="F153" s="165" t="s">
        <v>149</v>
      </c>
      <c r="H153" s="166">
        <v>6</v>
      </c>
      <c r="I153" s="167"/>
      <c r="L153" s="163"/>
      <c r="M153" s="168"/>
      <c r="T153" s="169"/>
      <c r="AT153" s="164" t="s">
        <v>143</v>
      </c>
      <c r="AU153" s="164" t="s">
        <v>87</v>
      </c>
      <c r="AV153" s="14" t="s">
        <v>141</v>
      </c>
      <c r="AW153" s="14" t="s">
        <v>35</v>
      </c>
      <c r="AX153" s="14" t="s">
        <v>85</v>
      </c>
      <c r="AY153" s="164" t="s">
        <v>134</v>
      </c>
    </row>
    <row r="154" spans="2:65" s="1" customFormat="1" ht="16.5" customHeight="1">
      <c r="B154" s="32"/>
      <c r="C154" s="136" t="s">
        <v>183</v>
      </c>
      <c r="D154" s="136" t="s">
        <v>136</v>
      </c>
      <c r="E154" s="137" t="s">
        <v>309</v>
      </c>
      <c r="F154" s="138" t="s">
        <v>310</v>
      </c>
      <c r="G154" s="139" t="s">
        <v>173</v>
      </c>
      <c r="H154" s="140">
        <v>6</v>
      </c>
      <c r="I154" s="141"/>
      <c r="J154" s="142">
        <f>ROUND(I154*H154,2)</f>
        <v>0</v>
      </c>
      <c r="K154" s="138" t="s">
        <v>140</v>
      </c>
      <c r="L154" s="32"/>
      <c r="M154" s="143" t="s">
        <v>1</v>
      </c>
      <c r="N154" s="144" t="s">
        <v>43</v>
      </c>
      <c r="P154" s="145">
        <f>O154*H154</f>
        <v>0</v>
      </c>
      <c r="Q154" s="145">
        <v>0</v>
      </c>
      <c r="R154" s="145">
        <f>Q154*H154</f>
        <v>0</v>
      </c>
      <c r="S154" s="145">
        <v>0</v>
      </c>
      <c r="T154" s="146">
        <f>S154*H154</f>
        <v>0</v>
      </c>
      <c r="AR154" s="147" t="s">
        <v>141</v>
      </c>
      <c r="AT154" s="147" t="s">
        <v>136</v>
      </c>
      <c r="AU154" s="147" t="s">
        <v>87</v>
      </c>
      <c r="AY154" s="17" t="s">
        <v>134</v>
      </c>
      <c r="BE154" s="148">
        <f>IF(N154="základní",J154,0)</f>
        <v>0</v>
      </c>
      <c r="BF154" s="148">
        <f>IF(N154="snížená",J154,0)</f>
        <v>0</v>
      </c>
      <c r="BG154" s="148">
        <f>IF(N154="zákl. přenesená",J154,0)</f>
        <v>0</v>
      </c>
      <c r="BH154" s="148">
        <f>IF(N154="sníž. přenesená",J154,0)</f>
        <v>0</v>
      </c>
      <c r="BI154" s="148">
        <f>IF(N154="nulová",J154,0)</f>
        <v>0</v>
      </c>
      <c r="BJ154" s="17" t="s">
        <v>85</v>
      </c>
      <c r="BK154" s="148">
        <f>ROUND(I154*H154,2)</f>
        <v>0</v>
      </c>
      <c r="BL154" s="17" t="s">
        <v>141</v>
      </c>
      <c r="BM154" s="147" t="s">
        <v>670</v>
      </c>
    </row>
    <row r="155" spans="2:65" s="12" customFormat="1" ht="12">
      <c r="B155" s="149"/>
      <c r="D155" s="150" t="s">
        <v>143</v>
      </c>
      <c r="E155" s="151" t="s">
        <v>1</v>
      </c>
      <c r="F155" s="152" t="s">
        <v>671</v>
      </c>
      <c r="H155" s="151" t="s">
        <v>1</v>
      </c>
      <c r="I155" s="153"/>
      <c r="L155" s="149"/>
      <c r="M155" s="154"/>
      <c r="T155" s="155"/>
      <c r="AT155" s="151" t="s">
        <v>143</v>
      </c>
      <c r="AU155" s="151" t="s">
        <v>87</v>
      </c>
      <c r="AV155" s="12" t="s">
        <v>85</v>
      </c>
      <c r="AW155" s="12" t="s">
        <v>35</v>
      </c>
      <c r="AX155" s="12" t="s">
        <v>78</v>
      </c>
      <c r="AY155" s="151" t="s">
        <v>134</v>
      </c>
    </row>
    <row r="156" spans="2:65" s="13" customFormat="1" ht="12">
      <c r="B156" s="156"/>
      <c r="D156" s="150" t="s">
        <v>143</v>
      </c>
      <c r="E156" s="157" t="s">
        <v>1</v>
      </c>
      <c r="F156" s="158" t="s">
        <v>667</v>
      </c>
      <c r="H156" s="159">
        <v>6</v>
      </c>
      <c r="I156" s="160"/>
      <c r="L156" s="156"/>
      <c r="M156" s="161"/>
      <c r="T156" s="162"/>
      <c r="AT156" s="157" t="s">
        <v>143</v>
      </c>
      <c r="AU156" s="157" t="s">
        <v>87</v>
      </c>
      <c r="AV156" s="13" t="s">
        <v>87</v>
      </c>
      <c r="AW156" s="13" t="s">
        <v>35</v>
      </c>
      <c r="AX156" s="13" t="s">
        <v>78</v>
      </c>
      <c r="AY156" s="157" t="s">
        <v>134</v>
      </c>
    </row>
    <row r="157" spans="2:65" s="14" customFormat="1" ht="12">
      <c r="B157" s="163"/>
      <c r="D157" s="150" t="s">
        <v>143</v>
      </c>
      <c r="E157" s="164" t="s">
        <v>1</v>
      </c>
      <c r="F157" s="165" t="s">
        <v>149</v>
      </c>
      <c r="H157" s="166">
        <v>6</v>
      </c>
      <c r="I157" s="167"/>
      <c r="L157" s="163"/>
      <c r="M157" s="168"/>
      <c r="T157" s="169"/>
      <c r="AT157" s="164" t="s">
        <v>143</v>
      </c>
      <c r="AU157" s="164" t="s">
        <v>87</v>
      </c>
      <c r="AV157" s="14" t="s">
        <v>141</v>
      </c>
      <c r="AW157" s="14" t="s">
        <v>35</v>
      </c>
      <c r="AX157" s="14" t="s">
        <v>85</v>
      </c>
      <c r="AY157" s="164" t="s">
        <v>134</v>
      </c>
    </row>
    <row r="158" spans="2:65" s="1" customFormat="1" ht="44.25" customHeight="1">
      <c r="B158" s="32"/>
      <c r="C158" s="136" t="s">
        <v>188</v>
      </c>
      <c r="D158" s="136" t="s">
        <v>136</v>
      </c>
      <c r="E158" s="137" t="s">
        <v>672</v>
      </c>
      <c r="F158" s="138" t="s">
        <v>673</v>
      </c>
      <c r="G158" s="139" t="s">
        <v>163</v>
      </c>
      <c r="H158" s="140">
        <v>25</v>
      </c>
      <c r="I158" s="141"/>
      <c r="J158" s="142">
        <f>ROUND(I158*H158,2)</f>
        <v>0</v>
      </c>
      <c r="K158" s="138" t="s">
        <v>140</v>
      </c>
      <c r="L158" s="32"/>
      <c r="M158" s="143" t="s">
        <v>1</v>
      </c>
      <c r="N158" s="144" t="s">
        <v>43</v>
      </c>
      <c r="P158" s="145">
        <f>O158*H158</f>
        <v>0</v>
      </c>
      <c r="Q158" s="145">
        <v>8.3999999999999995E-3</v>
      </c>
      <c r="R158" s="145">
        <f>Q158*H158</f>
        <v>0.21</v>
      </c>
      <c r="S158" s="145">
        <v>0</v>
      </c>
      <c r="T158" s="146">
        <f>S158*H158</f>
        <v>0</v>
      </c>
      <c r="AR158" s="147" t="s">
        <v>141</v>
      </c>
      <c r="AT158" s="147" t="s">
        <v>136</v>
      </c>
      <c r="AU158" s="147" t="s">
        <v>87</v>
      </c>
      <c r="AY158" s="17" t="s">
        <v>134</v>
      </c>
      <c r="BE158" s="148">
        <f>IF(N158="základní",J158,0)</f>
        <v>0</v>
      </c>
      <c r="BF158" s="148">
        <f>IF(N158="snížená",J158,0)</f>
        <v>0</v>
      </c>
      <c r="BG158" s="148">
        <f>IF(N158="zákl. přenesená",J158,0)</f>
        <v>0</v>
      </c>
      <c r="BH158" s="148">
        <f>IF(N158="sníž. přenesená",J158,0)</f>
        <v>0</v>
      </c>
      <c r="BI158" s="148">
        <f>IF(N158="nulová",J158,0)</f>
        <v>0</v>
      </c>
      <c r="BJ158" s="17" t="s">
        <v>85</v>
      </c>
      <c r="BK158" s="148">
        <f>ROUND(I158*H158,2)</f>
        <v>0</v>
      </c>
      <c r="BL158" s="17" t="s">
        <v>141</v>
      </c>
      <c r="BM158" s="147" t="s">
        <v>674</v>
      </c>
    </row>
    <row r="159" spans="2:65" s="12" customFormat="1" ht="12">
      <c r="B159" s="149"/>
      <c r="D159" s="150" t="s">
        <v>143</v>
      </c>
      <c r="E159" s="151" t="s">
        <v>1</v>
      </c>
      <c r="F159" s="152" t="s">
        <v>675</v>
      </c>
      <c r="H159" s="151" t="s">
        <v>1</v>
      </c>
      <c r="I159" s="153"/>
      <c r="L159" s="149"/>
      <c r="M159" s="154"/>
      <c r="T159" s="155"/>
      <c r="AT159" s="151" t="s">
        <v>143</v>
      </c>
      <c r="AU159" s="151" t="s">
        <v>87</v>
      </c>
      <c r="AV159" s="12" t="s">
        <v>85</v>
      </c>
      <c r="AW159" s="12" t="s">
        <v>35</v>
      </c>
      <c r="AX159" s="12" t="s">
        <v>78</v>
      </c>
      <c r="AY159" s="151" t="s">
        <v>134</v>
      </c>
    </row>
    <row r="160" spans="2:65" s="13" customFormat="1" ht="12">
      <c r="B160" s="156"/>
      <c r="D160" s="150" t="s">
        <v>143</v>
      </c>
      <c r="E160" s="157" t="s">
        <v>1</v>
      </c>
      <c r="F160" s="158" t="s">
        <v>676</v>
      </c>
      <c r="H160" s="159">
        <v>25</v>
      </c>
      <c r="I160" s="160"/>
      <c r="L160" s="156"/>
      <c r="M160" s="161"/>
      <c r="T160" s="162"/>
      <c r="AT160" s="157" t="s">
        <v>143</v>
      </c>
      <c r="AU160" s="157" t="s">
        <v>87</v>
      </c>
      <c r="AV160" s="13" t="s">
        <v>87</v>
      </c>
      <c r="AW160" s="13" t="s">
        <v>35</v>
      </c>
      <c r="AX160" s="13" t="s">
        <v>78</v>
      </c>
      <c r="AY160" s="157" t="s">
        <v>134</v>
      </c>
    </row>
    <row r="161" spans="2:65" s="14" customFormat="1" ht="12">
      <c r="B161" s="163"/>
      <c r="D161" s="150" t="s">
        <v>143</v>
      </c>
      <c r="E161" s="164" t="s">
        <v>1</v>
      </c>
      <c r="F161" s="165" t="s">
        <v>149</v>
      </c>
      <c r="H161" s="166">
        <v>25</v>
      </c>
      <c r="I161" s="167"/>
      <c r="L161" s="163"/>
      <c r="M161" s="168"/>
      <c r="T161" s="169"/>
      <c r="AT161" s="164" t="s">
        <v>143</v>
      </c>
      <c r="AU161" s="164" t="s">
        <v>87</v>
      </c>
      <c r="AV161" s="14" t="s">
        <v>141</v>
      </c>
      <c r="AW161" s="14" t="s">
        <v>35</v>
      </c>
      <c r="AX161" s="14" t="s">
        <v>85</v>
      </c>
      <c r="AY161" s="164" t="s">
        <v>134</v>
      </c>
    </row>
    <row r="162" spans="2:65" s="1" customFormat="1" ht="16.5" customHeight="1">
      <c r="B162" s="32"/>
      <c r="C162" s="176" t="s">
        <v>194</v>
      </c>
      <c r="D162" s="176" t="s">
        <v>348</v>
      </c>
      <c r="E162" s="177" t="s">
        <v>677</v>
      </c>
      <c r="F162" s="178" t="s">
        <v>678</v>
      </c>
      <c r="G162" s="179" t="s">
        <v>163</v>
      </c>
      <c r="H162" s="180">
        <v>27.5</v>
      </c>
      <c r="I162" s="181"/>
      <c r="J162" s="182">
        <f>ROUND(I162*H162,2)</f>
        <v>0</v>
      </c>
      <c r="K162" s="178" t="s">
        <v>1</v>
      </c>
      <c r="L162" s="183"/>
      <c r="M162" s="184" t="s">
        <v>1</v>
      </c>
      <c r="N162" s="185" t="s">
        <v>43</v>
      </c>
      <c r="P162" s="145">
        <f>O162*H162</f>
        <v>0</v>
      </c>
      <c r="Q162" s="145">
        <v>7.0499999999999993E-2</v>
      </c>
      <c r="R162" s="145">
        <f>Q162*H162</f>
        <v>1.9387499999999998</v>
      </c>
      <c r="S162" s="145">
        <v>0</v>
      </c>
      <c r="T162" s="146">
        <f>S162*H162</f>
        <v>0</v>
      </c>
      <c r="AR162" s="147" t="s">
        <v>179</v>
      </c>
      <c r="AT162" s="147" t="s">
        <v>348</v>
      </c>
      <c r="AU162" s="147" t="s">
        <v>87</v>
      </c>
      <c r="AY162" s="17" t="s">
        <v>134</v>
      </c>
      <c r="BE162" s="148">
        <f>IF(N162="základní",J162,0)</f>
        <v>0</v>
      </c>
      <c r="BF162" s="148">
        <f>IF(N162="snížená",J162,0)</f>
        <v>0</v>
      </c>
      <c r="BG162" s="148">
        <f>IF(N162="zákl. přenesená",J162,0)</f>
        <v>0</v>
      </c>
      <c r="BH162" s="148">
        <f>IF(N162="sníž. přenesená",J162,0)</f>
        <v>0</v>
      </c>
      <c r="BI162" s="148">
        <f>IF(N162="nulová",J162,0)</f>
        <v>0</v>
      </c>
      <c r="BJ162" s="17" t="s">
        <v>85</v>
      </c>
      <c r="BK162" s="148">
        <f>ROUND(I162*H162,2)</f>
        <v>0</v>
      </c>
      <c r="BL162" s="17" t="s">
        <v>141</v>
      </c>
      <c r="BM162" s="147" t="s">
        <v>679</v>
      </c>
    </row>
    <row r="163" spans="2:65" s="13" customFormat="1" ht="12">
      <c r="B163" s="156"/>
      <c r="D163" s="150" t="s">
        <v>143</v>
      </c>
      <c r="F163" s="158" t="s">
        <v>680</v>
      </c>
      <c r="H163" s="159">
        <v>27.5</v>
      </c>
      <c r="I163" s="160"/>
      <c r="L163" s="156"/>
      <c r="M163" s="161"/>
      <c r="T163" s="162"/>
      <c r="AT163" s="157" t="s">
        <v>143</v>
      </c>
      <c r="AU163" s="157" t="s">
        <v>87</v>
      </c>
      <c r="AV163" s="13" t="s">
        <v>87</v>
      </c>
      <c r="AW163" s="13" t="s">
        <v>4</v>
      </c>
      <c r="AX163" s="13" t="s">
        <v>85</v>
      </c>
      <c r="AY163" s="157" t="s">
        <v>134</v>
      </c>
    </row>
    <row r="164" spans="2:65" s="1" customFormat="1" ht="33" customHeight="1">
      <c r="B164" s="32"/>
      <c r="C164" s="136" t="s">
        <v>199</v>
      </c>
      <c r="D164" s="136" t="s">
        <v>136</v>
      </c>
      <c r="E164" s="137" t="s">
        <v>681</v>
      </c>
      <c r="F164" s="138" t="s">
        <v>682</v>
      </c>
      <c r="G164" s="139" t="s">
        <v>163</v>
      </c>
      <c r="H164" s="140">
        <v>25</v>
      </c>
      <c r="I164" s="141"/>
      <c r="J164" s="142">
        <f>ROUND(I164*H164,2)</f>
        <v>0</v>
      </c>
      <c r="K164" s="138" t="s">
        <v>140</v>
      </c>
      <c r="L164" s="32"/>
      <c r="M164" s="143" t="s">
        <v>1</v>
      </c>
      <c r="N164" s="144" t="s">
        <v>43</v>
      </c>
      <c r="P164" s="145">
        <f>O164*H164</f>
        <v>0</v>
      </c>
      <c r="Q164" s="145">
        <v>0</v>
      </c>
      <c r="R164" s="145">
        <f>Q164*H164</f>
        <v>0</v>
      </c>
      <c r="S164" s="145">
        <v>0</v>
      </c>
      <c r="T164" s="146">
        <f>S164*H164</f>
        <v>0</v>
      </c>
      <c r="AR164" s="147" t="s">
        <v>611</v>
      </c>
      <c r="AT164" s="147" t="s">
        <v>136</v>
      </c>
      <c r="AU164" s="147" t="s">
        <v>87</v>
      </c>
      <c r="AY164" s="17" t="s">
        <v>134</v>
      </c>
      <c r="BE164" s="148">
        <f>IF(N164="základní",J164,0)</f>
        <v>0</v>
      </c>
      <c r="BF164" s="148">
        <f>IF(N164="snížená",J164,0)</f>
        <v>0</v>
      </c>
      <c r="BG164" s="148">
        <f>IF(N164="zákl. přenesená",J164,0)</f>
        <v>0</v>
      </c>
      <c r="BH164" s="148">
        <f>IF(N164="sníž. přenesená",J164,0)</f>
        <v>0</v>
      </c>
      <c r="BI164" s="148">
        <f>IF(N164="nulová",J164,0)</f>
        <v>0</v>
      </c>
      <c r="BJ164" s="17" t="s">
        <v>85</v>
      </c>
      <c r="BK164" s="148">
        <f>ROUND(I164*H164,2)</f>
        <v>0</v>
      </c>
      <c r="BL164" s="17" t="s">
        <v>611</v>
      </c>
      <c r="BM164" s="147" t="s">
        <v>683</v>
      </c>
    </row>
    <row r="165" spans="2:65" s="12" customFormat="1" ht="12">
      <c r="B165" s="149"/>
      <c r="D165" s="150" t="s">
        <v>143</v>
      </c>
      <c r="E165" s="151" t="s">
        <v>1</v>
      </c>
      <c r="F165" s="152" t="s">
        <v>684</v>
      </c>
      <c r="H165" s="151" t="s">
        <v>1</v>
      </c>
      <c r="I165" s="153"/>
      <c r="L165" s="149"/>
      <c r="M165" s="154"/>
      <c r="T165" s="155"/>
      <c r="AT165" s="151" t="s">
        <v>143</v>
      </c>
      <c r="AU165" s="151" t="s">
        <v>87</v>
      </c>
      <c r="AV165" s="12" t="s">
        <v>85</v>
      </c>
      <c r="AW165" s="12" t="s">
        <v>35</v>
      </c>
      <c r="AX165" s="12" t="s">
        <v>78</v>
      </c>
      <c r="AY165" s="151" t="s">
        <v>134</v>
      </c>
    </row>
    <row r="166" spans="2:65" s="13" customFormat="1" ht="12">
      <c r="B166" s="156"/>
      <c r="D166" s="150" t="s">
        <v>143</v>
      </c>
      <c r="E166" s="157" t="s">
        <v>1</v>
      </c>
      <c r="F166" s="158" t="s">
        <v>676</v>
      </c>
      <c r="H166" s="159">
        <v>25</v>
      </c>
      <c r="I166" s="160"/>
      <c r="L166" s="156"/>
      <c r="M166" s="161"/>
      <c r="T166" s="162"/>
      <c r="AT166" s="157" t="s">
        <v>143</v>
      </c>
      <c r="AU166" s="157" t="s">
        <v>87</v>
      </c>
      <c r="AV166" s="13" t="s">
        <v>87</v>
      </c>
      <c r="AW166" s="13" t="s">
        <v>35</v>
      </c>
      <c r="AX166" s="13" t="s">
        <v>78</v>
      </c>
      <c r="AY166" s="157" t="s">
        <v>134</v>
      </c>
    </row>
    <row r="167" spans="2:65" s="14" customFormat="1" ht="12">
      <c r="B167" s="163"/>
      <c r="D167" s="150" t="s">
        <v>143</v>
      </c>
      <c r="E167" s="164" t="s">
        <v>1</v>
      </c>
      <c r="F167" s="165" t="s">
        <v>149</v>
      </c>
      <c r="H167" s="166">
        <v>25</v>
      </c>
      <c r="I167" s="167"/>
      <c r="L167" s="163"/>
      <c r="M167" s="168"/>
      <c r="T167" s="169"/>
      <c r="AT167" s="164" t="s">
        <v>143</v>
      </c>
      <c r="AU167" s="164" t="s">
        <v>87</v>
      </c>
      <c r="AV167" s="14" t="s">
        <v>141</v>
      </c>
      <c r="AW167" s="14" t="s">
        <v>35</v>
      </c>
      <c r="AX167" s="14" t="s">
        <v>85</v>
      </c>
      <c r="AY167" s="164" t="s">
        <v>134</v>
      </c>
    </row>
    <row r="168" spans="2:65" s="1" customFormat="1" ht="16.5" customHeight="1">
      <c r="B168" s="32"/>
      <c r="C168" s="176" t="s">
        <v>215</v>
      </c>
      <c r="D168" s="176" t="s">
        <v>348</v>
      </c>
      <c r="E168" s="177" t="s">
        <v>566</v>
      </c>
      <c r="F168" s="178" t="s">
        <v>567</v>
      </c>
      <c r="G168" s="179" t="s">
        <v>163</v>
      </c>
      <c r="H168" s="180">
        <v>25</v>
      </c>
      <c r="I168" s="181"/>
      <c r="J168" s="182">
        <f>ROUND(I168*H168,2)</f>
        <v>0</v>
      </c>
      <c r="K168" s="178" t="s">
        <v>140</v>
      </c>
      <c r="L168" s="183"/>
      <c r="M168" s="184" t="s">
        <v>1</v>
      </c>
      <c r="N168" s="185" t="s">
        <v>43</v>
      </c>
      <c r="P168" s="145">
        <f>O168*H168</f>
        <v>0</v>
      </c>
      <c r="Q168" s="145">
        <v>5.6299999999999996E-3</v>
      </c>
      <c r="R168" s="145">
        <f>Q168*H168</f>
        <v>0.14074999999999999</v>
      </c>
      <c r="S168" s="145">
        <v>0</v>
      </c>
      <c r="T168" s="146">
        <f>S168*H168</f>
        <v>0</v>
      </c>
      <c r="AR168" s="147" t="s">
        <v>685</v>
      </c>
      <c r="AT168" s="147" t="s">
        <v>348</v>
      </c>
      <c r="AU168" s="147" t="s">
        <v>87</v>
      </c>
      <c r="AY168" s="17" t="s">
        <v>134</v>
      </c>
      <c r="BE168" s="148">
        <f>IF(N168="základní",J168,0)</f>
        <v>0</v>
      </c>
      <c r="BF168" s="148">
        <f>IF(N168="snížená",J168,0)</f>
        <v>0</v>
      </c>
      <c r="BG168" s="148">
        <f>IF(N168="zákl. přenesená",J168,0)</f>
        <v>0</v>
      </c>
      <c r="BH168" s="148">
        <f>IF(N168="sníž. přenesená",J168,0)</f>
        <v>0</v>
      </c>
      <c r="BI168" s="148">
        <f>IF(N168="nulová",J168,0)</f>
        <v>0</v>
      </c>
      <c r="BJ168" s="17" t="s">
        <v>85</v>
      </c>
      <c r="BK168" s="148">
        <f>ROUND(I168*H168,2)</f>
        <v>0</v>
      </c>
      <c r="BL168" s="17" t="s">
        <v>685</v>
      </c>
      <c r="BM168" s="147" t="s">
        <v>686</v>
      </c>
    </row>
    <row r="169" spans="2:65" s="1" customFormat="1" ht="24.25" customHeight="1">
      <c r="B169" s="32"/>
      <c r="C169" s="136" t="s">
        <v>14</v>
      </c>
      <c r="D169" s="136" t="s">
        <v>136</v>
      </c>
      <c r="E169" s="137" t="s">
        <v>317</v>
      </c>
      <c r="F169" s="138" t="s">
        <v>318</v>
      </c>
      <c r="G169" s="139" t="s">
        <v>173</v>
      </c>
      <c r="H169" s="140">
        <v>6</v>
      </c>
      <c r="I169" s="141"/>
      <c r="J169" s="142">
        <f>ROUND(I169*H169,2)</f>
        <v>0</v>
      </c>
      <c r="K169" s="138" t="s">
        <v>140</v>
      </c>
      <c r="L169" s="32"/>
      <c r="M169" s="143" t="s">
        <v>1</v>
      </c>
      <c r="N169" s="144" t="s">
        <v>43</v>
      </c>
      <c r="P169" s="145">
        <f>O169*H169</f>
        <v>0</v>
      </c>
      <c r="Q169" s="145">
        <v>0</v>
      </c>
      <c r="R169" s="145">
        <f>Q169*H169</f>
        <v>0</v>
      </c>
      <c r="S169" s="145">
        <v>0</v>
      </c>
      <c r="T169" s="146">
        <f>S169*H169</f>
        <v>0</v>
      </c>
      <c r="AR169" s="147" t="s">
        <v>141</v>
      </c>
      <c r="AT169" s="147" t="s">
        <v>136</v>
      </c>
      <c r="AU169" s="147" t="s">
        <v>87</v>
      </c>
      <c r="AY169" s="17" t="s">
        <v>134</v>
      </c>
      <c r="BE169" s="148">
        <f>IF(N169="základní",J169,0)</f>
        <v>0</v>
      </c>
      <c r="BF169" s="148">
        <f>IF(N169="snížená",J169,0)</f>
        <v>0</v>
      </c>
      <c r="BG169" s="148">
        <f>IF(N169="zákl. přenesená",J169,0)</f>
        <v>0</v>
      </c>
      <c r="BH169" s="148">
        <f>IF(N169="sníž. přenesená",J169,0)</f>
        <v>0</v>
      </c>
      <c r="BI169" s="148">
        <f>IF(N169="nulová",J169,0)</f>
        <v>0</v>
      </c>
      <c r="BJ169" s="17" t="s">
        <v>85</v>
      </c>
      <c r="BK169" s="148">
        <f>ROUND(I169*H169,2)</f>
        <v>0</v>
      </c>
      <c r="BL169" s="17" t="s">
        <v>141</v>
      </c>
      <c r="BM169" s="147" t="s">
        <v>687</v>
      </c>
    </row>
    <row r="170" spans="2:65" s="12" customFormat="1" ht="12">
      <c r="B170" s="149"/>
      <c r="D170" s="150" t="s">
        <v>143</v>
      </c>
      <c r="E170" s="151" t="s">
        <v>1</v>
      </c>
      <c r="F170" s="152" t="s">
        <v>688</v>
      </c>
      <c r="H170" s="151" t="s">
        <v>1</v>
      </c>
      <c r="I170" s="153"/>
      <c r="L170" s="149"/>
      <c r="M170" s="154"/>
      <c r="T170" s="155"/>
      <c r="AT170" s="151" t="s">
        <v>143</v>
      </c>
      <c r="AU170" s="151" t="s">
        <v>87</v>
      </c>
      <c r="AV170" s="12" t="s">
        <v>85</v>
      </c>
      <c r="AW170" s="12" t="s">
        <v>35</v>
      </c>
      <c r="AX170" s="12" t="s">
        <v>78</v>
      </c>
      <c r="AY170" s="151" t="s">
        <v>134</v>
      </c>
    </row>
    <row r="171" spans="2:65" s="13" customFormat="1" ht="12">
      <c r="B171" s="156"/>
      <c r="D171" s="150" t="s">
        <v>143</v>
      </c>
      <c r="E171" s="157" t="s">
        <v>1</v>
      </c>
      <c r="F171" s="158" t="s">
        <v>689</v>
      </c>
      <c r="H171" s="159">
        <v>6</v>
      </c>
      <c r="I171" s="160"/>
      <c r="L171" s="156"/>
      <c r="M171" s="161"/>
      <c r="T171" s="162"/>
      <c r="AT171" s="157" t="s">
        <v>143</v>
      </c>
      <c r="AU171" s="157" t="s">
        <v>87</v>
      </c>
      <c r="AV171" s="13" t="s">
        <v>87</v>
      </c>
      <c r="AW171" s="13" t="s">
        <v>35</v>
      </c>
      <c r="AX171" s="13" t="s">
        <v>78</v>
      </c>
      <c r="AY171" s="157" t="s">
        <v>134</v>
      </c>
    </row>
    <row r="172" spans="2:65" s="14" customFormat="1" ht="12">
      <c r="B172" s="163"/>
      <c r="D172" s="150" t="s">
        <v>143</v>
      </c>
      <c r="E172" s="164" t="s">
        <v>648</v>
      </c>
      <c r="F172" s="165" t="s">
        <v>149</v>
      </c>
      <c r="H172" s="166">
        <v>6</v>
      </c>
      <c r="I172" s="167"/>
      <c r="L172" s="163"/>
      <c r="M172" s="168"/>
      <c r="T172" s="169"/>
      <c r="AT172" s="164" t="s">
        <v>143</v>
      </c>
      <c r="AU172" s="164" t="s">
        <v>87</v>
      </c>
      <c r="AV172" s="14" t="s">
        <v>141</v>
      </c>
      <c r="AW172" s="14" t="s">
        <v>35</v>
      </c>
      <c r="AX172" s="14" t="s">
        <v>85</v>
      </c>
      <c r="AY172" s="164" t="s">
        <v>134</v>
      </c>
    </row>
    <row r="173" spans="2:65" s="1" customFormat="1" ht="33" customHeight="1">
      <c r="B173" s="32"/>
      <c r="C173" s="136" t="s">
        <v>8</v>
      </c>
      <c r="D173" s="136" t="s">
        <v>136</v>
      </c>
      <c r="E173" s="137" t="s">
        <v>690</v>
      </c>
      <c r="F173" s="138" t="s">
        <v>691</v>
      </c>
      <c r="G173" s="139" t="s">
        <v>139</v>
      </c>
      <c r="H173" s="140">
        <v>10</v>
      </c>
      <c r="I173" s="141"/>
      <c r="J173" s="142">
        <f>ROUND(I173*H173,2)</f>
        <v>0</v>
      </c>
      <c r="K173" s="138" t="s">
        <v>140</v>
      </c>
      <c r="L173" s="32"/>
      <c r="M173" s="143" t="s">
        <v>1</v>
      </c>
      <c r="N173" s="144" t="s">
        <v>43</v>
      </c>
      <c r="P173" s="145">
        <f>O173*H173</f>
        <v>0</v>
      </c>
      <c r="Q173" s="145">
        <v>4.96E-3</v>
      </c>
      <c r="R173" s="145">
        <f>Q173*H173</f>
        <v>4.9599999999999998E-2</v>
      </c>
      <c r="S173" s="145">
        <v>0</v>
      </c>
      <c r="T173" s="146">
        <f>S173*H173</f>
        <v>0</v>
      </c>
      <c r="AR173" s="147" t="s">
        <v>141</v>
      </c>
      <c r="AT173" s="147" t="s">
        <v>136</v>
      </c>
      <c r="AU173" s="147" t="s">
        <v>87</v>
      </c>
      <c r="AY173" s="17" t="s">
        <v>134</v>
      </c>
      <c r="BE173" s="148">
        <f>IF(N173="základní",J173,0)</f>
        <v>0</v>
      </c>
      <c r="BF173" s="148">
        <f>IF(N173="snížená",J173,0)</f>
        <v>0</v>
      </c>
      <c r="BG173" s="148">
        <f>IF(N173="zákl. přenesená",J173,0)</f>
        <v>0</v>
      </c>
      <c r="BH173" s="148">
        <f>IF(N173="sníž. přenesená",J173,0)</f>
        <v>0</v>
      </c>
      <c r="BI173" s="148">
        <f>IF(N173="nulová",J173,0)</f>
        <v>0</v>
      </c>
      <c r="BJ173" s="17" t="s">
        <v>85</v>
      </c>
      <c r="BK173" s="148">
        <f>ROUND(I173*H173,2)</f>
        <v>0</v>
      </c>
      <c r="BL173" s="17" t="s">
        <v>141</v>
      </c>
      <c r="BM173" s="147" t="s">
        <v>692</v>
      </c>
    </row>
    <row r="174" spans="2:65" s="1" customFormat="1" ht="33" customHeight="1">
      <c r="B174" s="32"/>
      <c r="C174" s="136" t="s">
        <v>223</v>
      </c>
      <c r="D174" s="136" t="s">
        <v>136</v>
      </c>
      <c r="E174" s="137" t="s">
        <v>693</v>
      </c>
      <c r="F174" s="138" t="s">
        <v>694</v>
      </c>
      <c r="G174" s="139" t="s">
        <v>139</v>
      </c>
      <c r="H174" s="140">
        <v>10</v>
      </c>
      <c r="I174" s="141"/>
      <c r="J174" s="142">
        <f>ROUND(I174*H174,2)</f>
        <v>0</v>
      </c>
      <c r="K174" s="138" t="s">
        <v>140</v>
      </c>
      <c r="L174" s="32"/>
      <c r="M174" s="143" t="s">
        <v>1</v>
      </c>
      <c r="N174" s="144" t="s">
        <v>43</v>
      </c>
      <c r="P174" s="145">
        <f>O174*H174</f>
        <v>0</v>
      </c>
      <c r="Q174" s="145">
        <v>0</v>
      </c>
      <c r="R174" s="145">
        <f>Q174*H174</f>
        <v>0</v>
      </c>
      <c r="S174" s="145">
        <v>0</v>
      </c>
      <c r="T174" s="146">
        <f>S174*H174</f>
        <v>0</v>
      </c>
      <c r="AR174" s="147" t="s">
        <v>141</v>
      </c>
      <c r="AT174" s="147" t="s">
        <v>136</v>
      </c>
      <c r="AU174" s="147" t="s">
        <v>87</v>
      </c>
      <c r="AY174" s="17" t="s">
        <v>134</v>
      </c>
      <c r="BE174" s="148">
        <f>IF(N174="základní",J174,0)</f>
        <v>0</v>
      </c>
      <c r="BF174" s="148">
        <f>IF(N174="snížená",J174,0)</f>
        <v>0</v>
      </c>
      <c r="BG174" s="148">
        <f>IF(N174="zákl. přenesená",J174,0)</f>
        <v>0</v>
      </c>
      <c r="BH174" s="148">
        <f>IF(N174="sníž. přenesená",J174,0)</f>
        <v>0</v>
      </c>
      <c r="BI174" s="148">
        <f>IF(N174="nulová",J174,0)</f>
        <v>0</v>
      </c>
      <c r="BJ174" s="17" t="s">
        <v>85</v>
      </c>
      <c r="BK174" s="148">
        <f>ROUND(I174*H174,2)</f>
        <v>0</v>
      </c>
      <c r="BL174" s="17" t="s">
        <v>141</v>
      </c>
      <c r="BM174" s="147" t="s">
        <v>695</v>
      </c>
    </row>
    <row r="175" spans="2:65" s="1" customFormat="1" ht="38" customHeight="1">
      <c r="B175" s="32"/>
      <c r="C175" s="136" t="s">
        <v>204</v>
      </c>
      <c r="D175" s="136" t="s">
        <v>136</v>
      </c>
      <c r="E175" s="137" t="s">
        <v>322</v>
      </c>
      <c r="F175" s="138" t="s">
        <v>323</v>
      </c>
      <c r="G175" s="139" t="s">
        <v>173</v>
      </c>
      <c r="H175" s="140">
        <v>3.32</v>
      </c>
      <c r="I175" s="141"/>
      <c r="J175" s="142">
        <f>ROUND(I175*H175,2)</f>
        <v>0</v>
      </c>
      <c r="K175" s="138" t="s">
        <v>140</v>
      </c>
      <c r="L175" s="32"/>
      <c r="M175" s="143" t="s">
        <v>1</v>
      </c>
      <c r="N175" s="144" t="s">
        <v>43</v>
      </c>
      <c r="P175" s="145">
        <f>O175*H175</f>
        <v>0</v>
      </c>
      <c r="Q175" s="145">
        <v>0</v>
      </c>
      <c r="R175" s="145">
        <f>Q175*H175</f>
        <v>0</v>
      </c>
      <c r="S175" s="145">
        <v>0</v>
      </c>
      <c r="T175" s="146">
        <f>S175*H175</f>
        <v>0</v>
      </c>
      <c r="AR175" s="147" t="s">
        <v>141</v>
      </c>
      <c r="AT175" s="147" t="s">
        <v>136</v>
      </c>
      <c r="AU175" s="147" t="s">
        <v>87</v>
      </c>
      <c r="AY175" s="17" t="s">
        <v>134</v>
      </c>
      <c r="BE175" s="148">
        <f>IF(N175="základní",J175,0)</f>
        <v>0</v>
      </c>
      <c r="BF175" s="148">
        <f>IF(N175="snížená",J175,0)</f>
        <v>0</v>
      </c>
      <c r="BG175" s="148">
        <f>IF(N175="zákl. přenesená",J175,0)</f>
        <v>0</v>
      </c>
      <c r="BH175" s="148">
        <f>IF(N175="sníž. přenesená",J175,0)</f>
        <v>0</v>
      </c>
      <c r="BI175" s="148">
        <f>IF(N175="nulová",J175,0)</f>
        <v>0</v>
      </c>
      <c r="BJ175" s="17" t="s">
        <v>85</v>
      </c>
      <c r="BK175" s="148">
        <f>ROUND(I175*H175,2)</f>
        <v>0</v>
      </c>
      <c r="BL175" s="17" t="s">
        <v>141</v>
      </c>
      <c r="BM175" s="147" t="s">
        <v>696</v>
      </c>
    </row>
    <row r="176" spans="2:65" s="12" customFormat="1" ht="12">
      <c r="B176" s="149"/>
      <c r="D176" s="150" t="s">
        <v>143</v>
      </c>
      <c r="E176" s="151" t="s">
        <v>1</v>
      </c>
      <c r="F176" s="152" t="s">
        <v>697</v>
      </c>
      <c r="H176" s="151" t="s">
        <v>1</v>
      </c>
      <c r="I176" s="153"/>
      <c r="L176" s="149"/>
      <c r="M176" s="154"/>
      <c r="T176" s="155"/>
      <c r="AT176" s="151" t="s">
        <v>143</v>
      </c>
      <c r="AU176" s="151" t="s">
        <v>87</v>
      </c>
      <c r="AV176" s="12" t="s">
        <v>85</v>
      </c>
      <c r="AW176" s="12" t="s">
        <v>35</v>
      </c>
      <c r="AX176" s="12" t="s">
        <v>78</v>
      </c>
      <c r="AY176" s="151" t="s">
        <v>134</v>
      </c>
    </row>
    <row r="177" spans="2:65" s="13" customFormat="1" ht="12">
      <c r="B177" s="156"/>
      <c r="D177" s="150" t="s">
        <v>143</v>
      </c>
      <c r="E177" s="157" t="s">
        <v>1</v>
      </c>
      <c r="F177" s="158" t="s">
        <v>666</v>
      </c>
      <c r="H177" s="159">
        <v>9.32</v>
      </c>
      <c r="I177" s="160"/>
      <c r="L177" s="156"/>
      <c r="M177" s="161"/>
      <c r="T177" s="162"/>
      <c r="AT177" s="157" t="s">
        <v>143</v>
      </c>
      <c r="AU177" s="157" t="s">
        <v>87</v>
      </c>
      <c r="AV177" s="13" t="s">
        <v>87</v>
      </c>
      <c r="AW177" s="13" t="s">
        <v>35</v>
      </c>
      <c r="AX177" s="13" t="s">
        <v>78</v>
      </c>
      <c r="AY177" s="157" t="s">
        <v>134</v>
      </c>
    </row>
    <row r="178" spans="2:65" s="13" customFormat="1" ht="12">
      <c r="B178" s="156"/>
      <c r="D178" s="150" t="s">
        <v>143</v>
      </c>
      <c r="E178" s="157" t="s">
        <v>1</v>
      </c>
      <c r="F178" s="158" t="s">
        <v>698</v>
      </c>
      <c r="H178" s="159">
        <v>-6</v>
      </c>
      <c r="I178" s="160"/>
      <c r="L178" s="156"/>
      <c r="M178" s="161"/>
      <c r="T178" s="162"/>
      <c r="AT178" s="157" t="s">
        <v>143</v>
      </c>
      <c r="AU178" s="157" t="s">
        <v>87</v>
      </c>
      <c r="AV178" s="13" t="s">
        <v>87</v>
      </c>
      <c r="AW178" s="13" t="s">
        <v>35</v>
      </c>
      <c r="AX178" s="13" t="s">
        <v>78</v>
      </c>
      <c r="AY178" s="157" t="s">
        <v>134</v>
      </c>
    </row>
    <row r="179" spans="2:65" s="14" customFormat="1" ht="12">
      <c r="B179" s="163"/>
      <c r="D179" s="150" t="s">
        <v>143</v>
      </c>
      <c r="E179" s="164" t="s">
        <v>1</v>
      </c>
      <c r="F179" s="165" t="s">
        <v>149</v>
      </c>
      <c r="H179" s="166">
        <v>3.32</v>
      </c>
      <c r="I179" s="167"/>
      <c r="L179" s="163"/>
      <c r="M179" s="168"/>
      <c r="T179" s="169"/>
      <c r="AT179" s="164" t="s">
        <v>143</v>
      </c>
      <c r="AU179" s="164" t="s">
        <v>87</v>
      </c>
      <c r="AV179" s="14" t="s">
        <v>141</v>
      </c>
      <c r="AW179" s="14" t="s">
        <v>35</v>
      </c>
      <c r="AX179" s="14" t="s">
        <v>85</v>
      </c>
      <c r="AY179" s="164" t="s">
        <v>134</v>
      </c>
    </row>
    <row r="180" spans="2:65" s="1" customFormat="1" ht="38" customHeight="1">
      <c r="B180" s="32"/>
      <c r="C180" s="136" t="s">
        <v>219</v>
      </c>
      <c r="D180" s="136" t="s">
        <v>136</v>
      </c>
      <c r="E180" s="137" t="s">
        <v>327</v>
      </c>
      <c r="F180" s="138" t="s">
        <v>328</v>
      </c>
      <c r="G180" s="139" t="s">
        <v>173</v>
      </c>
      <c r="H180" s="140">
        <v>16.600000000000001</v>
      </c>
      <c r="I180" s="141"/>
      <c r="J180" s="142">
        <f>ROUND(I180*H180,2)</f>
        <v>0</v>
      </c>
      <c r="K180" s="138" t="s">
        <v>140</v>
      </c>
      <c r="L180" s="32"/>
      <c r="M180" s="143" t="s">
        <v>1</v>
      </c>
      <c r="N180" s="144" t="s">
        <v>43</v>
      </c>
      <c r="P180" s="145">
        <f>O180*H180</f>
        <v>0</v>
      </c>
      <c r="Q180" s="145">
        <v>0</v>
      </c>
      <c r="R180" s="145">
        <f>Q180*H180</f>
        <v>0</v>
      </c>
      <c r="S180" s="145">
        <v>0</v>
      </c>
      <c r="T180" s="146">
        <f>S180*H180</f>
        <v>0</v>
      </c>
      <c r="AR180" s="147" t="s">
        <v>141</v>
      </c>
      <c r="AT180" s="147" t="s">
        <v>136</v>
      </c>
      <c r="AU180" s="147" t="s">
        <v>87</v>
      </c>
      <c r="AY180" s="17" t="s">
        <v>134</v>
      </c>
      <c r="BE180" s="148">
        <f>IF(N180="základní",J180,0)</f>
        <v>0</v>
      </c>
      <c r="BF180" s="148">
        <f>IF(N180="snížená",J180,0)</f>
        <v>0</v>
      </c>
      <c r="BG180" s="148">
        <f>IF(N180="zákl. přenesená",J180,0)</f>
        <v>0</v>
      </c>
      <c r="BH180" s="148">
        <f>IF(N180="sníž. přenesená",J180,0)</f>
        <v>0</v>
      </c>
      <c r="BI180" s="148">
        <f>IF(N180="nulová",J180,0)</f>
        <v>0</v>
      </c>
      <c r="BJ180" s="17" t="s">
        <v>85</v>
      </c>
      <c r="BK180" s="148">
        <f>ROUND(I180*H180,2)</f>
        <v>0</v>
      </c>
      <c r="BL180" s="17" t="s">
        <v>141</v>
      </c>
      <c r="BM180" s="147" t="s">
        <v>699</v>
      </c>
    </row>
    <row r="181" spans="2:65" s="13" customFormat="1" ht="12">
      <c r="B181" s="156"/>
      <c r="D181" s="150" t="s">
        <v>143</v>
      </c>
      <c r="F181" s="158" t="s">
        <v>700</v>
      </c>
      <c r="H181" s="159">
        <v>16.600000000000001</v>
      </c>
      <c r="I181" s="160"/>
      <c r="L181" s="156"/>
      <c r="M181" s="161"/>
      <c r="T181" s="162"/>
      <c r="AT181" s="157" t="s">
        <v>143</v>
      </c>
      <c r="AU181" s="157" t="s">
        <v>87</v>
      </c>
      <c r="AV181" s="13" t="s">
        <v>87</v>
      </c>
      <c r="AW181" s="13" t="s">
        <v>4</v>
      </c>
      <c r="AX181" s="13" t="s">
        <v>85</v>
      </c>
      <c r="AY181" s="157" t="s">
        <v>134</v>
      </c>
    </row>
    <row r="182" spans="2:65" s="1" customFormat="1" ht="33" customHeight="1">
      <c r="B182" s="32"/>
      <c r="C182" s="136" t="s">
        <v>150</v>
      </c>
      <c r="D182" s="136" t="s">
        <v>136</v>
      </c>
      <c r="E182" s="137" t="s">
        <v>331</v>
      </c>
      <c r="F182" s="138" t="s">
        <v>332</v>
      </c>
      <c r="G182" s="139" t="s">
        <v>197</v>
      </c>
      <c r="H182" s="140">
        <v>5.976</v>
      </c>
      <c r="I182" s="141"/>
      <c r="J182" s="142">
        <f>ROUND(I182*H182,2)</f>
        <v>0</v>
      </c>
      <c r="K182" s="138" t="s">
        <v>140</v>
      </c>
      <c r="L182" s="32"/>
      <c r="M182" s="143" t="s">
        <v>1</v>
      </c>
      <c r="N182" s="144" t="s">
        <v>43</v>
      </c>
      <c r="P182" s="145">
        <f>O182*H182</f>
        <v>0</v>
      </c>
      <c r="Q182" s="145">
        <v>0</v>
      </c>
      <c r="R182" s="145">
        <f>Q182*H182</f>
        <v>0</v>
      </c>
      <c r="S182" s="145">
        <v>0</v>
      </c>
      <c r="T182" s="146">
        <f>S182*H182</f>
        <v>0</v>
      </c>
      <c r="AR182" s="147" t="s">
        <v>141</v>
      </c>
      <c r="AT182" s="147" t="s">
        <v>136</v>
      </c>
      <c r="AU182" s="147" t="s">
        <v>87</v>
      </c>
      <c r="AY182" s="17" t="s">
        <v>134</v>
      </c>
      <c r="BE182" s="148">
        <f>IF(N182="základní",J182,0)</f>
        <v>0</v>
      </c>
      <c r="BF182" s="148">
        <f>IF(N182="snížená",J182,0)</f>
        <v>0</v>
      </c>
      <c r="BG182" s="148">
        <f>IF(N182="zákl. přenesená",J182,0)</f>
        <v>0</v>
      </c>
      <c r="BH182" s="148">
        <f>IF(N182="sníž. přenesená",J182,0)</f>
        <v>0</v>
      </c>
      <c r="BI182" s="148">
        <f>IF(N182="nulová",J182,0)</f>
        <v>0</v>
      </c>
      <c r="BJ182" s="17" t="s">
        <v>85</v>
      </c>
      <c r="BK182" s="148">
        <f>ROUND(I182*H182,2)</f>
        <v>0</v>
      </c>
      <c r="BL182" s="17" t="s">
        <v>141</v>
      </c>
      <c r="BM182" s="147" t="s">
        <v>701</v>
      </c>
    </row>
    <row r="183" spans="2:65" s="12" customFormat="1" ht="12">
      <c r="B183" s="149"/>
      <c r="D183" s="150" t="s">
        <v>143</v>
      </c>
      <c r="E183" s="151" t="s">
        <v>1</v>
      </c>
      <c r="F183" s="152" t="s">
        <v>697</v>
      </c>
      <c r="H183" s="151" t="s">
        <v>1</v>
      </c>
      <c r="I183" s="153"/>
      <c r="L183" s="149"/>
      <c r="M183" s="154"/>
      <c r="T183" s="155"/>
      <c r="AT183" s="151" t="s">
        <v>143</v>
      </c>
      <c r="AU183" s="151" t="s">
        <v>87</v>
      </c>
      <c r="AV183" s="12" t="s">
        <v>85</v>
      </c>
      <c r="AW183" s="12" t="s">
        <v>35</v>
      </c>
      <c r="AX183" s="12" t="s">
        <v>78</v>
      </c>
      <c r="AY183" s="151" t="s">
        <v>134</v>
      </c>
    </row>
    <row r="184" spans="2:65" s="13" customFormat="1" ht="12">
      <c r="B184" s="156"/>
      <c r="D184" s="150" t="s">
        <v>143</v>
      </c>
      <c r="E184" s="157" t="s">
        <v>1</v>
      </c>
      <c r="F184" s="158" t="s">
        <v>666</v>
      </c>
      <c r="H184" s="159">
        <v>9.32</v>
      </c>
      <c r="I184" s="160"/>
      <c r="L184" s="156"/>
      <c r="M184" s="161"/>
      <c r="T184" s="162"/>
      <c r="AT184" s="157" t="s">
        <v>143</v>
      </c>
      <c r="AU184" s="157" t="s">
        <v>87</v>
      </c>
      <c r="AV184" s="13" t="s">
        <v>87</v>
      </c>
      <c r="AW184" s="13" t="s">
        <v>35</v>
      </c>
      <c r="AX184" s="13" t="s">
        <v>78</v>
      </c>
      <c r="AY184" s="157" t="s">
        <v>134</v>
      </c>
    </row>
    <row r="185" spans="2:65" s="13" customFormat="1" ht="12">
      <c r="B185" s="156"/>
      <c r="D185" s="150" t="s">
        <v>143</v>
      </c>
      <c r="E185" s="157" t="s">
        <v>1</v>
      </c>
      <c r="F185" s="158" t="s">
        <v>698</v>
      </c>
      <c r="H185" s="159">
        <v>-6</v>
      </c>
      <c r="I185" s="160"/>
      <c r="L185" s="156"/>
      <c r="M185" s="161"/>
      <c r="T185" s="162"/>
      <c r="AT185" s="157" t="s">
        <v>143</v>
      </c>
      <c r="AU185" s="157" t="s">
        <v>87</v>
      </c>
      <c r="AV185" s="13" t="s">
        <v>87</v>
      </c>
      <c r="AW185" s="13" t="s">
        <v>35</v>
      </c>
      <c r="AX185" s="13" t="s">
        <v>78</v>
      </c>
      <c r="AY185" s="157" t="s">
        <v>134</v>
      </c>
    </row>
    <row r="186" spans="2:65" s="14" customFormat="1" ht="12">
      <c r="B186" s="163"/>
      <c r="D186" s="150" t="s">
        <v>143</v>
      </c>
      <c r="E186" s="164" t="s">
        <v>1</v>
      </c>
      <c r="F186" s="165" t="s">
        <v>149</v>
      </c>
      <c r="H186" s="166">
        <v>3.32</v>
      </c>
      <c r="I186" s="167"/>
      <c r="L186" s="163"/>
      <c r="M186" s="168"/>
      <c r="T186" s="169"/>
      <c r="AT186" s="164" t="s">
        <v>143</v>
      </c>
      <c r="AU186" s="164" t="s">
        <v>87</v>
      </c>
      <c r="AV186" s="14" t="s">
        <v>141</v>
      </c>
      <c r="AW186" s="14" t="s">
        <v>35</v>
      </c>
      <c r="AX186" s="14" t="s">
        <v>85</v>
      </c>
      <c r="AY186" s="164" t="s">
        <v>134</v>
      </c>
    </row>
    <row r="187" spans="2:65" s="13" customFormat="1" ht="12">
      <c r="B187" s="156"/>
      <c r="D187" s="150" t="s">
        <v>143</v>
      </c>
      <c r="F187" s="158" t="s">
        <v>702</v>
      </c>
      <c r="H187" s="159">
        <v>5.976</v>
      </c>
      <c r="I187" s="160"/>
      <c r="L187" s="156"/>
      <c r="M187" s="161"/>
      <c r="T187" s="162"/>
      <c r="AT187" s="157" t="s">
        <v>143</v>
      </c>
      <c r="AU187" s="157" t="s">
        <v>87</v>
      </c>
      <c r="AV187" s="13" t="s">
        <v>87</v>
      </c>
      <c r="AW187" s="13" t="s">
        <v>4</v>
      </c>
      <c r="AX187" s="13" t="s">
        <v>85</v>
      </c>
      <c r="AY187" s="157" t="s">
        <v>134</v>
      </c>
    </row>
    <row r="188" spans="2:65" s="1" customFormat="1" ht="33" customHeight="1">
      <c r="B188" s="32"/>
      <c r="C188" s="136" t="s">
        <v>208</v>
      </c>
      <c r="D188" s="136" t="s">
        <v>136</v>
      </c>
      <c r="E188" s="137" t="s">
        <v>340</v>
      </c>
      <c r="F188" s="138" t="s">
        <v>341</v>
      </c>
      <c r="G188" s="139" t="s">
        <v>139</v>
      </c>
      <c r="H188" s="140">
        <v>10</v>
      </c>
      <c r="I188" s="141"/>
      <c r="J188" s="142">
        <f>ROUND(I188*H188,2)</f>
        <v>0</v>
      </c>
      <c r="K188" s="138" t="s">
        <v>140</v>
      </c>
      <c r="L188" s="32"/>
      <c r="M188" s="143" t="s">
        <v>1</v>
      </c>
      <c r="N188" s="144" t="s">
        <v>43</v>
      </c>
      <c r="P188" s="145">
        <f>O188*H188</f>
        <v>0</v>
      </c>
      <c r="Q188" s="145">
        <v>0</v>
      </c>
      <c r="R188" s="145">
        <f>Q188*H188</f>
        <v>0</v>
      </c>
      <c r="S188" s="145">
        <v>0</v>
      </c>
      <c r="T188" s="146">
        <f>S188*H188</f>
        <v>0</v>
      </c>
      <c r="AR188" s="147" t="s">
        <v>141</v>
      </c>
      <c r="AT188" s="147" t="s">
        <v>136</v>
      </c>
      <c r="AU188" s="147" t="s">
        <v>87</v>
      </c>
      <c r="AY188" s="17" t="s">
        <v>134</v>
      </c>
      <c r="BE188" s="148">
        <f>IF(N188="základní",J188,0)</f>
        <v>0</v>
      </c>
      <c r="BF188" s="148">
        <f>IF(N188="snížená",J188,0)</f>
        <v>0</v>
      </c>
      <c r="BG188" s="148">
        <f>IF(N188="zákl. přenesená",J188,0)</f>
        <v>0</v>
      </c>
      <c r="BH188" s="148">
        <f>IF(N188="sníž. přenesená",J188,0)</f>
        <v>0</v>
      </c>
      <c r="BI188" s="148">
        <f>IF(N188="nulová",J188,0)</f>
        <v>0</v>
      </c>
      <c r="BJ188" s="17" t="s">
        <v>85</v>
      </c>
      <c r="BK188" s="148">
        <f>ROUND(I188*H188,2)</f>
        <v>0</v>
      </c>
      <c r="BL188" s="17" t="s">
        <v>141</v>
      </c>
      <c r="BM188" s="147" t="s">
        <v>703</v>
      </c>
    </row>
    <row r="189" spans="2:65" s="12" customFormat="1" ht="12">
      <c r="B189" s="149"/>
      <c r="D189" s="150" t="s">
        <v>143</v>
      </c>
      <c r="E189" s="151" t="s">
        <v>1</v>
      </c>
      <c r="F189" s="152" t="s">
        <v>343</v>
      </c>
      <c r="H189" s="151" t="s">
        <v>1</v>
      </c>
      <c r="I189" s="153"/>
      <c r="L189" s="149"/>
      <c r="M189" s="154"/>
      <c r="T189" s="155"/>
      <c r="AT189" s="151" t="s">
        <v>143</v>
      </c>
      <c r="AU189" s="151" t="s">
        <v>87</v>
      </c>
      <c r="AV189" s="12" t="s">
        <v>85</v>
      </c>
      <c r="AW189" s="12" t="s">
        <v>35</v>
      </c>
      <c r="AX189" s="12" t="s">
        <v>78</v>
      </c>
      <c r="AY189" s="151" t="s">
        <v>134</v>
      </c>
    </row>
    <row r="190" spans="2:65" s="13" customFormat="1" ht="12">
      <c r="B190" s="156"/>
      <c r="D190" s="150" t="s">
        <v>143</v>
      </c>
      <c r="E190" s="157" t="s">
        <v>1</v>
      </c>
      <c r="F190" s="158" t="s">
        <v>410</v>
      </c>
      <c r="H190" s="159">
        <v>10</v>
      </c>
      <c r="I190" s="160"/>
      <c r="L190" s="156"/>
      <c r="M190" s="161"/>
      <c r="T190" s="162"/>
      <c r="AT190" s="157" t="s">
        <v>143</v>
      </c>
      <c r="AU190" s="157" t="s">
        <v>87</v>
      </c>
      <c r="AV190" s="13" t="s">
        <v>87</v>
      </c>
      <c r="AW190" s="13" t="s">
        <v>35</v>
      </c>
      <c r="AX190" s="13" t="s">
        <v>78</v>
      </c>
      <c r="AY190" s="157" t="s">
        <v>134</v>
      </c>
    </row>
    <row r="191" spans="2:65" s="14" customFormat="1" ht="12">
      <c r="B191" s="163"/>
      <c r="D191" s="150" t="s">
        <v>143</v>
      </c>
      <c r="E191" s="164" t="s">
        <v>240</v>
      </c>
      <c r="F191" s="165" t="s">
        <v>149</v>
      </c>
      <c r="H191" s="166">
        <v>10</v>
      </c>
      <c r="I191" s="167"/>
      <c r="L191" s="163"/>
      <c r="M191" s="168"/>
      <c r="T191" s="169"/>
      <c r="AT191" s="164" t="s">
        <v>143</v>
      </c>
      <c r="AU191" s="164" t="s">
        <v>87</v>
      </c>
      <c r="AV191" s="14" t="s">
        <v>141</v>
      </c>
      <c r="AW191" s="14" t="s">
        <v>35</v>
      </c>
      <c r="AX191" s="14" t="s">
        <v>85</v>
      </c>
      <c r="AY191" s="164" t="s">
        <v>134</v>
      </c>
    </row>
    <row r="192" spans="2:65" s="1" customFormat="1" ht="24.25" customHeight="1">
      <c r="B192" s="32"/>
      <c r="C192" s="136" t="s">
        <v>7</v>
      </c>
      <c r="D192" s="136" t="s">
        <v>136</v>
      </c>
      <c r="E192" s="137" t="s">
        <v>344</v>
      </c>
      <c r="F192" s="138" t="s">
        <v>345</v>
      </c>
      <c r="G192" s="139" t="s">
        <v>139</v>
      </c>
      <c r="H192" s="140">
        <v>10</v>
      </c>
      <c r="I192" s="141"/>
      <c r="J192" s="142">
        <f>ROUND(I192*H192,2)</f>
        <v>0</v>
      </c>
      <c r="K192" s="138" t="s">
        <v>140</v>
      </c>
      <c r="L192" s="32"/>
      <c r="M192" s="143" t="s">
        <v>1</v>
      </c>
      <c r="N192" s="144" t="s">
        <v>43</v>
      </c>
      <c r="P192" s="145">
        <f>O192*H192</f>
        <v>0</v>
      </c>
      <c r="Q192" s="145">
        <v>0</v>
      </c>
      <c r="R192" s="145">
        <f>Q192*H192</f>
        <v>0</v>
      </c>
      <c r="S192" s="145">
        <v>0</v>
      </c>
      <c r="T192" s="146">
        <f>S192*H192</f>
        <v>0</v>
      </c>
      <c r="AR192" s="147" t="s">
        <v>141</v>
      </c>
      <c r="AT192" s="147" t="s">
        <v>136</v>
      </c>
      <c r="AU192" s="147" t="s">
        <v>87</v>
      </c>
      <c r="AY192" s="17" t="s">
        <v>134</v>
      </c>
      <c r="BE192" s="148">
        <f>IF(N192="základní",J192,0)</f>
        <v>0</v>
      </c>
      <c r="BF192" s="148">
        <f>IF(N192="snížená",J192,0)</f>
        <v>0</v>
      </c>
      <c r="BG192" s="148">
        <f>IF(N192="zákl. přenesená",J192,0)</f>
        <v>0</v>
      </c>
      <c r="BH192" s="148">
        <f>IF(N192="sníž. přenesená",J192,0)</f>
        <v>0</v>
      </c>
      <c r="BI192" s="148">
        <f>IF(N192="nulová",J192,0)</f>
        <v>0</v>
      </c>
      <c r="BJ192" s="17" t="s">
        <v>85</v>
      </c>
      <c r="BK192" s="148">
        <f>ROUND(I192*H192,2)</f>
        <v>0</v>
      </c>
      <c r="BL192" s="17" t="s">
        <v>141</v>
      </c>
      <c r="BM192" s="147" t="s">
        <v>704</v>
      </c>
    </row>
    <row r="193" spans="2:65" s="12" customFormat="1" ht="12">
      <c r="B193" s="149"/>
      <c r="D193" s="150" t="s">
        <v>143</v>
      </c>
      <c r="E193" s="151" t="s">
        <v>1</v>
      </c>
      <c r="F193" s="152" t="s">
        <v>347</v>
      </c>
      <c r="H193" s="151" t="s">
        <v>1</v>
      </c>
      <c r="I193" s="153"/>
      <c r="L193" s="149"/>
      <c r="M193" s="154"/>
      <c r="T193" s="155"/>
      <c r="AT193" s="151" t="s">
        <v>143</v>
      </c>
      <c r="AU193" s="151" t="s">
        <v>87</v>
      </c>
      <c r="AV193" s="12" t="s">
        <v>85</v>
      </c>
      <c r="AW193" s="12" t="s">
        <v>35</v>
      </c>
      <c r="AX193" s="12" t="s">
        <v>78</v>
      </c>
      <c r="AY193" s="151" t="s">
        <v>134</v>
      </c>
    </row>
    <row r="194" spans="2:65" s="13" customFormat="1" ht="12">
      <c r="B194" s="156"/>
      <c r="D194" s="150" t="s">
        <v>143</v>
      </c>
      <c r="E194" s="157" t="s">
        <v>1</v>
      </c>
      <c r="F194" s="158" t="s">
        <v>339</v>
      </c>
      <c r="H194" s="159">
        <v>10</v>
      </c>
      <c r="I194" s="160"/>
      <c r="L194" s="156"/>
      <c r="M194" s="161"/>
      <c r="T194" s="162"/>
      <c r="AT194" s="157" t="s">
        <v>143</v>
      </c>
      <c r="AU194" s="157" t="s">
        <v>87</v>
      </c>
      <c r="AV194" s="13" t="s">
        <v>87</v>
      </c>
      <c r="AW194" s="13" t="s">
        <v>35</v>
      </c>
      <c r="AX194" s="13" t="s">
        <v>78</v>
      </c>
      <c r="AY194" s="157" t="s">
        <v>134</v>
      </c>
    </row>
    <row r="195" spans="2:65" s="14" customFormat="1" ht="12">
      <c r="B195" s="163"/>
      <c r="D195" s="150" t="s">
        <v>143</v>
      </c>
      <c r="E195" s="164" t="s">
        <v>1</v>
      </c>
      <c r="F195" s="165" t="s">
        <v>149</v>
      </c>
      <c r="H195" s="166">
        <v>10</v>
      </c>
      <c r="I195" s="167"/>
      <c r="L195" s="163"/>
      <c r="M195" s="168"/>
      <c r="T195" s="169"/>
      <c r="AT195" s="164" t="s">
        <v>143</v>
      </c>
      <c r="AU195" s="164" t="s">
        <v>87</v>
      </c>
      <c r="AV195" s="14" t="s">
        <v>141</v>
      </c>
      <c r="AW195" s="14" t="s">
        <v>35</v>
      </c>
      <c r="AX195" s="14" t="s">
        <v>85</v>
      </c>
      <c r="AY195" s="164" t="s">
        <v>134</v>
      </c>
    </row>
    <row r="196" spans="2:65" s="1" customFormat="1" ht="16.5" customHeight="1">
      <c r="B196" s="32"/>
      <c r="C196" s="176" t="s">
        <v>371</v>
      </c>
      <c r="D196" s="176" t="s">
        <v>348</v>
      </c>
      <c r="E196" s="177" t="s">
        <v>349</v>
      </c>
      <c r="F196" s="178" t="s">
        <v>350</v>
      </c>
      <c r="G196" s="179" t="s">
        <v>351</v>
      </c>
      <c r="H196" s="180">
        <v>0.2</v>
      </c>
      <c r="I196" s="181"/>
      <c r="J196" s="182">
        <f>ROUND(I196*H196,2)</f>
        <v>0</v>
      </c>
      <c r="K196" s="178" t="s">
        <v>140</v>
      </c>
      <c r="L196" s="183"/>
      <c r="M196" s="184" t="s">
        <v>1</v>
      </c>
      <c r="N196" s="185" t="s">
        <v>43</v>
      </c>
      <c r="P196" s="145">
        <f>O196*H196</f>
        <v>0</v>
      </c>
      <c r="Q196" s="145">
        <v>1E-3</v>
      </c>
      <c r="R196" s="145">
        <f>Q196*H196</f>
        <v>2.0000000000000001E-4</v>
      </c>
      <c r="S196" s="145">
        <v>0</v>
      </c>
      <c r="T196" s="146">
        <f>S196*H196</f>
        <v>0</v>
      </c>
      <c r="AR196" s="147" t="s">
        <v>179</v>
      </c>
      <c r="AT196" s="147" t="s">
        <v>348</v>
      </c>
      <c r="AU196" s="147" t="s">
        <v>87</v>
      </c>
      <c r="AY196" s="17" t="s">
        <v>134</v>
      </c>
      <c r="BE196" s="148">
        <f>IF(N196="základní",J196,0)</f>
        <v>0</v>
      </c>
      <c r="BF196" s="148">
        <f>IF(N196="snížená",J196,0)</f>
        <v>0</v>
      </c>
      <c r="BG196" s="148">
        <f>IF(N196="zákl. přenesená",J196,0)</f>
        <v>0</v>
      </c>
      <c r="BH196" s="148">
        <f>IF(N196="sníž. přenesená",J196,0)</f>
        <v>0</v>
      </c>
      <c r="BI196" s="148">
        <f>IF(N196="nulová",J196,0)</f>
        <v>0</v>
      </c>
      <c r="BJ196" s="17" t="s">
        <v>85</v>
      </c>
      <c r="BK196" s="148">
        <f>ROUND(I196*H196,2)</f>
        <v>0</v>
      </c>
      <c r="BL196" s="17" t="s">
        <v>141</v>
      </c>
      <c r="BM196" s="147" t="s">
        <v>705</v>
      </c>
    </row>
    <row r="197" spans="2:65" s="13" customFormat="1" ht="12">
      <c r="B197" s="156"/>
      <c r="D197" s="150" t="s">
        <v>143</v>
      </c>
      <c r="F197" s="158" t="s">
        <v>706</v>
      </c>
      <c r="H197" s="159">
        <v>0.2</v>
      </c>
      <c r="I197" s="160"/>
      <c r="L197" s="156"/>
      <c r="M197" s="161"/>
      <c r="T197" s="162"/>
      <c r="AT197" s="157" t="s">
        <v>143</v>
      </c>
      <c r="AU197" s="157" t="s">
        <v>87</v>
      </c>
      <c r="AV197" s="13" t="s">
        <v>87</v>
      </c>
      <c r="AW197" s="13" t="s">
        <v>4</v>
      </c>
      <c r="AX197" s="13" t="s">
        <v>85</v>
      </c>
      <c r="AY197" s="157" t="s">
        <v>134</v>
      </c>
    </row>
    <row r="198" spans="2:65" s="1" customFormat="1" ht="24.25" customHeight="1">
      <c r="B198" s="32"/>
      <c r="C198" s="136" t="s">
        <v>377</v>
      </c>
      <c r="D198" s="136" t="s">
        <v>136</v>
      </c>
      <c r="E198" s="137" t="s">
        <v>335</v>
      </c>
      <c r="F198" s="138" t="s">
        <v>336</v>
      </c>
      <c r="G198" s="139" t="s">
        <v>139</v>
      </c>
      <c r="H198" s="140">
        <v>10</v>
      </c>
      <c r="I198" s="141"/>
      <c r="J198" s="142">
        <f>ROUND(I198*H198,2)</f>
        <v>0</v>
      </c>
      <c r="K198" s="138" t="s">
        <v>140</v>
      </c>
      <c r="L198" s="32"/>
      <c r="M198" s="143" t="s">
        <v>1</v>
      </c>
      <c r="N198" s="144" t="s">
        <v>43</v>
      </c>
      <c r="P198" s="145">
        <f>O198*H198</f>
        <v>0</v>
      </c>
      <c r="Q198" s="145">
        <v>0</v>
      </c>
      <c r="R198" s="145">
        <f>Q198*H198</f>
        <v>0</v>
      </c>
      <c r="S198" s="145">
        <v>0</v>
      </c>
      <c r="T198" s="146">
        <f>S198*H198</f>
        <v>0</v>
      </c>
      <c r="AR198" s="147" t="s">
        <v>141</v>
      </c>
      <c r="AT198" s="147" t="s">
        <v>136</v>
      </c>
      <c r="AU198" s="147" t="s">
        <v>87</v>
      </c>
      <c r="AY198" s="17" t="s">
        <v>134</v>
      </c>
      <c r="BE198" s="148">
        <f>IF(N198="základní",J198,0)</f>
        <v>0</v>
      </c>
      <c r="BF198" s="148">
        <f>IF(N198="snížená",J198,0)</f>
        <v>0</v>
      </c>
      <c r="BG198" s="148">
        <f>IF(N198="zákl. přenesená",J198,0)</f>
        <v>0</v>
      </c>
      <c r="BH198" s="148">
        <f>IF(N198="sníž. přenesená",J198,0)</f>
        <v>0</v>
      </c>
      <c r="BI198" s="148">
        <f>IF(N198="nulová",J198,0)</f>
        <v>0</v>
      </c>
      <c r="BJ198" s="17" t="s">
        <v>85</v>
      </c>
      <c r="BK198" s="148">
        <f>ROUND(I198*H198,2)</f>
        <v>0</v>
      </c>
      <c r="BL198" s="17" t="s">
        <v>141</v>
      </c>
      <c r="BM198" s="147" t="s">
        <v>707</v>
      </c>
    </row>
    <row r="199" spans="2:65" s="12" customFormat="1" ht="12">
      <c r="B199" s="149"/>
      <c r="D199" s="150" t="s">
        <v>143</v>
      </c>
      <c r="E199" s="151" t="s">
        <v>1</v>
      </c>
      <c r="F199" s="152" t="s">
        <v>338</v>
      </c>
      <c r="H199" s="151" t="s">
        <v>1</v>
      </c>
      <c r="I199" s="153"/>
      <c r="L199" s="149"/>
      <c r="M199" s="154"/>
      <c r="T199" s="155"/>
      <c r="AT199" s="151" t="s">
        <v>143</v>
      </c>
      <c r="AU199" s="151" t="s">
        <v>87</v>
      </c>
      <c r="AV199" s="12" t="s">
        <v>85</v>
      </c>
      <c r="AW199" s="12" t="s">
        <v>35</v>
      </c>
      <c r="AX199" s="12" t="s">
        <v>78</v>
      </c>
      <c r="AY199" s="151" t="s">
        <v>134</v>
      </c>
    </row>
    <row r="200" spans="2:65" s="13" customFormat="1" ht="12">
      <c r="B200" s="156"/>
      <c r="D200" s="150" t="s">
        <v>143</v>
      </c>
      <c r="E200" s="157" t="s">
        <v>1</v>
      </c>
      <c r="F200" s="158" t="s">
        <v>339</v>
      </c>
      <c r="H200" s="159">
        <v>10</v>
      </c>
      <c r="I200" s="160"/>
      <c r="L200" s="156"/>
      <c r="M200" s="161"/>
      <c r="T200" s="162"/>
      <c r="AT200" s="157" t="s">
        <v>143</v>
      </c>
      <c r="AU200" s="157" t="s">
        <v>87</v>
      </c>
      <c r="AV200" s="13" t="s">
        <v>87</v>
      </c>
      <c r="AW200" s="13" t="s">
        <v>35</v>
      </c>
      <c r="AX200" s="13" t="s">
        <v>78</v>
      </c>
      <c r="AY200" s="157" t="s">
        <v>134</v>
      </c>
    </row>
    <row r="201" spans="2:65" s="14" customFormat="1" ht="12">
      <c r="B201" s="163"/>
      <c r="D201" s="150" t="s">
        <v>143</v>
      </c>
      <c r="E201" s="164" t="s">
        <v>1</v>
      </c>
      <c r="F201" s="165" t="s">
        <v>149</v>
      </c>
      <c r="H201" s="166">
        <v>10</v>
      </c>
      <c r="I201" s="167"/>
      <c r="L201" s="163"/>
      <c r="M201" s="168"/>
      <c r="T201" s="169"/>
      <c r="AT201" s="164" t="s">
        <v>143</v>
      </c>
      <c r="AU201" s="164" t="s">
        <v>87</v>
      </c>
      <c r="AV201" s="14" t="s">
        <v>141</v>
      </c>
      <c r="AW201" s="14" t="s">
        <v>35</v>
      </c>
      <c r="AX201" s="14" t="s">
        <v>85</v>
      </c>
      <c r="AY201" s="164" t="s">
        <v>134</v>
      </c>
    </row>
    <row r="202" spans="2:65" s="1" customFormat="1" ht="16.5" customHeight="1">
      <c r="B202" s="32"/>
      <c r="C202" s="136" t="s">
        <v>383</v>
      </c>
      <c r="D202" s="136" t="s">
        <v>136</v>
      </c>
      <c r="E202" s="137" t="s">
        <v>389</v>
      </c>
      <c r="F202" s="138" t="s">
        <v>390</v>
      </c>
      <c r="G202" s="139" t="s">
        <v>391</v>
      </c>
      <c r="H202" s="140">
        <v>1</v>
      </c>
      <c r="I202" s="141"/>
      <c r="J202" s="142">
        <f>ROUND(I202*H202,2)</f>
        <v>0</v>
      </c>
      <c r="K202" s="138" t="s">
        <v>1</v>
      </c>
      <c r="L202" s="32"/>
      <c r="M202" s="143" t="s">
        <v>1</v>
      </c>
      <c r="N202" s="144" t="s">
        <v>43</v>
      </c>
      <c r="P202" s="145">
        <f>O202*H202</f>
        <v>0</v>
      </c>
      <c r="Q202" s="145">
        <v>0</v>
      </c>
      <c r="R202" s="145">
        <f>Q202*H202</f>
        <v>0</v>
      </c>
      <c r="S202" s="145">
        <v>0</v>
      </c>
      <c r="T202" s="146">
        <f>S202*H202</f>
        <v>0</v>
      </c>
      <c r="AR202" s="147" t="s">
        <v>141</v>
      </c>
      <c r="AT202" s="147" t="s">
        <v>136</v>
      </c>
      <c r="AU202" s="147" t="s">
        <v>87</v>
      </c>
      <c r="AY202" s="17" t="s">
        <v>134</v>
      </c>
      <c r="BE202" s="148">
        <f>IF(N202="základní",J202,0)</f>
        <v>0</v>
      </c>
      <c r="BF202" s="148">
        <f>IF(N202="snížená",J202,0)</f>
        <v>0</v>
      </c>
      <c r="BG202" s="148">
        <f>IF(N202="zákl. přenesená",J202,0)</f>
        <v>0</v>
      </c>
      <c r="BH202" s="148">
        <f>IF(N202="sníž. přenesená",J202,0)</f>
        <v>0</v>
      </c>
      <c r="BI202" s="148">
        <f>IF(N202="nulová",J202,0)</f>
        <v>0</v>
      </c>
      <c r="BJ202" s="17" t="s">
        <v>85</v>
      </c>
      <c r="BK202" s="148">
        <f>ROUND(I202*H202,2)</f>
        <v>0</v>
      </c>
      <c r="BL202" s="17" t="s">
        <v>141</v>
      </c>
      <c r="BM202" s="147" t="s">
        <v>708</v>
      </c>
    </row>
    <row r="203" spans="2:65" s="1" customFormat="1" ht="21.75" customHeight="1">
      <c r="B203" s="32"/>
      <c r="C203" s="176" t="s">
        <v>388</v>
      </c>
      <c r="D203" s="176" t="s">
        <v>348</v>
      </c>
      <c r="E203" s="177" t="s">
        <v>402</v>
      </c>
      <c r="F203" s="178" t="s">
        <v>403</v>
      </c>
      <c r="G203" s="179" t="s">
        <v>391</v>
      </c>
      <c r="H203" s="180">
        <v>1</v>
      </c>
      <c r="I203" s="181"/>
      <c r="J203" s="182">
        <f>ROUND(I203*H203,2)</f>
        <v>0</v>
      </c>
      <c r="K203" s="178" t="s">
        <v>1</v>
      </c>
      <c r="L203" s="183"/>
      <c r="M203" s="184" t="s">
        <v>1</v>
      </c>
      <c r="N203" s="185" t="s">
        <v>43</v>
      </c>
      <c r="P203" s="145">
        <f>O203*H203</f>
        <v>0</v>
      </c>
      <c r="Q203" s="145">
        <v>0</v>
      </c>
      <c r="R203" s="145">
        <f>Q203*H203</f>
        <v>0</v>
      </c>
      <c r="S203" s="145">
        <v>0</v>
      </c>
      <c r="T203" s="146">
        <f>S203*H203</f>
        <v>0</v>
      </c>
      <c r="AR203" s="147" t="s">
        <v>179</v>
      </c>
      <c r="AT203" s="147" t="s">
        <v>348</v>
      </c>
      <c r="AU203" s="147" t="s">
        <v>87</v>
      </c>
      <c r="AY203" s="17" t="s">
        <v>134</v>
      </c>
      <c r="BE203" s="148">
        <f>IF(N203="základní",J203,0)</f>
        <v>0</v>
      </c>
      <c r="BF203" s="148">
        <f>IF(N203="snížená",J203,0)</f>
        <v>0</v>
      </c>
      <c r="BG203" s="148">
        <f>IF(N203="zákl. přenesená",J203,0)</f>
        <v>0</v>
      </c>
      <c r="BH203" s="148">
        <f>IF(N203="sníž. přenesená",J203,0)</f>
        <v>0</v>
      </c>
      <c r="BI203" s="148">
        <f>IF(N203="nulová",J203,0)</f>
        <v>0</v>
      </c>
      <c r="BJ203" s="17" t="s">
        <v>85</v>
      </c>
      <c r="BK203" s="148">
        <f>ROUND(I203*H203,2)</f>
        <v>0</v>
      </c>
      <c r="BL203" s="17" t="s">
        <v>141</v>
      </c>
      <c r="BM203" s="147" t="s">
        <v>709</v>
      </c>
    </row>
    <row r="204" spans="2:65" s="11" customFormat="1" ht="23" customHeight="1">
      <c r="B204" s="124"/>
      <c r="D204" s="125" t="s">
        <v>77</v>
      </c>
      <c r="E204" s="134" t="s">
        <v>183</v>
      </c>
      <c r="F204" s="134" t="s">
        <v>187</v>
      </c>
      <c r="I204" s="127"/>
      <c r="J204" s="135">
        <f>BK204</f>
        <v>0</v>
      </c>
      <c r="L204" s="124"/>
      <c r="M204" s="129"/>
      <c r="P204" s="130">
        <f>SUM(P205:P206)</f>
        <v>0</v>
      </c>
      <c r="R204" s="130">
        <f>SUM(R205:R206)</f>
        <v>3.5912100000000002</v>
      </c>
      <c r="T204" s="131">
        <f>SUM(T205:T206)</f>
        <v>0</v>
      </c>
      <c r="AR204" s="125" t="s">
        <v>85</v>
      </c>
      <c r="AT204" s="132" t="s">
        <v>77</v>
      </c>
      <c r="AU204" s="132" t="s">
        <v>85</v>
      </c>
      <c r="AY204" s="125" t="s">
        <v>134</v>
      </c>
      <c r="BK204" s="133">
        <f>SUM(BK205:BK206)</f>
        <v>0</v>
      </c>
    </row>
    <row r="205" spans="2:65" s="1" customFormat="1" ht="16.5" customHeight="1">
      <c r="B205" s="32"/>
      <c r="C205" s="136" t="s">
        <v>393</v>
      </c>
      <c r="D205" s="136" t="s">
        <v>136</v>
      </c>
      <c r="E205" s="137" t="s">
        <v>710</v>
      </c>
      <c r="F205" s="138" t="s">
        <v>711</v>
      </c>
      <c r="G205" s="139" t="s">
        <v>173</v>
      </c>
      <c r="H205" s="140">
        <v>1</v>
      </c>
      <c r="I205" s="141"/>
      <c r="J205" s="142">
        <f>ROUND(I205*H205,2)</f>
        <v>0</v>
      </c>
      <c r="K205" s="138" t="s">
        <v>140</v>
      </c>
      <c r="L205" s="32"/>
      <c r="M205" s="143" t="s">
        <v>1</v>
      </c>
      <c r="N205" s="144" t="s">
        <v>43</v>
      </c>
      <c r="P205" s="145">
        <f>O205*H205</f>
        <v>0</v>
      </c>
      <c r="Q205" s="145">
        <v>2.2895500000000002</v>
      </c>
      <c r="R205" s="145">
        <f>Q205*H205</f>
        <v>2.2895500000000002</v>
      </c>
      <c r="S205" s="145">
        <v>0</v>
      </c>
      <c r="T205" s="146">
        <f>S205*H205</f>
        <v>0</v>
      </c>
      <c r="AR205" s="147" t="s">
        <v>141</v>
      </c>
      <c r="AT205" s="147" t="s">
        <v>136</v>
      </c>
      <c r="AU205" s="147" t="s">
        <v>87</v>
      </c>
      <c r="AY205" s="17" t="s">
        <v>134</v>
      </c>
      <c r="BE205" s="148">
        <f>IF(N205="základní",J205,0)</f>
        <v>0</v>
      </c>
      <c r="BF205" s="148">
        <f>IF(N205="snížená",J205,0)</f>
        <v>0</v>
      </c>
      <c r="BG205" s="148">
        <f>IF(N205="zákl. přenesená",J205,0)</f>
        <v>0</v>
      </c>
      <c r="BH205" s="148">
        <f>IF(N205="sníž. přenesená",J205,0)</f>
        <v>0</v>
      </c>
      <c r="BI205" s="148">
        <f>IF(N205="nulová",J205,0)</f>
        <v>0</v>
      </c>
      <c r="BJ205" s="17" t="s">
        <v>85</v>
      </c>
      <c r="BK205" s="148">
        <f>ROUND(I205*H205,2)</f>
        <v>0</v>
      </c>
      <c r="BL205" s="17" t="s">
        <v>141</v>
      </c>
      <c r="BM205" s="147" t="s">
        <v>712</v>
      </c>
    </row>
    <row r="206" spans="2:65" s="1" customFormat="1" ht="16.5" customHeight="1">
      <c r="B206" s="32"/>
      <c r="C206" s="136" t="s">
        <v>401</v>
      </c>
      <c r="D206" s="136" t="s">
        <v>136</v>
      </c>
      <c r="E206" s="137" t="s">
        <v>713</v>
      </c>
      <c r="F206" s="138" t="s">
        <v>714</v>
      </c>
      <c r="G206" s="139" t="s">
        <v>173</v>
      </c>
      <c r="H206" s="140">
        <v>0.5</v>
      </c>
      <c r="I206" s="141"/>
      <c r="J206" s="142">
        <f>ROUND(I206*H206,2)</f>
        <v>0</v>
      </c>
      <c r="K206" s="138" t="s">
        <v>140</v>
      </c>
      <c r="L206" s="32"/>
      <c r="M206" s="143" t="s">
        <v>1</v>
      </c>
      <c r="N206" s="144" t="s">
        <v>43</v>
      </c>
      <c r="P206" s="145">
        <f>O206*H206</f>
        <v>0</v>
      </c>
      <c r="Q206" s="145">
        <v>2.6033200000000001</v>
      </c>
      <c r="R206" s="145">
        <f>Q206*H206</f>
        <v>1.30166</v>
      </c>
      <c r="S206" s="145">
        <v>0</v>
      </c>
      <c r="T206" s="146">
        <f>S206*H206</f>
        <v>0</v>
      </c>
      <c r="AR206" s="147" t="s">
        <v>141</v>
      </c>
      <c r="AT206" s="147" t="s">
        <v>136</v>
      </c>
      <c r="AU206" s="147" t="s">
        <v>87</v>
      </c>
      <c r="AY206" s="17" t="s">
        <v>134</v>
      </c>
      <c r="BE206" s="148">
        <f>IF(N206="základní",J206,0)</f>
        <v>0</v>
      </c>
      <c r="BF206" s="148">
        <f>IF(N206="snížená",J206,0)</f>
        <v>0</v>
      </c>
      <c r="BG206" s="148">
        <f>IF(N206="zákl. přenesená",J206,0)</f>
        <v>0</v>
      </c>
      <c r="BH206" s="148">
        <f>IF(N206="sníž. přenesená",J206,0)</f>
        <v>0</v>
      </c>
      <c r="BI206" s="148">
        <f>IF(N206="nulová",J206,0)</f>
        <v>0</v>
      </c>
      <c r="BJ206" s="17" t="s">
        <v>85</v>
      </c>
      <c r="BK206" s="148">
        <f>ROUND(I206*H206,2)</f>
        <v>0</v>
      </c>
      <c r="BL206" s="17" t="s">
        <v>141</v>
      </c>
      <c r="BM206" s="147" t="s">
        <v>715</v>
      </c>
    </row>
    <row r="207" spans="2:65" s="11" customFormat="1" ht="23" customHeight="1">
      <c r="B207" s="124"/>
      <c r="D207" s="125" t="s">
        <v>77</v>
      </c>
      <c r="E207" s="134" t="s">
        <v>624</v>
      </c>
      <c r="F207" s="134" t="s">
        <v>625</v>
      </c>
      <c r="I207" s="127"/>
      <c r="J207" s="135">
        <f>BK207</f>
        <v>0</v>
      </c>
      <c r="L207" s="124"/>
      <c r="M207" s="129"/>
      <c r="P207" s="130">
        <f>P208</f>
        <v>0</v>
      </c>
      <c r="R207" s="130">
        <f>R208</f>
        <v>0</v>
      </c>
      <c r="T207" s="131">
        <f>T208</f>
        <v>0</v>
      </c>
      <c r="AR207" s="125" t="s">
        <v>85</v>
      </c>
      <c r="AT207" s="132" t="s">
        <v>77</v>
      </c>
      <c r="AU207" s="132" t="s">
        <v>85</v>
      </c>
      <c r="AY207" s="125" t="s">
        <v>134</v>
      </c>
      <c r="BK207" s="133">
        <f>BK208</f>
        <v>0</v>
      </c>
    </row>
    <row r="208" spans="2:65" s="1" customFormat="1" ht="16.5" customHeight="1">
      <c r="B208" s="32"/>
      <c r="C208" s="136" t="s">
        <v>405</v>
      </c>
      <c r="D208" s="136" t="s">
        <v>136</v>
      </c>
      <c r="E208" s="137" t="s">
        <v>716</v>
      </c>
      <c r="F208" s="138" t="s">
        <v>717</v>
      </c>
      <c r="G208" s="139" t="s">
        <v>197</v>
      </c>
      <c r="H208" s="140">
        <v>5.79</v>
      </c>
      <c r="I208" s="141"/>
      <c r="J208" s="142">
        <f>ROUND(I208*H208,2)</f>
        <v>0</v>
      </c>
      <c r="K208" s="138" t="s">
        <v>140</v>
      </c>
      <c r="L208" s="32"/>
      <c r="M208" s="170" t="s">
        <v>1</v>
      </c>
      <c r="N208" s="171" t="s">
        <v>43</v>
      </c>
      <c r="O208" s="172"/>
      <c r="P208" s="173">
        <f>O208*H208</f>
        <v>0</v>
      </c>
      <c r="Q208" s="173">
        <v>0</v>
      </c>
      <c r="R208" s="173">
        <f>Q208*H208</f>
        <v>0</v>
      </c>
      <c r="S208" s="173">
        <v>0</v>
      </c>
      <c r="T208" s="174">
        <f>S208*H208</f>
        <v>0</v>
      </c>
      <c r="AR208" s="147" t="s">
        <v>141</v>
      </c>
      <c r="AT208" s="147" t="s">
        <v>136</v>
      </c>
      <c r="AU208" s="147" t="s">
        <v>87</v>
      </c>
      <c r="AY208" s="17" t="s">
        <v>134</v>
      </c>
      <c r="BE208" s="148">
        <f>IF(N208="základní",J208,0)</f>
        <v>0</v>
      </c>
      <c r="BF208" s="148">
        <f>IF(N208="snížená",J208,0)</f>
        <v>0</v>
      </c>
      <c r="BG208" s="148">
        <f>IF(N208="zákl. přenesená",J208,0)</f>
        <v>0</v>
      </c>
      <c r="BH208" s="148">
        <f>IF(N208="sníž. přenesená",J208,0)</f>
        <v>0</v>
      </c>
      <c r="BI208" s="148">
        <f>IF(N208="nulová",J208,0)</f>
        <v>0</v>
      </c>
      <c r="BJ208" s="17" t="s">
        <v>85</v>
      </c>
      <c r="BK208" s="148">
        <f>ROUND(I208*H208,2)</f>
        <v>0</v>
      </c>
      <c r="BL208" s="17" t="s">
        <v>141</v>
      </c>
      <c r="BM208" s="147" t="s">
        <v>718</v>
      </c>
    </row>
    <row r="209" spans="2:12" s="1" customFormat="1" ht="7" customHeight="1">
      <c r="B209" s="43"/>
      <c r="C209" s="44"/>
      <c r="D209" s="44"/>
      <c r="E209" s="44"/>
      <c r="F209" s="44"/>
      <c r="G209" s="44"/>
      <c r="H209" s="44"/>
      <c r="I209" s="44"/>
      <c r="J209" s="44"/>
      <c r="K209" s="44"/>
      <c r="L209" s="32"/>
    </row>
  </sheetData>
  <sheetProtection formatColumns="0" formatRows="0" autoFilter="0"/>
  <autoFilter ref="C119:K208" xr:uid="{00000000-0009-0000-0000-000003000000}"/>
  <mergeCells count="9">
    <mergeCell ref="E87:H87"/>
    <mergeCell ref="E110:H110"/>
    <mergeCell ref="E112:H112"/>
    <mergeCell ref="L2:V2"/>
    <mergeCell ref="E7:H7"/>
    <mergeCell ref="E9:H9"/>
    <mergeCell ref="E18:H18"/>
    <mergeCell ref="E27:H27"/>
    <mergeCell ref="E85:H85"/>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2:BM203"/>
  <sheetViews>
    <sheetView showGridLines="0" workbookViewId="0"/>
  </sheetViews>
  <sheetFormatPr baseColWidth="10" defaultColWidth="8.75" defaultRowHeight="11"/>
  <cols>
    <col min="1" max="1" width="8.25" customWidth="1"/>
    <col min="2" max="2" width="1.25" customWidth="1"/>
    <col min="3" max="4" width="4.25" customWidth="1"/>
    <col min="5" max="5" width="17.25" customWidth="1"/>
    <col min="6" max="6" width="50.75" customWidth="1"/>
    <col min="7" max="7" width="7.5" customWidth="1"/>
    <col min="8" max="8" width="14" customWidth="1"/>
    <col min="9" max="9" width="15.75" customWidth="1"/>
    <col min="10" max="11" width="22.25" customWidth="1"/>
    <col min="12" max="12" width="9.25" customWidth="1"/>
    <col min="13" max="13" width="10.75" hidden="1" customWidth="1"/>
    <col min="14" max="14" width="9.25" hidden="1"/>
    <col min="15" max="20" width="14.25" hidden="1" customWidth="1"/>
    <col min="21" max="21" width="16.25" hidden="1" customWidth="1"/>
    <col min="22" max="22" width="12.25" customWidth="1"/>
    <col min="23" max="23" width="16.25" customWidth="1"/>
    <col min="24" max="24" width="12.25" customWidth="1"/>
    <col min="25" max="25" width="15" customWidth="1"/>
    <col min="26" max="26" width="11" customWidth="1"/>
    <col min="27" max="27" width="15" customWidth="1"/>
    <col min="28" max="28" width="16.25" customWidth="1"/>
    <col min="29" max="29" width="11" customWidth="1"/>
    <col min="30" max="30" width="15" customWidth="1"/>
    <col min="31" max="31" width="16.25" customWidth="1"/>
    <col min="44" max="65" width="9.25" hidden="1"/>
  </cols>
  <sheetData>
    <row r="2" spans="2:56" ht="37" customHeight="1">
      <c r="L2" s="329"/>
      <c r="M2" s="329"/>
      <c r="N2" s="329"/>
      <c r="O2" s="329"/>
      <c r="P2" s="329"/>
      <c r="Q2" s="329"/>
      <c r="R2" s="329"/>
      <c r="S2" s="329"/>
      <c r="T2" s="329"/>
      <c r="U2" s="329"/>
      <c r="V2" s="329"/>
      <c r="AT2" s="17" t="s">
        <v>99</v>
      </c>
      <c r="AZ2" s="175" t="s">
        <v>646</v>
      </c>
      <c r="BA2" s="175" t="s">
        <v>1</v>
      </c>
      <c r="BB2" s="175" t="s">
        <v>1</v>
      </c>
      <c r="BC2" s="175" t="s">
        <v>719</v>
      </c>
      <c r="BD2" s="175" t="s">
        <v>87</v>
      </c>
    </row>
    <row r="3" spans="2:56" ht="7" customHeight="1">
      <c r="B3" s="18"/>
      <c r="C3" s="19"/>
      <c r="D3" s="19"/>
      <c r="E3" s="19"/>
      <c r="F3" s="19"/>
      <c r="G3" s="19"/>
      <c r="H3" s="19"/>
      <c r="I3" s="19"/>
      <c r="J3" s="19"/>
      <c r="K3" s="19"/>
      <c r="L3" s="20"/>
      <c r="AT3" s="17" t="s">
        <v>87</v>
      </c>
      <c r="AZ3" s="175" t="s">
        <v>648</v>
      </c>
      <c r="BA3" s="175" t="s">
        <v>1</v>
      </c>
      <c r="BB3" s="175" t="s">
        <v>1</v>
      </c>
      <c r="BC3" s="175" t="s">
        <v>720</v>
      </c>
      <c r="BD3" s="175" t="s">
        <v>87</v>
      </c>
    </row>
    <row r="4" spans="2:56" ht="25" customHeight="1">
      <c r="B4" s="20"/>
      <c r="D4" s="21" t="s">
        <v>103</v>
      </c>
      <c r="L4" s="20"/>
      <c r="M4" s="91" t="s">
        <v>10</v>
      </c>
      <c r="AT4" s="17" t="s">
        <v>4</v>
      </c>
      <c r="AZ4" s="175" t="s">
        <v>248</v>
      </c>
      <c r="BA4" s="175" t="s">
        <v>1</v>
      </c>
      <c r="BB4" s="175" t="s">
        <v>1</v>
      </c>
      <c r="BC4" s="175" t="s">
        <v>199</v>
      </c>
      <c r="BD4" s="175" t="s">
        <v>87</v>
      </c>
    </row>
    <row r="5" spans="2:56" ht="7" customHeight="1">
      <c r="B5" s="20"/>
      <c r="L5" s="20"/>
      <c r="AZ5" s="175" t="s">
        <v>240</v>
      </c>
      <c r="BA5" s="175" t="s">
        <v>1</v>
      </c>
      <c r="BB5" s="175" t="s">
        <v>1</v>
      </c>
      <c r="BC5" s="175" t="s">
        <v>199</v>
      </c>
      <c r="BD5" s="175" t="s">
        <v>87</v>
      </c>
    </row>
    <row r="6" spans="2:56" ht="12" customHeight="1">
      <c r="B6" s="20"/>
      <c r="D6" s="27" t="s">
        <v>16</v>
      </c>
      <c r="L6" s="20"/>
    </row>
    <row r="7" spans="2:56" ht="26.25" customHeight="1">
      <c r="B7" s="20"/>
      <c r="E7" s="343" t="str">
        <f>'Rekapitulace stavby'!K6</f>
        <v>Modernizace tramvajové tratě Vídeňská, úsek Bohunická - Moravanské lány</v>
      </c>
      <c r="F7" s="344"/>
      <c r="G7" s="344"/>
      <c r="H7" s="344"/>
      <c r="L7" s="20"/>
    </row>
    <row r="8" spans="2:56" s="1" customFormat="1" ht="12" customHeight="1">
      <c r="B8" s="32"/>
      <c r="D8" s="27" t="s">
        <v>104</v>
      </c>
      <c r="L8" s="32"/>
    </row>
    <row r="9" spans="2:56" s="1" customFormat="1" ht="16.5" customHeight="1">
      <c r="B9" s="32"/>
      <c r="E9" s="323" t="s">
        <v>721</v>
      </c>
      <c r="F9" s="342"/>
      <c r="G9" s="342"/>
      <c r="H9" s="342"/>
      <c r="L9" s="32"/>
    </row>
    <row r="10" spans="2:56" s="1" customFormat="1">
      <c r="B10" s="32"/>
      <c r="L10" s="32"/>
    </row>
    <row r="11" spans="2:56" s="1" customFormat="1" ht="12" customHeight="1">
      <c r="B11" s="32"/>
      <c r="D11" s="27" t="s">
        <v>17</v>
      </c>
      <c r="F11" s="25" t="s">
        <v>1</v>
      </c>
      <c r="I11" s="27" t="s">
        <v>18</v>
      </c>
      <c r="J11" s="25" t="s">
        <v>1</v>
      </c>
      <c r="L11" s="32"/>
    </row>
    <row r="12" spans="2:56" s="1" customFormat="1" ht="12" customHeight="1">
      <c r="B12" s="32"/>
      <c r="D12" s="27" t="s">
        <v>19</v>
      </c>
      <c r="F12" s="25" t="s">
        <v>20</v>
      </c>
      <c r="I12" s="27" t="s">
        <v>21</v>
      </c>
      <c r="J12" s="51" t="str">
        <f>'Rekapitulace stavby'!AN8</f>
        <v>26. 5. 2021</v>
      </c>
      <c r="L12" s="32"/>
    </row>
    <row r="13" spans="2:56" s="1" customFormat="1" ht="11" customHeight="1">
      <c r="B13" s="32"/>
      <c r="L13" s="32"/>
    </row>
    <row r="14" spans="2:56" s="1" customFormat="1" ht="12" customHeight="1">
      <c r="B14" s="32"/>
      <c r="D14" s="27" t="s">
        <v>23</v>
      </c>
      <c r="I14" s="27" t="s">
        <v>24</v>
      </c>
      <c r="J14" s="25" t="s">
        <v>25</v>
      </c>
      <c r="L14" s="32"/>
    </row>
    <row r="15" spans="2:56" s="1" customFormat="1" ht="18" customHeight="1">
      <c r="B15" s="32"/>
      <c r="E15" s="25" t="s">
        <v>26</v>
      </c>
      <c r="I15" s="27" t="s">
        <v>27</v>
      </c>
      <c r="J15" s="25" t="s">
        <v>28</v>
      </c>
      <c r="L15" s="32"/>
    </row>
    <row r="16" spans="2:56" s="1" customFormat="1" ht="7" customHeight="1">
      <c r="B16" s="32"/>
      <c r="L16" s="32"/>
    </row>
    <row r="17" spans="2:12" s="1" customFormat="1" ht="12" customHeight="1">
      <c r="B17" s="32"/>
      <c r="D17" s="27" t="s">
        <v>29</v>
      </c>
      <c r="I17" s="27" t="s">
        <v>24</v>
      </c>
      <c r="J17" s="28" t="str">
        <f>'Rekapitulace stavby'!AN13</f>
        <v>Vyplň údaj</v>
      </c>
      <c r="L17" s="32"/>
    </row>
    <row r="18" spans="2:12" s="1" customFormat="1" ht="18" customHeight="1">
      <c r="B18" s="32"/>
      <c r="E18" s="345" t="str">
        <f>'Rekapitulace stavby'!E14</f>
        <v>Vyplň údaj</v>
      </c>
      <c r="F18" s="337"/>
      <c r="G18" s="337"/>
      <c r="H18" s="337"/>
      <c r="I18" s="27" t="s">
        <v>27</v>
      </c>
      <c r="J18" s="28" t="str">
        <f>'Rekapitulace stavby'!AN14</f>
        <v>Vyplň údaj</v>
      </c>
      <c r="L18" s="32"/>
    </row>
    <row r="19" spans="2:12" s="1" customFormat="1" ht="7" customHeight="1">
      <c r="B19" s="32"/>
      <c r="L19" s="32"/>
    </row>
    <row r="20" spans="2:12" s="1" customFormat="1" ht="12" customHeight="1">
      <c r="B20" s="32"/>
      <c r="D20" s="27" t="s">
        <v>31</v>
      </c>
      <c r="I20" s="27" t="s">
        <v>24</v>
      </c>
      <c r="J20" s="25" t="s">
        <v>32</v>
      </c>
      <c r="L20" s="32"/>
    </row>
    <row r="21" spans="2:12" s="1" customFormat="1" ht="18" customHeight="1">
      <c r="B21" s="32"/>
      <c r="E21" s="25" t="s">
        <v>33</v>
      </c>
      <c r="I21" s="27" t="s">
        <v>27</v>
      </c>
      <c r="J21" s="25" t="s">
        <v>34</v>
      </c>
      <c r="L21" s="32"/>
    </row>
    <row r="22" spans="2:12" s="1" customFormat="1" ht="7" customHeight="1">
      <c r="B22" s="32"/>
      <c r="L22" s="32"/>
    </row>
    <row r="23" spans="2:12" s="1" customFormat="1" ht="12" customHeight="1">
      <c r="B23" s="32"/>
      <c r="D23" s="27" t="s">
        <v>36</v>
      </c>
      <c r="I23" s="27" t="s">
        <v>24</v>
      </c>
      <c r="J23" s="25" t="s">
        <v>32</v>
      </c>
      <c r="L23" s="32"/>
    </row>
    <row r="24" spans="2:12" s="1" customFormat="1" ht="18" customHeight="1">
      <c r="B24" s="32"/>
      <c r="E24" s="25" t="s">
        <v>33</v>
      </c>
      <c r="I24" s="27" t="s">
        <v>27</v>
      </c>
      <c r="J24" s="25" t="s">
        <v>34</v>
      </c>
      <c r="L24" s="32"/>
    </row>
    <row r="25" spans="2:12" s="1" customFormat="1" ht="7" customHeight="1">
      <c r="B25" s="32"/>
      <c r="L25" s="32"/>
    </row>
    <row r="26" spans="2:12" s="1" customFormat="1" ht="12" customHeight="1">
      <c r="B26" s="32"/>
      <c r="D26" s="27" t="s">
        <v>37</v>
      </c>
      <c r="L26" s="32"/>
    </row>
    <row r="27" spans="2:12" s="7" customFormat="1" ht="16.5" customHeight="1">
      <c r="B27" s="92"/>
      <c r="E27" s="341" t="s">
        <v>1</v>
      </c>
      <c r="F27" s="341"/>
      <c r="G27" s="341"/>
      <c r="H27" s="341"/>
      <c r="L27" s="92"/>
    </row>
    <row r="28" spans="2:12" s="1" customFormat="1" ht="7" customHeight="1">
      <c r="B28" s="32"/>
      <c r="L28" s="32"/>
    </row>
    <row r="29" spans="2:12" s="1" customFormat="1" ht="7" customHeight="1">
      <c r="B29" s="32"/>
      <c r="D29" s="52"/>
      <c r="E29" s="52"/>
      <c r="F29" s="52"/>
      <c r="G29" s="52"/>
      <c r="H29" s="52"/>
      <c r="I29" s="52"/>
      <c r="J29" s="52"/>
      <c r="K29" s="52"/>
      <c r="L29" s="32"/>
    </row>
    <row r="30" spans="2:12" s="1" customFormat="1" ht="25.25" customHeight="1">
      <c r="B30" s="32"/>
      <c r="D30" s="93" t="s">
        <v>38</v>
      </c>
      <c r="J30" s="64">
        <f>ROUND(J119, 2)</f>
        <v>0</v>
      </c>
      <c r="L30" s="32"/>
    </row>
    <row r="31" spans="2:12" s="1" customFormat="1" ht="7" customHeight="1">
      <c r="B31" s="32"/>
      <c r="D31" s="52"/>
      <c r="E31" s="52"/>
      <c r="F31" s="52"/>
      <c r="G31" s="52"/>
      <c r="H31" s="52"/>
      <c r="I31" s="52"/>
      <c r="J31" s="52"/>
      <c r="K31" s="52"/>
      <c r="L31" s="32"/>
    </row>
    <row r="32" spans="2:12" s="1" customFormat="1" ht="14.5" customHeight="1">
      <c r="B32" s="32"/>
      <c r="F32" s="94" t="s">
        <v>40</v>
      </c>
      <c r="I32" s="94" t="s">
        <v>39</v>
      </c>
      <c r="J32" s="94" t="s">
        <v>41</v>
      </c>
      <c r="L32" s="32"/>
    </row>
    <row r="33" spans="2:12" s="1" customFormat="1" ht="14.5" customHeight="1">
      <c r="B33" s="32"/>
      <c r="D33" s="95" t="s">
        <v>42</v>
      </c>
      <c r="E33" s="27" t="s">
        <v>43</v>
      </c>
      <c r="F33" s="84">
        <f>ROUND((SUM(BE119:BE202)),  2)</f>
        <v>0</v>
      </c>
      <c r="I33" s="96">
        <v>0.21</v>
      </c>
      <c r="J33" s="84">
        <f>ROUND(((SUM(BE119:BE202))*I33),  2)</f>
        <v>0</v>
      </c>
      <c r="L33" s="32"/>
    </row>
    <row r="34" spans="2:12" s="1" customFormat="1" ht="14.5" customHeight="1">
      <c r="B34" s="32"/>
      <c r="E34" s="27" t="s">
        <v>44</v>
      </c>
      <c r="F34" s="84">
        <f>ROUND((SUM(BF119:BF202)),  2)</f>
        <v>0</v>
      </c>
      <c r="I34" s="96">
        <v>0.15</v>
      </c>
      <c r="J34" s="84">
        <f>ROUND(((SUM(BF119:BF202))*I34),  2)</f>
        <v>0</v>
      </c>
      <c r="L34" s="32"/>
    </row>
    <row r="35" spans="2:12" s="1" customFormat="1" ht="14.5" hidden="1" customHeight="1">
      <c r="B35" s="32"/>
      <c r="E35" s="27" t="s">
        <v>45</v>
      </c>
      <c r="F35" s="84">
        <f>ROUND((SUM(BG119:BG202)),  2)</f>
        <v>0</v>
      </c>
      <c r="I35" s="96">
        <v>0.21</v>
      </c>
      <c r="J35" s="84">
        <f>0</f>
        <v>0</v>
      </c>
      <c r="L35" s="32"/>
    </row>
    <row r="36" spans="2:12" s="1" customFormat="1" ht="14.5" hidden="1" customHeight="1">
      <c r="B36" s="32"/>
      <c r="E36" s="27" t="s">
        <v>46</v>
      </c>
      <c r="F36" s="84">
        <f>ROUND((SUM(BH119:BH202)),  2)</f>
        <v>0</v>
      </c>
      <c r="I36" s="96">
        <v>0.15</v>
      </c>
      <c r="J36" s="84">
        <f>0</f>
        <v>0</v>
      </c>
      <c r="L36" s="32"/>
    </row>
    <row r="37" spans="2:12" s="1" customFormat="1" ht="14.5" hidden="1" customHeight="1">
      <c r="B37" s="32"/>
      <c r="E37" s="27" t="s">
        <v>47</v>
      </c>
      <c r="F37" s="84">
        <f>ROUND((SUM(BI119:BI202)),  2)</f>
        <v>0</v>
      </c>
      <c r="I37" s="96">
        <v>0</v>
      </c>
      <c r="J37" s="84">
        <f>0</f>
        <v>0</v>
      </c>
      <c r="L37" s="32"/>
    </row>
    <row r="38" spans="2:12" s="1" customFormat="1" ht="7" customHeight="1">
      <c r="B38" s="32"/>
      <c r="L38" s="32"/>
    </row>
    <row r="39" spans="2:12" s="1" customFormat="1" ht="25.25" customHeight="1">
      <c r="B39" s="32"/>
      <c r="C39" s="97"/>
      <c r="D39" s="98" t="s">
        <v>48</v>
      </c>
      <c r="E39" s="55"/>
      <c r="F39" s="55"/>
      <c r="G39" s="99" t="s">
        <v>49</v>
      </c>
      <c r="H39" s="100" t="s">
        <v>50</v>
      </c>
      <c r="I39" s="55"/>
      <c r="J39" s="101">
        <f>SUM(J30:J37)</f>
        <v>0</v>
      </c>
      <c r="K39" s="102"/>
      <c r="L39" s="32"/>
    </row>
    <row r="40" spans="2:12" s="1" customFormat="1" ht="14.5" customHeight="1">
      <c r="B40" s="32"/>
      <c r="L40" s="32"/>
    </row>
    <row r="41" spans="2:12" ht="14.5" customHeight="1">
      <c r="B41" s="20"/>
      <c r="L41" s="20"/>
    </row>
    <row r="42" spans="2:12" ht="14.5" customHeight="1">
      <c r="B42" s="20"/>
      <c r="L42" s="20"/>
    </row>
    <row r="43" spans="2:12" ht="14.5" customHeight="1">
      <c r="B43" s="20"/>
      <c r="L43" s="20"/>
    </row>
    <row r="44" spans="2:12" ht="14.5" customHeight="1">
      <c r="B44" s="20"/>
      <c r="L44" s="20"/>
    </row>
    <row r="45" spans="2:12" ht="14.5" customHeight="1">
      <c r="B45" s="20"/>
      <c r="L45" s="20"/>
    </row>
    <row r="46" spans="2:12" ht="14.5" customHeight="1">
      <c r="B46" s="20"/>
      <c r="L46" s="20"/>
    </row>
    <row r="47" spans="2:12" ht="14.5" customHeight="1">
      <c r="B47" s="20"/>
      <c r="L47" s="20"/>
    </row>
    <row r="48" spans="2:12" ht="14.5" customHeight="1">
      <c r="B48" s="20"/>
      <c r="L48" s="20"/>
    </row>
    <row r="49" spans="2:12" ht="14.5" customHeight="1">
      <c r="B49" s="20"/>
      <c r="L49" s="20"/>
    </row>
    <row r="50" spans="2:12" s="1" customFormat="1" ht="14.5" customHeight="1">
      <c r="B50" s="32"/>
      <c r="D50" s="40" t="s">
        <v>51</v>
      </c>
      <c r="E50" s="41"/>
      <c r="F50" s="41"/>
      <c r="G50" s="40" t="s">
        <v>52</v>
      </c>
      <c r="H50" s="41"/>
      <c r="I50" s="41"/>
      <c r="J50" s="41"/>
      <c r="K50" s="41"/>
      <c r="L50" s="32"/>
    </row>
    <row r="51" spans="2:12">
      <c r="B51" s="20"/>
      <c r="L51" s="20"/>
    </row>
    <row r="52" spans="2:12">
      <c r="B52" s="20"/>
      <c r="L52" s="20"/>
    </row>
    <row r="53" spans="2:12">
      <c r="B53" s="20"/>
      <c r="L53" s="20"/>
    </row>
    <row r="54" spans="2:12">
      <c r="B54" s="20"/>
      <c r="L54" s="20"/>
    </row>
    <row r="55" spans="2:12">
      <c r="B55" s="20"/>
      <c r="L55" s="20"/>
    </row>
    <row r="56" spans="2:12">
      <c r="B56" s="20"/>
      <c r="L56" s="20"/>
    </row>
    <row r="57" spans="2:12">
      <c r="B57" s="20"/>
      <c r="L57" s="20"/>
    </row>
    <row r="58" spans="2:12">
      <c r="B58" s="20"/>
      <c r="L58" s="20"/>
    </row>
    <row r="59" spans="2:12">
      <c r="B59" s="20"/>
      <c r="L59" s="20"/>
    </row>
    <row r="60" spans="2:12">
      <c r="B60" s="20"/>
      <c r="L60" s="20"/>
    </row>
    <row r="61" spans="2:12" s="1" customFormat="1" ht="13">
      <c r="B61" s="32"/>
      <c r="D61" s="42" t="s">
        <v>53</v>
      </c>
      <c r="E61" s="34"/>
      <c r="F61" s="103" t="s">
        <v>54</v>
      </c>
      <c r="G61" s="42" t="s">
        <v>53</v>
      </c>
      <c r="H61" s="34"/>
      <c r="I61" s="34"/>
      <c r="J61" s="104" t="s">
        <v>54</v>
      </c>
      <c r="K61" s="34"/>
      <c r="L61" s="32"/>
    </row>
    <row r="62" spans="2:12">
      <c r="B62" s="20"/>
      <c r="L62" s="20"/>
    </row>
    <row r="63" spans="2:12">
      <c r="B63" s="20"/>
      <c r="L63" s="20"/>
    </row>
    <row r="64" spans="2:12">
      <c r="B64" s="20"/>
      <c r="L64" s="20"/>
    </row>
    <row r="65" spans="2:12" s="1" customFormat="1" ht="13">
      <c r="B65" s="32"/>
      <c r="D65" s="40" t="s">
        <v>55</v>
      </c>
      <c r="E65" s="41"/>
      <c r="F65" s="41"/>
      <c r="G65" s="40" t="s">
        <v>56</v>
      </c>
      <c r="H65" s="41"/>
      <c r="I65" s="41"/>
      <c r="J65" s="41"/>
      <c r="K65" s="41"/>
      <c r="L65" s="32"/>
    </row>
    <row r="66" spans="2:12">
      <c r="B66" s="20"/>
      <c r="L66" s="20"/>
    </row>
    <row r="67" spans="2:12">
      <c r="B67" s="20"/>
      <c r="L67" s="20"/>
    </row>
    <row r="68" spans="2:12">
      <c r="B68" s="20"/>
      <c r="L68" s="20"/>
    </row>
    <row r="69" spans="2:12">
      <c r="B69" s="20"/>
      <c r="L69" s="20"/>
    </row>
    <row r="70" spans="2:12">
      <c r="B70" s="20"/>
      <c r="L70" s="20"/>
    </row>
    <row r="71" spans="2:12">
      <c r="B71" s="20"/>
      <c r="L71" s="20"/>
    </row>
    <row r="72" spans="2:12">
      <c r="B72" s="20"/>
      <c r="L72" s="20"/>
    </row>
    <row r="73" spans="2:12">
      <c r="B73" s="20"/>
      <c r="L73" s="20"/>
    </row>
    <row r="74" spans="2:12">
      <c r="B74" s="20"/>
      <c r="L74" s="20"/>
    </row>
    <row r="75" spans="2:12">
      <c r="B75" s="20"/>
      <c r="L75" s="20"/>
    </row>
    <row r="76" spans="2:12" s="1" customFormat="1" ht="13">
      <c r="B76" s="32"/>
      <c r="D76" s="42" t="s">
        <v>53</v>
      </c>
      <c r="E76" s="34"/>
      <c r="F76" s="103" t="s">
        <v>54</v>
      </c>
      <c r="G76" s="42" t="s">
        <v>53</v>
      </c>
      <c r="H76" s="34"/>
      <c r="I76" s="34"/>
      <c r="J76" s="104" t="s">
        <v>54</v>
      </c>
      <c r="K76" s="34"/>
      <c r="L76" s="32"/>
    </row>
    <row r="77" spans="2:12" s="1" customFormat="1" ht="14.5" customHeight="1">
      <c r="B77" s="43"/>
      <c r="C77" s="44"/>
      <c r="D77" s="44"/>
      <c r="E77" s="44"/>
      <c r="F77" s="44"/>
      <c r="G77" s="44"/>
      <c r="H77" s="44"/>
      <c r="I77" s="44"/>
      <c r="J77" s="44"/>
      <c r="K77" s="44"/>
      <c r="L77" s="32"/>
    </row>
    <row r="81" spans="2:47" s="1" customFormat="1" ht="7" customHeight="1">
      <c r="B81" s="45"/>
      <c r="C81" s="46"/>
      <c r="D81" s="46"/>
      <c r="E81" s="46"/>
      <c r="F81" s="46"/>
      <c r="G81" s="46"/>
      <c r="H81" s="46"/>
      <c r="I81" s="46"/>
      <c r="J81" s="46"/>
      <c r="K81" s="46"/>
      <c r="L81" s="32"/>
    </row>
    <row r="82" spans="2:47" s="1" customFormat="1" ht="25" customHeight="1">
      <c r="B82" s="32"/>
      <c r="C82" s="21" t="s">
        <v>107</v>
      </c>
      <c r="L82" s="32"/>
    </row>
    <row r="83" spans="2:47" s="1" customFormat="1" ht="7" customHeight="1">
      <c r="B83" s="32"/>
      <c r="L83" s="32"/>
    </row>
    <row r="84" spans="2:47" s="1" customFormat="1" ht="12" customHeight="1">
      <c r="B84" s="32"/>
      <c r="C84" s="27" t="s">
        <v>16</v>
      </c>
      <c r="L84" s="32"/>
    </row>
    <row r="85" spans="2:47" s="1" customFormat="1" ht="26.25" customHeight="1">
      <c r="B85" s="32"/>
      <c r="E85" s="343" t="str">
        <f>E7</f>
        <v>Modernizace tramvajové tratě Vídeňská, úsek Bohunická - Moravanské lány</v>
      </c>
      <c r="F85" s="344"/>
      <c r="G85" s="344"/>
      <c r="H85" s="344"/>
      <c r="L85" s="32"/>
    </row>
    <row r="86" spans="2:47" s="1" customFormat="1" ht="12" customHeight="1">
      <c r="B86" s="32"/>
      <c r="C86" s="27" t="s">
        <v>104</v>
      </c>
      <c r="L86" s="32"/>
    </row>
    <row r="87" spans="2:47" s="1" customFormat="1" ht="16.5" customHeight="1">
      <c r="B87" s="32"/>
      <c r="E87" s="323" t="str">
        <f>E9</f>
        <v>SO03 - Napojení na kanalizaci</v>
      </c>
      <c r="F87" s="342"/>
      <c r="G87" s="342"/>
      <c r="H87" s="342"/>
      <c r="L87" s="32"/>
    </row>
    <row r="88" spans="2:47" s="1" customFormat="1" ht="7" customHeight="1">
      <c r="B88" s="32"/>
      <c r="L88" s="32"/>
    </row>
    <row r="89" spans="2:47" s="1" customFormat="1" ht="12" customHeight="1">
      <c r="B89" s="32"/>
      <c r="C89" s="27" t="s">
        <v>19</v>
      </c>
      <c r="F89" s="25" t="str">
        <f>F12</f>
        <v>ulice Vídeňská, Brno</v>
      </c>
      <c r="I89" s="27" t="s">
        <v>21</v>
      </c>
      <c r="J89" s="51" t="str">
        <f>IF(J12="","",J12)</f>
        <v>26. 5. 2021</v>
      </c>
      <c r="L89" s="32"/>
    </row>
    <row r="90" spans="2:47" s="1" customFormat="1" ht="7" customHeight="1">
      <c r="B90" s="32"/>
      <c r="L90" s="32"/>
    </row>
    <row r="91" spans="2:47" s="1" customFormat="1" ht="25.75" customHeight="1">
      <c r="B91" s="32"/>
      <c r="C91" s="27" t="s">
        <v>23</v>
      </c>
      <c r="F91" s="25" t="str">
        <f>E15</f>
        <v>Dopravní podnik města Brna, a. s.</v>
      </c>
      <c r="I91" s="27" t="s">
        <v>31</v>
      </c>
      <c r="J91" s="30" t="str">
        <f>E21</f>
        <v>Vysoké učení technické v Brně</v>
      </c>
      <c r="L91" s="32"/>
    </row>
    <row r="92" spans="2:47" s="1" customFormat="1" ht="25.75" customHeight="1">
      <c r="B92" s="32"/>
      <c r="C92" s="27" t="s">
        <v>29</v>
      </c>
      <c r="F92" s="25" t="str">
        <f>IF(E18="","",E18)</f>
        <v>Vyplň údaj</v>
      </c>
      <c r="I92" s="27" t="s">
        <v>36</v>
      </c>
      <c r="J92" s="30" t="str">
        <f>E24</f>
        <v>Vysoké učení technické v Brně</v>
      </c>
      <c r="L92" s="32"/>
    </row>
    <row r="93" spans="2:47" s="1" customFormat="1" ht="10.25" customHeight="1">
      <c r="B93" s="32"/>
      <c r="L93" s="32"/>
    </row>
    <row r="94" spans="2:47" s="1" customFormat="1" ht="29.25" customHeight="1">
      <c r="B94" s="32"/>
      <c r="C94" s="105" t="s">
        <v>108</v>
      </c>
      <c r="D94" s="97"/>
      <c r="E94" s="97"/>
      <c r="F94" s="97"/>
      <c r="G94" s="97"/>
      <c r="H94" s="97"/>
      <c r="I94" s="97"/>
      <c r="J94" s="106" t="s">
        <v>109</v>
      </c>
      <c r="K94" s="97"/>
      <c r="L94" s="32"/>
    </row>
    <row r="95" spans="2:47" s="1" customFormat="1" ht="10.25" customHeight="1">
      <c r="B95" s="32"/>
      <c r="L95" s="32"/>
    </row>
    <row r="96" spans="2:47" s="1" customFormat="1" ht="23" customHeight="1">
      <c r="B96" s="32"/>
      <c r="C96" s="107" t="s">
        <v>110</v>
      </c>
      <c r="J96" s="64">
        <f>J119</f>
        <v>0</v>
      </c>
      <c r="L96" s="32"/>
      <c r="AU96" s="17" t="s">
        <v>111</v>
      </c>
    </row>
    <row r="97" spans="2:12" s="8" customFormat="1" ht="25" customHeight="1">
      <c r="B97" s="108"/>
      <c r="D97" s="109" t="s">
        <v>112</v>
      </c>
      <c r="E97" s="110"/>
      <c r="F97" s="110"/>
      <c r="G97" s="110"/>
      <c r="H97" s="110"/>
      <c r="I97" s="110"/>
      <c r="J97" s="111">
        <f>J120</f>
        <v>0</v>
      </c>
      <c r="L97" s="108"/>
    </row>
    <row r="98" spans="2:12" s="9" customFormat="1" ht="20" customHeight="1">
      <c r="B98" s="112"/>
      <c r="D98" s="113" t="s">
        <v>113</v>
      </c>
      <c r="E98" s="114"/>
      <c r="F98" s="114"/>
      <c r="G98" s="114"/>
      <c r="H98" s="114"/>
      <c r="I98" s="114"/>
      <c r="J98" s="115">
        <f>J121</f>
        <v>0</v>
      </c>
      <c r="L98" s="112"/>
    </row>
    <row r="99" spans="2:12" s="9" customFormat="1" ht="20" customHeight="1">
      <c r="B99" s="112"/>
      <c r="D99" s="113" t="s">
        <v>115</v>
      </c>
      <c r="E99" s="114"/>
      <c r="F99" s="114"/>
      <c r="G99" s="114"/>
      <c r="H99" s="114"/>
      <c r="I99" s="114"/>
      <c r="J99" s="115">
        <f>J201</f>
        <v>0</v>
      </c>
      <c r="L99" s="112"/>
    </row>
    <row r="100" spans="2:12" s="1" customFormat="1" ht="21.75" customHeight="1">
      <c r="B100" s="32"/>
      <c r="L100" s="32"/>
    </row>
    <row r="101" spans="2:12" s="1" customFormat="1" ht="7" customHeight="1">
      <c r="B101" s="43"/>
      <c r="C101" s="44"/>
      <c r="D101" s="44"/>
      <c r="E101" s="44"/>
      <c r="F101" s="44"/>
      <c r="G101" s="44"/>
      <c r="H101" s="44"/>
      <c r="I101" s="44"/>
      <c r="J101" s="44"/>
      <c r="K101" s="44"/>
      <c r="L101" s="32"/>
    </row>
    <row r="105" spans="2:12" s="1" customFormat="1" ht="7" customHeight="1">
      <c r="B105" s="45"/>
      <c r="C105" s="46"/>
      <c r="D105" s="46"/>
      <c r="E105" s="46"/>
      <c r="F105" s="46"/>
      <c r="G105" s="46"/>
      <c r="H105" s="46"/>
      <c r="I105" s="46"/>
      <c r="J105" s="46"/>
      <c r="K105" s="46"/>
      <c r="L105" s="32"/>
    </row>
    <row r="106" spans="2:12" s="1" customFormat="1" ht="25" customHeight="1">
      <c r="B106" s="32"/>
      <c r="C106" s="21" t="s">
        <v>119</v>
      </c>
      <c r="L106" s="32"/>
    </row>
    <row r="107" spans="2:12" s="1" customFormat="1" ht="7" customHeight="1">
      <c r="B107" s="32"/>
      <c r="L107" s="32"/>
    </row>
    <row r="108" spans="2:12" s="1" customFormat="1" ht="12" customHeight="1">
      <c r="B108" s="32"/>
      <c r="C108" s="27" t="s">
        <v>16</v>
      </c>
      <c r="L108" s="32"/>
    </row>
    <row r="109" spans="2:12" s="1" customFormat="1" ht="26.25" customHeight="1">
      <c r="B109" s="32"/>
      <c r="E109" s="343" t="str">
        <f>E7</f>
        <v>Modernizace tramvajové tratě Vídeňská, úsek Bohunická - Moravanské lány</v>
      </c>
      <c r="F109" s="344"/>
      <c r="G109" s="344"/>
      <c r="H109" s="344"/>
      <c r="L109" s="32"/>
    </row>
    <row r="110" spans="2:12" s="1" customFormat="1" ht="12" customHeight="1">
      <c r="B110" s="32"/>
      <c r="C110" s="27" t="s">
        <v>104</v>
      </c>
      <c r="L110" s="32"/>
    </row>
    <row r="111" spans="2:12" s="1" customFormat="1" ht="16.5" customHeight="1">
      <c r="B111" s="32"/>
      <c r="E111" s="323" t="str">
        <f>E9</f>
        <v>SO03 - Napojení na kanalizaci</v>
      </c>
      <c r="F111" s="342"/>
      <c r="G111" s="342"/>
      <c r="H111" s="342"/>
      <c r="L111" s="32"/>
    </row>
    <row r="112" spans="2:12" s="1" customFormat="1" ht="7" customHeight="1">
      <c r="B112" s="32"/>
      <c r="L112" s="32"/>
    </row>
    <row r="113" spans="2:65" s="1" customFormat="1" ht="12" customHeight="1">
      <c r="B113" s="32"/>
      <c r="C113" s="27" t="s">
        <v>19</v>
      </c>
      <c r="F113" s="25" t="str">
        <f>F12</f>
        <v>ulice Vídeňská, Brno</v>
      </c>
      <c r="I113" s="27" t="s">
        <v>21</v>
      </c>
      <c r="J113" s="51" t="str">
        <f>IF(J12="","",J12)</f>
        <v>26. 5. 2021</v>
      </c>
      <c r="L113" s="32"/>
    </row>
    <row r="114" spans="2:65" s="1" customFormat="1" ht="7" customHeight="1">
      <c r="B114" s="32"/>
      <c r="L114" s="32"/>
    </row>
    <row r="115" spans="2:65" s="1" customFormat="1" ht="25.75" customHeight="1">
      <c r="B115" s="32"/>
      <c r="C115" s="27" t="s">
        <v>23</v>
      </c>
      <c r="F115" s="25" t="str">
        <f>E15</f>
        <v>Dopravní podnik města Brna, a. s.</v>
      </c>
      <c r="I115" s="27" t="s">
        <v>31</v>
      </c>
      <c r="J115" s="30" t="str">
        <f>E21</f>
        <v>Vysoké učení technické v Brně</v>
      </c>
      <c r="L115" s="32"/>
    </row>
    <row r="116" spans="2:65" s="1" customFormat="1" ht="25.75" customHeight="1">
      <c r="B116" s="32"/>
      <c r="C116" s="27" t="s">
        <v>29</v>
      </c>
      <c r="F116" s="25" t="str">
        <f>IF(E18="","",E18)</f>
        <v>Vyplň údaj</v>
      </c>
      <c r="I116" s="27" t="s">
        <v>36</v>
      </c>
      <c r="J116" s="30" t="str">
        <f>E24</f>
        <v>Vysoké učení technické v Brně</v>
      </c>
      <c r="L116" s="32"/>
    </row>
    <row r="117" spans="2:65" s="1" customFormat="1" ht="10.25" customHeight="1">
      <c r="B117" s="32"/>
      <c r="L117" s="32"/>
    </row>
    <row r="118" spans="2:65" s="10" customFormat="1" ht="29.25" customHeight="1">
      <c r="B118" s="116"/>
      <c r="C118" s="117" t="s">
        <v>120</v>
      </c>
      <c r="D118" s="118" t="s">
        <v>63</v>
      </c>
      <c r="E118" s="118" t="s">
        <v>59</v>
      </c>
      <c r="F118" s="118" t="s">
        <v>60</v>
      </c>
      <c r="G118" s="118" t="s">
        <v>121</v>
      </c>
      <c r="H118" s="118" t="s">
        <v>122</v>
      </c>
      <c r="I118" s="118" t="s">
        <v>123</v>
      </c>
      <c r="J118" s="118" t="s">
        <v>109</v>
      </c>
      <c r="K118" s="119" t="s">
        <v>124</v>
      </c>
      <c r="L118" s="116"/>
      <c r="M118" s="57" t="s">
        <v>1</v>
      </c>
      <c r="N118" s="58" t="s">
        <v>42</v>
      </c>
      <c r="O118" s="58" t="s">
        <v>125</v>
      </c>
      <c r="P118" s="58" t="s">
        <v>126</v>
      </c>
      <c r="Q118" s="58" t="s">
        <v>127</v>
      </c>
      <c r="R118" s="58" t="s">
        <v>128</v>
      </c>
      <c r="S118" s="58" t="s">
        <v>129</v>
      </c>
      <c r="T118" s="59" t="s">
        <v>130</v>
      </c>
    </row>
    <row r="119" spans="2:65" s="1" customFormat="1" ht="23" customHeight="1">
      <c r="B119" s="32"/>
      <c r="C119" s="62" t="s">
        <v>131</v>
      </c>
      <c r="J119" s="120">
        <f>BK119</f>
        <v>0</v>
      </c>
      <c r="L119" s="32"/>
      <c r="M119" s="60"/>
      <c r="N119" s="52"/>
      <c r="O119" s="52"/>
      <c r="P119" s="121">
        <f>P120</f>
        <v>0</v>
      </c>
      <c r="Q119" s="52"/>
      <c r="R119" s="121">
        <f>R120</f>
        <v>4.5979831999999998</v>
      </c>
      <c r="S119" s="52"/>
      <c r="T119" s="122">
        <f>T120</f>
        <v>0.11</v>
      </c>
      <c r="AT119" s="17" t="s">
        <v>77</v>
      </c>
      <c r="AU119" s="17" t="s">
        <v>111</v>
      </c>
      <c r="BK119" s="123">
        <f>BK120</f>
        <v>0</v>
      </c>
    </row>
    <row r="120" spans="2:65" s="11" customFormat="1" ht="26" customHeight="1">
      <c r="B120" s="124"/>
      <c r="D120" s="125" t="s">
        <v>77</v>
      </c>
      <c r="E120" s="126" t="s">
        <v>132</v>
      </c>
      <c r="F120" s="126" t="s">
        <v>133</v>
      </c>
      <c r="I120" s="127"/>
      <c r="J120" s="128">
        <f>BK120</f>
        <v>0</v>
      </c>
      <c r="L120" s="124"/>
      <c r="M120" s="129"/>
      <c r="P120" s="130">
        <f>P121+P201</f>
        <v>0</v>
      </c>
      <c r="R120" s="130">
        <f>R121+R201</f>
        <v>4.5979831999999998</v>
      </c>
      <c r="T120" s="131">
        <f>T121+T201</f>
        <v>0.11</v>
      </c>
      <c r="AR120" s="125" t="s">
        <v>85</v>
      </c>
      <c r="AT120" s="132" t="s">
        <v>77</v>
      </c>
      <c r="AU120" s="132" t="s">
        <v>78</v>
      </c>
      <c r="AY120" s="125" t="s">
        <v>134</v>
      </c>
      <c r="BK120" s="133">
        <f>BK121+BK201</f>
        <v>0</v>
      </c>
    </row>
    <row r="121" spans="2:65" s="11" customFormat="1" ht="23" customHeight="1">
      <c r="B121" s="124"/>
      <c r="D121" s="125" t="s">
        <v>77</v>
      </c>
      <c r="E121" s="134" t="s">
        <v>85</v>
      </c>
      <c r="F121" s="134" t="s">
        <v>135</v>
      </c>
      <c r="I121" s="127"/>
      <c r="J121" s="135">
        <f>BK121</f>
        <v>0</v>
      </c>
      <c r="L121" s="124"/>
      <c r="M121" s="129"/>
      <c r="P121" s="130">
        <f>SUM(P122:P200)</f>
        <v>0</v>
      </c>
      <c r="R121" s="130">
        <f>SUM(R122:R200)</f>
        <v>4.5943331999999995</v>
      </c>
      <c r="T121" s="131">
        <f>SUM(T122:T200)</f>
        <v>0</v>
      </c>
      <c r="AR121" s="125" t="s">
        <v>85</v>
      </c>
      <c r="AT121" s="132" t="s">
        <v>77</v>
      </c>
      <c r="AU121" s="132" t="s">
        <v>85</v>
      </c>
      <c r="AY121" s="125" t="s">
        <v>134</v>
      </c>
      <c r="BK121" s="133">
        <f>SUM(BK122:BK200)</f>
        <v>0</v>
      </c>
    </row>
    <row r="122" spans="2:65" s="1" customFormat="1" ht="24.25" customHeight="1">
      <c r="B122" s="32"/>
      <c r="C122" s="136" t="s">
        <v>7</v>
      </c>
      <c r="D122" s="136" t="s">
        <v>136</v>
      </c>
      <c r="E122" s="137" t="s">
        <v>650</v>
      </c>
      <c r="F122" s="138" t="s">
        <v>651</v>
      </c>
      <c r="G122" s="139" t="s">
        <v>139</v>
      </c>
      <c r="H122" s="140">
        <v>12</v>
      </c>
      <c r="I122" s="141"/>
      <c r="J122" s="142">
        <f>ROUND(I122*H122,2)</f>
        <v>0</v>
      </c>
      <c r="K122" s="138" t="s">
        <v>140</v>
      </c>
      <c r="L122" s="32"/>
      <c r="M122" s="143" t="s">
        <v>1</v>
      </c>
      <c r="N122" s="144" t="s">
        <v>43</v>
      </c>
      <c r="P122" s="145">
        <f>O122*H122</f>
        <v>0</v>
      </c>
      <c r="Q122" s="145">
        <v>0</v>
      </c>
      <c r="R122" s="145">
        <f>Q122*H122</f>
        <v>0</v>
      </c>
      <c r="S122" s="145">
        <v>0</v>
      </c>
      <c r="T122" s="146">
        <f>S122*H122</f>
        <v>0</v>
      </c>
      <c r="AR122" s="147" t="s">
        <v>141</v>
      </c>
      <c r="AT122" s="147" t="s">
        <v>136</v>
      </c>
      <c r="AU122" s="147" t="s">
        <v>87</v>
      </c>
      <c r="AY122" s="17" t="s">
        <v>134</v>
      </c>
      <c r="BE122" s="148">
        <f>IF(N122="základní",J122,0)</f>
        <v>0</v>
      </c>
      <c r="BF122" s="148">
        <f>IF(N122="snížená",J122,0)</f>
        <v>0</v>
      </c>
      <c r="BG122" s="148">
        <f>IF(N122="zákl. přenesená",J122,0)</f>
        <v>0</v>
      </c>
      <c r="BH122" s="148">
        <f>IF(N122="sníž. přenesená",J122,0)</f>
        <v>0</v>
      </c>
      <c r="BI122" s="148">
        <f>IF(N122="nulová",J122,0)</f>
        <v>0</v>
      </c>
      <c r="BJ122" s="17" t="s">
        <v>85</v>
      </c>
      <c r="BK122" s="148">
        <f>ROUND(I122*H122,2)</f>
        <v>0</v>
      </c>
      <c r="BL122" s="17" t="s">
        <v>141</v>
      </c>
      <c r="BM122" s="147" t="s">
        <v>722</v>
      </c>
    </row>
    <row r="123" spans="2:65" s="12" customFormat="1" ht="12">
      <c r="B123" s="149"/>
      <c r="D123" s="150" t="s">
        <v>143</v>
      </c>
      <c r="E123" s="151" t="s">
        <v>1</v>
      </c>
      <c r="F123" s="152" t="s">
        <v>272</v>
      </c>
      <c r="H123" s="151" t="s">
        <v>1</v>
      </c>
      <c r="I123" s="153"/>
      <c r="L123" s="149"/>
      <c r="M123" s="154"/>
      <c r="T123" s="155"/>
      <c r="AT123" s="151" t="s">
        <v>143</v>
      </c>
      <c r="AU123" s="151" t="s">
        <v>87</v>
      </c>
      <c r="AV123" s="12" t="s">
        <v>85</v>
      </c>
      <c r="AW123" s="12" t="s">
        <v>35</v>
      </c>
      <c r="AX123" s="12" t="s">
        <v>78</v>
      </c>
      <c r="AY123" s="151" t="s">
        <v>134</v>
      </c>
    </row>
    <row r="124" spans="2:65" s="13" customFormat="1" ht="12">
      <c r="B124" s="156"/>
      <c r="D124" s="150" t="s">
        <v>143</v>
      </c>
      <c r="E124" s="157" t="s">
        <v>1</v>
      </c>
      <c r="F124" s="158" t="s">
        <v>723</v>
      </c>
      <c r="H124" s="159">
        <v>12</v>
      </c>
      <c r="I124" s="160"/>
      <c r="L124" s="156"/>
      <c r="M124" s="161"/>
      <c r="T124" s="162"/>
      <c r="AT124" s="157" t="s">
        <v>143</v>
      </c>
      <c r="AU124" s="157" t="s">
        <v>87</v>
      </c>
      <c r="AV124" s="13" t="s">
        <v>87</v>
      </c>
      <c r="AW124" s="13" t="s">
        <v>35</v>
      </c>
      <c r="AX124" s="13" t="s">
        <v>78</v>
      </c>
      <c r="AY124" s="157" t="s">
        <v>134</v>
      </c>
    </row>
    <row r="125" spans="2:65" s="14" customFormat="1" ht="12">
      <c r="B125" s="163"/>
      <c r="D125" s="150" t="s">
        <v>143</v>
      </c>
      <c r="E125" s="164" t="s">
        <v>248</v>
      </c>
      <c r="F125" s="165" t="s">
        <v>149</v>
      </c>
      <c r="H125" s="166">
        <v>12</v>
      </c>
      <c r="I125" s="167"/>
      <c r="L125" s="163"/>
      <c r="M125" s="168"/>
      <c r="T125" s="169"/>
      <c r="AT125" s="164" t="s">
        <v>143</v>
      </c>
      <c r="AU125" s="164" t="s">
        <v>87</v>
      </c>
      <c r="AV125" s="14" t="s">
        <v>141</v>
      </c>
      <c r="AW125" s="14" t="s">
        <v>35</v>
      </c>
      <c r="AX125" s="14" t="s">
        <v>85</v>
      </c>
      <c r="AY125" s="164" t="s">
        <v>134</v>
      </c>
    </row>
    <row r="126" spans="2:65" s="1" customFormat="1" ht="24.25" customHeight="1">
      <c r="B126" s="32"/>
      <c r="C126" s="136" t="s">
        <v>371</v>
      </c>
      <c r="D126" s="136" t="s">
        <v>136</v>
      </c>
      <c r="E126" s="137" t="s">
        <v>274</v>
      </c>
      <c r="F126" s="138" t="s">
        <v>275</v>
      </c>
      <c r="G126" s="139" t="s">
        <v>173</v>
      </c>
      <c r="H126" s="140">
        <v>2.4</v>
      </c>
      <c r="I126" s="141"/>
      <c r="J126" s="142">
        <f>ROUND(I126*H126,2)</f>
        <v>0</v>
      </c>
      <c r="K126" s="138" t="s">
        <v>140</v>
      </c>
      <c r="L126" s="32"/>
      <c r="M126" s="143" t="s">
        <v>1</v>
      </c>
      <c r="N126" s="144" t="s">
        <v>43</v>
      </c>
      <c r="P126" s="145">
        <f>O126*H126</f>
        <v>0</v>
      </c>
      <c r="Q126" s="145">
        <v>0</v>
      </c>
      <c r="R126" s="145">
        <f>Q126*H126</f>
        <v>0</v>
      </c>
      <c r="S126" s="145">
        <v>0</v>
      </c>
      <c r="T126" s="146">
        <f>S126*H126</f>
        <v>0</v>
      </c>
      <c r="AR126" s="147" t="s">
        <v>141</v>
      </c>
      <c r="AT126" s="147" t="s">
        <v>136</v>
      </c>
      <c r="AU126" s="147" t="s">
        <v>87</v>
      </c>
      <c r="AY126" s="17" t="s">
        <v>134</v>
      </c>
      <c r="BE126" s="148">
        <f>IF(N126="základní",J126,0)</f>
        <v>0</v>
      </c>
      <c r="BF126" s="148">
        <f>IF(N126="snížená",J126,0)</f>
        <v>0</v>
      </c>
      <c r="BG126" s="148">
        <f>IF(N126="zákl. přenesená",J126,0)</f>
        <v>0</v>
      </c>
      <c r="BH126" s="148">
        <f>IF(N126="sníž. přenesená",J126,0)</f>
        <v>0</v>
      </c>
      <c r="BI126" s="148">
        <f>IF(N126="nulová",J126,0)</f>
        <v>0</v>
      </c>
      <c r="BJ126" s="17" t="s">
        <v>85</v>
      </c>
      <c r="BK126" s="148">
        <f>ROUND(I126*H126,2)</f>
        <v>0</v>
      </c>
      <c r="BL126" s="17" t="s">
        <v>141</v>
      </c>
      <c r="BM126" s="147" t="s">
        <v>724</v>
      </c>
    </row>
    <row r="127" spans="2:65" s="12" customFormat="1" ht="12">
      <c r="B127" s="149"/>
      <c r="D127" s="150" t="s">
        <v>143</v>
      </c>
      <c r="E127" s="151" t="s">
        <v>1</v>
      </c>
      <c r="F127" s="152" t="s">
        <v>277</v>
      </c>
      <c r="H127" s="151" t="s">
        <v>1</v>
      </c>
      <c r="I127" s="153"/>
      <c r="L127" s="149"/>
      <c r="M127" s="154"/>
      <c r="T127" s="155"/>
      <c r="AT127" s="151" t="s">
        <v>143</v>
      </c>
      <c r="AU127" s="151" t="s">
        <v>87</v>
      </c>
      <c r="AV127" s="12" t="s">
        <v>85</v>
      </c>
      <c r="AW127" s="12" t="s">
        <v>35</v>
      </c>
      <c r="AX127" s="12" t="s">
        <v>78</v>
      </c>
      <c r="AY127" s="151" t="s">
        <v>134</v>
      </c>
    </row>
    <row r="128" spans="2:65" s="13" customFormat="1" ht="12">
      <c r="B128" s="156"/>
      <c r="D128" s="150" t="s">
        <v>143</v>
      </c>
      <c r="E128" s="157" t="s">
        <v>1</v>
      </c>
      <c r="F128" s="158" t="s">
        <v>278</v>
      </c>
      <c r="H128" s="159">
        <v>1.2</v>
      </c>
      <c r="I128" s="160"/>
      <c r="L128" s="156"/>
      <c r="M128" s="161"/>
      <c r="T128" s="162"/>
      <c r="AT128" s="157" t="s">
        <v>143</v>
      </c>
      <c r="AU128" s="157" t="s">
        <v>87</v>
      </c>
      <c r="AV128" s="13" t="s">
        <v>87</v>
      </c>
      <c r="AW128" s="13" t="s">
        <v>35</v>
      </c>
      <c r="AX128" s="13" t="s">
        <v>78</v>
      </c>
      <c r="AY128" s="157" t="s">
        <v>134</v>
      </c>
    </row>
    <row r="129" spans="2:65" s="13" customFormat="1" ht="12">
      <c r="B129" s="156"/>
      <c r="D129" s="150" t="s">
        <v>143</v>
      </c>
      <c r="E129" s="157" t="s">
        <v>1</v>
      </c>
      <c r="F129" s="158" t="s">
        <v>279</v>
      </c>
      <c r="H129" s="159">
        <v>1.2</v>
      </c>
      <c r="I129" s="160"/>
      <c r="L129" s="156"/>
      <c r="M129" s="161"/>
      <c r="T129" s="162"/>
      <c r="AT129" s="157" t="s">
        <v>143</v>
      </c>
      <c r="AU129" s="157" t="s">
        <v>87</v>
      </c>
      <c r="AV129" s="13" t="s">
        <v>87</v>
      </c>
      <c r="AW129" s="13" t="s">
        <v>35</v>
      </c>
      <c r="AX129" s="13" t="s">
        <v>78</v>
      </c>
      <c r="AY129" s="157" t="s">
        <v>134</v>
      </c>
    </row>
    <row r="130" spans="2:65" s="14" customFormat="1" ht="12">
      <c r="B130" s="163"/>
      <c r="D130" s="150" t="s">
        <v>143</v>
      </c>
      <c r="E130" s="164" t="s">
        <v>1</v>
      </c>
      <c r="F130" s="165" t="s">
        <v>149</v>
      </c>
      <c r="H130" s="166">
        <v>2.4</v>
      </c>
      <c r="I130" s="167"/>
      <c r="L130" s="163"/>
      <c r="M130" s="168"/>
      <c r="T130" s="169"/>
      <c r="AT130" s="164" t="s">
        <v>143</v>
      </c>
      <c r="AU130" s="164" t="s">
        <v>87</v>
      </c>
      <c r="AV130" s="14" t="s">
        <v>141</v>
      </c>
      <c r="AW130" s="14" t="s">
        <v>35</v>
      </c>
      <c r="AX130" s="14" t="s">
        <v>85</v>
      </c>
      <c r="AY130" s="164" t="s">
        <v>134</v>
      </c>
    </row>
    <row r="131" spans="2:65" s="1" customFormat="1" ht="21.75" customHeight="1">
      <c r="B131" s="32"/>
      <c r="C131" s="136" t="s">
        <v>377</v>
      </c>
      <c r="D131" s="136" t="s">
        <v>136</v>
      </c>
      <c r="E131" s="137" t="s">
        <v>280</v>
      </c>
      <c r="F131" s="138" t="s">
        <v>281</v>
      </c>
      <c r="G131" s="139" t="s">
        <v>173</v>
      </c>
      <c r="H131" s="140">
        <v>2.4</v>
      </c>
      <c r="I131" s="141"/>
      <c r="J131" s="142">
        <f>ROUND(I131*H131,2)</f>
        <v>0</v>
      </c>
      <c r="K131" s="138" t="s">
        <v>140</v>
      </c>
      <c r="L131" s="32"/>
      <c r="M131" s="143" t="s">
        <v>1</v>
      </c>
      <c r="N131" s="144" t="s">
        <v>43</v>
      </c>
      <c r="P131" s="145">
        <f>O131*H131</f>
        <v>0</v>
      </c>
      <c r="Q131" s="145">
        <v>0</v>
      </c>
      <c r="R131" s="145">
        <f>Q131*H131</f>
        <v>0</v>
      </c>
      <c r="S131" s="145">
        <v>0</v>
      </c>
      <c r="T131" s="146">
        <f>S131*H131</f>
        <v>0</v>
      </c>
      <c r="AR131" s="147" t="s">
        <v>141</v>
      </c>
      <c r="AT131" s="147" t="s">
        <v>136</v>
      </c>
      <c r="AU131" s="147" t="s">
        <v>87</v>
      </c>
      <c r="AY131" s="17" t="s">
        <v>134</v>
      </c>
      <c r="BE131" s="148">
        <f>IF(N131="základní",J131,0)</f>
        <v>0</v>
      </c>
      <c r="BF131" s="148">
        <f>IF(N131="snížená",J131,0)</f>
        <v>0</v>
      </c>
      <c r="BG131" s="148">
        <f>IF(N131="zákl. přenesená",J131,0)</f>
        <v>0</v>
      </c>
      <c r="BH131" s="148">
        <f>IF(N131="sníž. přenesená",J131,0)</f>
        <v>0</v>
      </c>
      <c r="BI131" s="148">
        <f>IF(N131="nulová",J131,0)</f>
        <v>0</v>
      </c>
      <c r="BJ131" s="17" t="s">
        <v>85</v>
      </c>
      <c r="BK131" s="148">
        <f>ROUND(I131*H131,2)</f>
        <v>0</v>
      </c>
      <c r="BL131" s="17" t="s">
        <v>141</v>
      </c>
      <c r="BM131" s="147" t="s">
        <v>725</v>
      </c>
    </row>
    <row r="132" spans="2:65" s="12" customFormat="1" ht="12">
      <c r="B132" s="149"/>
      <c r="D132" s="150" t="s">
        <v>143</v>
      </c>
      <c r="E132" s="151" t="s">
        <v>1</v>
      </c>
      <c r="F132" s="152" t="s">
        <v>277</v>
      </c>
      <c r="H132" s="151" t="s">
        <v>1</v>
      </c>
      <c r="I132" s="153"/>
      <c r="L132" s="149"/>
      <c r="M132" s="154"/>
      <c r="T132" s="155"/>
      <c r="AT132" s="151" t="s">
        <v>143</v>
      </c>
      <c r="AU132" s="151" t="s">
        <v>87</v>
      </c>
      <c r="AV132" s="12" t="s">
        <v>85</v>
      </c>
      <c r="AW132" s="12" t="s">
        <v>35</v>
      </c>
      <c r="AX132" s="12" t="s">
        <v>78</v>
      </c>
      <c r="AY132" s="151" t="s">
        <v>134</v>
      </c>
    </row>
    <row r="133" spans="2:65" s="13" customFormat="1" ht="12">
      <c r="B133" s="156"/>
      <c r="D133" s="150" t="s">
        <v>143</v>
      </c>
      <c r="E133" s="157" t="s">
        <v>1</v>
      </c>
      <c r="F133" s="158" t="s">
        <v>278</v>
      </c>
      <c r="H133" s="159">
        <v>1.2</v>
      </c>
      <c r="I133" s="160"/>
      <c r="L133" s="156"/>
      <c r="M133" s="161"/>
      <c r="T133" s="162"/>
      <c r="AT133" s="157" t="s">
        <v>143</v>
      </c>
      <c r="AU133" s="157" t="s">
        <v>87</v>
      </c>
      <c r="AV133" s="13" t="s">
        <v>87</v>
      </c>
      <c r="AW133" s="13" t="s">
        <v>35</v>
      </c>
      <c r="AX133" s="13" t="s">
        <v>78</v>
      </c>
      <c r="AY133" s="157" t="s">
        <v>134</v>
      </c>
    </row>
    <row r="134" spans="2:65" s="13" customFormat="1" ht="12">
      <c r="B134" s="156"/>
      <c r="D134" s="150" t="s">
        <v>143</v>
      </c>
      <c r="E134" s="157" t="s">
        <v>1</v>
      </c>
      <c r="F134" s="158" t="s">
        <v>279</v>
      </c>
      <c r="H134" s="159">
        <v>1.2</v>
      </c>
      <c r="I134" s="160"/>
      <c r="L134" s="156"/>
      <c r="M134" s="161"/>
      <c r="T134" s="162"/>
      <c r="AT134" s="157" t="s">
        <v>143</v>
      </c>
      <c r="AU134" s="157" t="s">
        <v>87</v>
      </c>
      <c r="AV134" s="13" t="s">
        <v>87</v>
      </c>
      <c r="AW134" s="13" t="s">
        <v>35</v>
      </c>
      <c r="AX134" s="13" t="s">
        <v>78</v>
      </c>
      <c r="AY134" s="157" t="s">
        <v>134</v>
      </c>
    </row>
    <row r="135" spans="2:65" s="14" customFormat="1" ht="12">
      <c r="B135" s="163"/>
      <c r="D135" s="150" t="s">
        <v>143</v>
      </c>
      <c r="E135" s="164" t="s">
        <v>1</v>
      </c>
      <c r="F135" s="165" t="s">
        <v>149</v>
      </c>
      <c r="H135" s="166">
        <v>2.4</v>
      </c>
      <c r="I135" s="167"/>
      <c r="L135" s="163"/>
      <c r="M135" s="168"/>
      <c r="T135" s="169"/>
      <c r="AT135" s="164" t="s">
        <v>143</v>
      </c>
      <c r="AU135" s="164" t="s">
        <v>87</v>
      </c>
      <c r="AV135" s="14" t="s">
        <v>141</v>
      </c>
      <c r="AW135" s="14" t="s">
        <v>35</v>
      </c>
      <c r="AX135" s="14" t="s">
        <v>85</v>
      </c>
      <c r="AY135" s="164" t="s">
        <v>134</v>
      </c>
    </row>
    <row r="136" spans="2:65" s="1" customFormat="1" ht="24.25" customHeight="1">
      <c r="B136" s="32"/>
      <c r="C136" s="136" t="s">
        <v>383</v>
      </c>
      <c r="D136" s="136" t="s">
        <v>136</v>
      </c>
      <c r="E136" s="137" t="s">
        <v>283</v>
      </c>
      <c r="F136" s="138" t="s">
        <v>284</v>
      </c>
      <c r="G136" s="139" t="s">
        <v>173</v>
      </c>
      <c r="H136" s="140">
        <v>1.2</v>
      </c>
      <c r="I136" s="141"/>
      <c r="J136" s="142">
        <f>ROUND(I136*H136,2)</f>
        <v>0</v>
      </c>
      <c r="K136" s="138" t="s">
        <v>140</v>
      </c>
      <c r="L136" s="32"/>
      <c r="M136" s="143" t="s">
        <v>1</v>
      </c>
      <c r="N136" s="144" t="s">
        <v>43</v>
      </c>
      <c r="P136" s="145">
        <f>O136*H136</f>
        <v>0</v>
      </c>
      <c r="Q136" s="145">
        <v>0</v>
      </c>
      <c r="R136" s="145">
        <f>Q136*H136</f>
        <v>0</v>
      </c>
      <c r="S136" s="145">
        <v>0</v>
      </c>
      <c r="T136" s="146">
        <f>S136*H136</f>
        <v>0</v>
      </c>
      <c r="AR136" s="147" t="s">
        <v>141</v>
      </c>
      <c r="AT136" s="147" t="s">
        <v>136</v>
      </c>
      <c r="AU136" s="147" t="s">
        <v>87</v>
      </c>
      <c r="AY136" s="17" t="s">
        <v>134</v>
      </c>
      <c r="BE136" s="148">
        <f>IF(N136="základní",J136,0)</f>
        <v>0</v>
      </c>
      <c r="BF136" s="148">
        <f>IF(N136="snížená",J136,0)</f>
        <v>0</v>
      </c>
      <c r="BG136" s="148">
        <f>IF(N136="zákl. přenesená",J136,0)</f>
        <v>0</v>
      </c>
      <c r="BH136" s="148">
        <f>IF(N136="sníž. přenesená",J136,0)</f>
        <v>0</v>
      </c>
      <c r="BI136" s="148">
        <f>IF(N136="nulová",J136,0)</f>
        <v>0</v>
      </c>
      <c r="BJ136" s="17" t="s">
        <v>85</v>
      </c>
      <c r="BK136" s="148">
        <f>ROUND(I136*H136,2)</f>
        <v>0</v>
      </c>
      <c r="BL136" s="17" t="s">
        <v>141</v>
      </c>
      <c r="BM136" s="147" t="s">
        <v>726</v>
      </c>
    </row>
    <row r="137" spans="2:65" s="12" customFormat="1" ht="12">
      <c r="B137" s="149"/>
      <c r="D137" s="150" t="s">
        <v>143</v>
      </c>
      <c r="E137" s="151" t="s">
        <v>1</v>
      </c>
      <c r="F137" s="152" t="s">
        <v>277</v>
      </c>
      <c r="H137" s="151" t="s">
        <v>1</v>
      </c>
      <c r="I137" s="153"/>
      <c r="L137" s="149"/>
      <c r="M137" s="154"/>
      <c r="T137" s="155"/>
      <c r="AT137" s="151" t="s">
        <v>143</v>
      </c>
      <c r="AU137" s="151" t="s">
        <v>87</v>
      </c>
      <c r="AV137" s="12" t="s">
        <v>85</v>
      </c>
      <c r="AW137" s="12" t="s">
        <v>35</v>
      </c>
      <c r="AX137" s="12" t="s">
        <v>78</v>
      </c>
      <c r="AY137" s="151" t="s">
        <v>134</v>
      </c>
    </row>
    <row r="138" spans="2:65" s="13" customFormat="1" ht="12">
      <c r="B138" s="156"/>
      <c r="D138" s="150" t="s">
        <v>143</v>
      </c>
      <c r="E138" s="157" t="s">
        <v>1</v>
      </c>
      <c r="F138" s="158" t="s">
        <v>278</v>
      </c>
      <c r="H138" s="159">
        <v>1.2</v>
      </c>
      <c r="I138" s="160"/>
      <c r="L138" s="156"/>
      <c r="M138" s="161"/>
      <c r="T138" s="162"/>
      <c r="AT138" s="157" t="s">
        <v>143</v>
      </c>
      <c r="AU138" s="157" t="s">
        <v>87</v>
      </c>
      <c r="AV138" s="13" t="s">
        <v>87</v>
      </c>
      <c r="AW138" s="13" t="s">
        <v>35</v>
      </c>
      <c r="AX138" s="13" t="s">
        <v>78</v>
      </c>
      <c r="AY138" s="157" t="s">
        <v>134</v>
      </c>
    </row>
    <row r="139" spans="2:65" s="14" customFormat="1" ht="12">
      <c r="B139" s="163"/>
      <c r="D139" s="150" t="s">
        <v>143</v>
      </c>
      <c r="E139" s="164" t="s">
        <v>1</v>
      </c>
      <c r="F139" s="165" t="s">
        <v>149</v>
      </c>
      <c r="H139" s="166">
        <v>1.2</v>
      </c>
      <c r="I139" s="167"/>
      <c r="L139" s="163"/>
      <c r="M139" s="168"/>
      <c r="T139" s="169"/>
      <c r="AT139" s="164" t="s">
        <v>143</v>
      </c>
      <c r="AU139" s="164" t="s">
        <v>87</v>
      </c>
      <c r="AV139" s="14" t="s">
        <v>141</v>
      </c>
      <c r="AW139" s="14" t="s">
        <v>35</v>
      </c>
      <c r="AX139" s="14" t="s">
        <v>85</v>
      </c>
      <c r="AY139" s="164" t="s">
        <v>134</v>
      </c>
    </row>
    <row r="140" spans="2:65" s="1" customFormat="1" ht="33" customHeight="1">
      <c r="B140" s="32"/>
      <c r="C140" s="136" t="s">
        <v>215</v>
      </c>
      <c r="D140" s="136" t="s">
        <v>136</v>
      </c>
      <c r="E140" s="137" t="s">
        <v>657</v>
      </c>
      <c r="F140" s="138" t="s">
        <v>658</v>
      </c>
      <c r="G140" s="139" t="s">
        <v>173</v>
      </c>
      <c r="H140" s="140">
        <v>27.84</v>
      </c>
      <c r="I140" s="141"/>
      <c r="J140" s="142">
        <f>ROUND(I140*H140,2)</f>
        <v>0</v>
      </c>
      <c r="K140" s="138" t="s">
        <v>140</v>
      </c>
      <c r="L140" s="32"/>
      <c r="M140" s="143" t="s">
        <v>1</v>
      </c>
      <c r="N140" s="144" t="s">
        <v>43</v>
      </c>
      <c r="P140" s="145">
        <f>O140*H140</f>
        <v>0</v>
      </c>
      <c r="Q140" s="145">
        <v>0</v>
      </c>
      <c r="R140" s="145">
        <f>Q140*H140</f>
        <v>0</v>
      </c>
      <c r="S140" s="145">
        <v>0</v>
      </c>
      <c r="T140" s="146">
        <f>S140*H140</f>
        <v>0</v>
      </c>
      <c r="AR140" s="147" t="s">
        <v>141</v>
      </c>
      <c r="AT140" s="147" t="s">
        <v>136</v>
      </c>
      <c r="AU140" s="147" t="s">
        <v>87</v>
      </c>
      <c r="AY140" s="17" t="s">
        <v>134</v>
      </c>
      <c r="BE140" s="148">
        <f>IF(N140="základní",J140,0)</f>
        <v>0</v>
      </c>
      <c r="BF140" s="148">
        <f>IF(N140="snížená",J140,0)</f>
        <v>0</v>
      </c>
      <c r="BG140" s="148">
        <f>IF(N140="zákl. přenesená",J140,0)</f>
        <v>0</v>
      </c>
      <c r="BH140" s="148">
        <f>IF(N140="sníž. přenesená",J140,0)</f>
        <v>0</v>
      </c>
      <c r="BI140" s="148">
        <f>IF(N140="nulová",J140,0)</f>
        <v>0</v>
      </c>
      <c r="BJ140" s="17" t="s">
        <v>85</v>
      </c>
      <c r="BK140" s="148">
        <f>ROUND(I140*H140,2)</f>
        <v>0</v>
      </c>
      <c r="BL140" s="17" t="s">
        <v>141</v>
      </c>
      <c r="BM140" s="147" t="s">
        <v>727</v>
      </c>
    </row>
    <row r="141" spans="2:65" s="12" customFormat="1" ht="12">
      <c r="B141" s="149"/>
      <c r="D141" s="150" t="s">
        <v>143</v>
      </c>
      <c r="E141" s="151" t="s">
        <v>1</v>
      </c>
      <c r="F141" s="152" t="s">
        <v>660</v>
      </c>
      <c r="H141" s="151" t="s">
        <v>1</v>
      </c>
      <c r="I141" s="153"/>
      <c r="L141" s="149"/>
      <c r="M141" s="154"/>
      <c r="T141" s="155"/>
      <c r="AT141" s="151" t="s">
        <v>143</v>
      </c>
      <c r="AU141" s="151" t="s">
        <v>87</v>
      </c>
      <c r="AV141" s="12" t="s">
        <v>85</v>
      </c>
      <c r="AW141" s="12" t="s">
        <v>35</v>
      </c>
      <c r="AX141" s="12" t="s">
        <v>78</v>
      </c>
      <c r="AY141" s="151" t="s">
        <v>134</v>
      </c>
    </row>
    <row r="142" spans="2:65" s="13" customFormat="1" ht="12">
      <c r="B142" s="156"/>
      <c r="D142" s="150" t="s">
        <v>143</v>
      </c>
      <c r="E142" s="157" t="s">
        <v>1</v>
      </c>
      <c r="F142" s="158" t="s">
        <v>728</v>
      </c>
      <c r="H142" s="159">
        <v>27.84</v>
      </c>
      <c r="I142" s="160"/>
      <c r="L142" s="156"/>
      <c r="M142" s="161"/>
      <c r="T142" s="162"/>
      <c r="AT142" s="157" t="s">
        <v>143</v>
      </c>
      <c r="AU142" s="157" t="s">
        <v>87</v>
      </c>
      <c r="AV142" s="13" t="s">
        <v>87</v>
      </c>
      <c r="AW142" s="13" t="s">
        <v>35</v>
      </c>
      <c r="AX142" s="13" t="s">
        <v>78</v>
      </c>
      <c r="AY142" s="157" t="s">
        <v>134</v>
      </c>
    </row>
    <row r="143" spans="2:65" s="14" customFormat="1" ht="12">
      <c r="B143" s="163"/>
      <c r="D143" s="150" t="s">
        <v>143</v>
      </c>
      <c r="E143" s="164" t="s">
        <v>646</v>
      </c>
      <c r="F143" s="165" t="s">
        <v>149</v>
      </c>
      <c r="H143" s="166">
        <v>27.84</v>
      </c>
      <c r="I143" s="167"/>
      <c r="L143" s="163"/>
      <c r="M143" s="168"/>
      <c r="T143" s="169"/>
      <c r="AT143" s="164" t="s">
        <v>143</v>
      </c>
      <c r="AU143" s="164" t="s">
        <v>87</v>
      </c>
      <c r="AV143" s="14" t="s">
        <v>141</v>
      </c>
      <c r="AW143" s="14" t="s">
        <v>35</v>
      </c>
      <c r="AX143" s="14" t="s">
        <v>85</v>
      </c>
      <c r="AY143" s="164" t="s">
        <v>134</v>
      </c>
    </row>
    <row r="144" spans="2:65" s="1" customFormat="1" ht="24.25" customHeight="1">
      <c r="B144" s="32"/>
      <c r="C144" s="136" t="s">
        <v>14</v>
      </c>
      <c r="D144" s="136" t="s">
        <v>136</v>
      </c>
      <c r="E144" s="137" t="s">
        <v>662</v>
      </c>
      <c r="F144" s="138" t="s">
        <v>663</v>
      </c>
      <c r="G144" s="139" t="s">
        <v>173</v>
      </c>
      <c r="H144" s="140">
        <v>46.68</v>
      </c>
      <c r="I144" s="141"/>
      <c r="J144" s="142">
        <f>ROUND(I144*H144,2)</f>
        <v>0</v>
      </c>
      <c r="K144" s="138" t="s">
        <v>140</v>
      </c>
      <c r="L144" s="32"/>
      <c r="M144" s="143" t="s">
        <v>1</v>
      </c>
      <c r="N144" s="144" t="s">
        <v>43</v>
      </c>
      <c r="P144" s="145">
        <f>O144*H144</f>
        <v>0</v>
      </c>
      <c r="Q144" s="145">
        <v>0</v>
      </c>
      <c r="R144" s="145">
        <f>Q144*H144</f>
        <v>0</v>
      </c>
      <c r="S144" s="145">
        <v>0</v>
      </c>
      <c r="T144" s="146">
        <f>S144*H144</f>
        <v>0</v>
      </c>
      <c r="AR144" s="147" t="s">
        <v>141</v>
      </c>
      <c r="AT144" s="147" t="s">
        <v>136</v>
      </c>
      <c r="AU144" s="147" t="s">
        <v>87</v>
      </c>
      <c r="AY144" s="17" t="s">
        <v>134</v>
      </c>
      <c r="BE144" s="148">
        <f>IF(N144="základní",J144,0)</f>
        <v>0</v>
      </c>
      <c r="BF144" s="148">
        <f>IF(N144="snížená",J144,0)</f>
        <v>0</v>
      </c>
      <c r="BG144" s="148">
        <f>IF(N144="zákl. přenesená",J144,0)</f>
        <v>0</v>
      </c>
      <c r="BH144" s="148">
        <f>IF(N144="sníž. přenesená",J144,0)</f>
        <v>0</v>
      </c>
      <c r="BI144" s="148">
        <f>IF(N144="nulová",J144,0)</f>
        <v>0</v>
      </c>
      <c r="BJ144" s="17" t="s">
        <v>85</v>
      </c>
      <c r="BK144" s="148">
        <f>ROUND(I144*H144,2)</f>
        <v>0</v>
      </c>
      <c r="BL144" s="17" t="s">
        <v>141</v>
      </c>
      <c r="BM144" s="147" t="s">
        <v>729</v>
      </c>
    </row>
    <row r="145" spans="2:65" s="12" customFormat="1" ht="12">
      <c r="B145" s="149"/>
      <c r="D145" s="150" t="s">
        <v>143</v>
      </c>
      <c r="E145" s="151" t="s">
        <v>1</v>
      </c>
      <c r="F145" s="152" t="s">
        <v>665</v>
      </c>
      <c r="H145" s="151" t="s">
        <v>1</v>
      </c>
      <c r="I145" s="153"/>
      <c r="L145" s="149"/>
      <c r="M145" s="154"/>
      <c r="T145" s="155"/>
      <c r="AT145" s="151" t="s">
        <v>143</v>
      </c>
      <c r="AU145" s="151" t="s">
        <v>87</v>
      </c>
      <c r="AV145" s="12" t="s">
        <v>85</v>
      </c>
      <c r="AW145" s="12" t="s">
        <v>35</v>
      </c>
      <c r="AX145" s="12" t="s">
        <v>78</v>
      </c>
      <c r="AY145" s="151" t="s">
        <v>134</v>
      </c>
    </row>
    <row r="146" spans="2:65" s="13" customFormat="1" ht="12">
      <c r="B146" s="156"/>
      <c r="D146" s="150" t="s">
        <v>143</v>
      </c>
      <c r="E146" s="157" t="s">
        <v>1</v>
      </c>
      <c r="F146" s="158" t="s">
        <v>666</v>
      </c>
      <c r="H146" s="159">
        <v>27.84</v>
      </c>
      <c r="I146" s="160"/>
      <c r="L146" s="156"/>
      <c r="M146" s="161"/>
      <c r="T146" s="162"/>
      <c r="AT146" s="157" t="s">
        <v>143</v>
      </c>
      <c r="AU146" s="157" t="s">
        <v>87</v>
      </c>
      <c r="AV146" s="13" t="s">
        <v>87</v>
      </c>
      <c r="AW146" s="13" t="s">
        <v>35</v>
      </c>
      <c r="AX146" s="13" t="s">
        <v>78</v>
      </c>
      <c r="AY146" s="157" t="s">
        <v>134</v>
      </c>
    </row>
    <row r="147" spans="2:65" s="13" customFormat="1" ht="12">
      <c r="B147" s="156"/>
      <c r="D147" s="150" t="s">
        <v>143</v>
      </c>
      <c r="E147" s="157" t="s">
        <v>1</v>
      </c>
      <c r="F147" s="158" t="s">
        <v>667</v>
      </c>
      <c r="H147" s="159">
        <v>18.84</v>
      </c>
      <c r="I147" s="160"/>
      <c r="L147" s="156"/>
      <c r="M147" s="161"/>
      <c r="T147" s="162"/>
      <c r="AT147" s="157" t="s">
        <v>143</v>
      </c>
      <c r="AU147" s="157" t="s">
        <v>87</v>
      </c>
      <c r="AV147" s="13" t="s">
        <v>87</v>
      </c>
      <c r="AW147" s="13" t="s">
        <v>35</v>
      </c>
      <c r="AX147" s="13" t="s">
        <v>78</v>
      </c>
      <c r="AY147" s="157" t="s">
        <v>134</v>
      </c>
    </row>
    <row r="148" spans="2:65" s="14" customFormat="1" ht="12">
      <c r="B148" s="163"/>
      <c r="D148" s="150" t="s">
        <v>143</v>
      </c>
      <c r="E148" s="164" t="s">
        <v>1</v>
      </c>
      <c r="F148" s="165" t="s">
        <v>149</v>
      </c>
      <c r="H148" s="166">
        <v>46.68</v>
      </c>
      <c r="I148" s="167"/>
      <c r="L148" s="163"/>
      <c r="M148" s="168"/>
      <c r="T148" s="169"/>
      <c r="AT148" s="164" t="s">
        <v>143</v>
      </c>
      <c r="AU148" s="164" t="s">
        <v>87</v>
      </c>
      <c r="AV148" s="14" t="s">
        <v>141</v>
      </c>
      <c r="AW148" s="14" t="s">
        <v>35</v>
      </c>
      <c r="AX148" s="14" t="s">
        <v>85</v>
      </c>
      <c r="AY148" s="164" t="s">
        <v>134</v>
      </c>
    </row>
    <row r="149" spans="2:65" s="1" customFormat="1" ht="24.25" customHeight="1">
      <c r="B149" s="32"/>
      <c r="C149" s="136" t="s">
        <v>8</v>
      </c>
      <c r="D149" s="136" t="s">
        <v>136</v>
      </c>
      <c r="E149" s="137" t="s">
        <v>313</v>
      </c>
      <c r="F149" s="138" t="s">
        <v>314</v>
      </c>
      <c r="G149" s="139" t="s">
        <v>173</v>
      </c>
      <c r="H149" s="140">
        <v>18.84</v>
      </c>
      <c r="I149" s="141"/>
      <c r="J149" s="142">
        <f>ROUND(I149*H149,2)</f>
        <v>0</v>
      </c>
      <c r="K149" s="138" t="s">
        <v>140</v>
      </c>
      <c r="L149" s="32"/>
      <c r="M149" s="143" t="s">
        <v>1</v>
      </c>
      <c r="N149" s="144" t="s">
        <v>43</v>
      </c>
      <c r="P149" s="145">
        <f>O149*H149</f>
        <v>0</v>
      </c>
      <c r="Q149" s="145">
        <v>0</v>
      </c>
      <c r="R149" s="145">
        <f>Q149*H149</f>
        <v>0</v>
      </c>
      <c r="S149" s="145">
        <v>0</v>
      </c>
      <c r="T149" s="146">
        <f>S149*H149</f>
        <v>0</v>
      </c>
      <c r="AR149" s="147" t="s">
        <v>141</v>
      </c>
      <c r="AT149" s="147" t="s">
        <v>136</v>
      </c>
      <c r="AU149" s="147" t="s">
        <v>87</v>
      </c>
      <c r="AY149" s="17" t="s">
        <v>134</v>
      </c>
      <c r="BE149" s="148">
        <f>IF(N149="základní",J149,0)</f>
        <v>0</v>
      </c>
      <c r="BF149" s="148">
        <f>IF(N149="snížená",J149,0)</f>
        <v>0</v>
      </c>
      <c r="BG149" s="148">
        <f>IF(N149="zákl. přenesená",J149,0)</f>
        <v>0</v>
      </c>
      <c r="BH149" s="148">
        <f>IF(N149="sníž. přenesená",J149,0)</f>
        <v>0</v>
      </c>
      <c r="BI149" s="148">
        <f>IF(N149="nulová",J149,0)</f>
        <v>0</v>
      </c>
      <c r="BJ149" s="17" t="s">
        <v>85</v>
      </c>
      <c r="BK149" s="148">
        <f>ROUND(I149*H149,2)</f>
        <v>0</v>
      </c>
      <c r="BL149" s="17" t="s">
        <v>141</v>
      </c>
      <c r="BM149" s="147" t="s">
        <v>730</v>
      </c>
    </row>
    <row r="150" spans="2:65" s="12" customFormat="1" ht="12">
      <c r="B150" s="149"/>
      <c r="D150" s="150" t="s">
        <v>143</v>
      </c>
      <c r="E150" s="151" t="s">
        <v>1</v>
      </c>
      <c r="F150" s="152" t="s">
        <v>669</v>
      </c>
      <c r="H150" s="151" t="s">
        <v>1</v>
      </c>
      <c r="I150" s="153"/>
      <c r="L150" s="149"/>
      <c r="M150" s="154"/>
      <c r="T150" s="155"/>
      <c r="AT150" s="151" t="s">
        <v>143</v>
      </c>
      <c r="AU150" s="151" t="s">
        <v>87</v>
      </c>
      <c r="AV150" s="12" t="s">
        <v>85</v>
      </c>
      <c r="AW150" s="12" t="s">
        <v>35</v>
      </c>
      <c r="AX150" s="12" t="s">
        <v>78</v>
      </c>
      <c r="AY150" s="151" t="s">
        <v>134</v>
      </c>
    </row>
    <row r="151" spans="2:65" s="13" customFormat="1" ht="12">
      <c r="B151" s="156"/>
      <c r="D151" s="150" t="s">
        <v>143</v>
      </c>
      <c r="E151" s="157" t="s">
        <v>1</v>
      </c>
      <c r="F151" s="158" t="s">
        <v>667</v>
      </c>
      <c r="H151" s="159">
        <v>18.84</v>
      </c>
      <c r="I151" s="160"/>
      <c r="L151" s="156"/>
      <c r="M151" s="161"/>
      <c r="T151" s="162"/>
      <c r="AT151" s="157" t="s">
        <v>143</v>
      </c>
      <c r="AU151" s="157" t="s">
        <v>87</v>
      </c>
      <c r="AV151" s="13" t="s">
        <v>87</v>
      </c>
      <c r="AW151" s="13" t="s">
        <v>35</v>
      </c>
      <c r="AX151" s="13" t="s">
        <v>78</v>
      </c>
      <c r="AY151" s="157" t="s">
        <v>134</v>
      </c>
    </row>
    <row r="152" spans="2:65" s="14" customFormat="1" ht="12">
      <c r="B152" s="163"/>
      <c r="D152" s="150" t="s">
        <v>143</v>
      </c>
      <c r="E152" s="164" t="s">
        <v>1</v>
      </c>
      <c r="F152" s="165" t="s">
        <v>149</v>
      </c>
      <c r="H152" s="166">
        <v>18.84</v>
      </c>
      <c r="I152" s="167"/>
      <c r="L152" s="163"/>
      <c r="M152" s="168"/>
      <c r="T152" s="169"/>
      <c r="AT152" s="164" t="s">
        <v>143</v>
      </c>
      <c r="AU152" s="164" t="s">
        <v>87</v>
      </c>
      <c r="AV152" s="14" t="s">
        <v>141</v>
      </c>
      <c r="AW152" s="14" t="s">
        <v>35</v>
      </c>
      <c r="AX152" s="14" t="s">
        <v>85</v>
      </c>
      <c r="AY152" s="164" t="s">
        <v>134</v>
      </c>
    </row>
    <row r="153" spans="2:65" s="1" customFormat="1" ht="16.5" customHeight="1">
      <c r="B153" s="32"/>
      <c r="C153" s="136" t="s">
        <v>223</v>
      </c>
      <c r="D153" s="136" t="s">
        <v>136</v>
      </c>
      <c r="E153" s="137" t="s">
        <v>309</v>
      </c>
      <c r="F153" s="138" t="s">
        <v>310</v>
      </c>
      <c r="G153" s="139" t="s">
        <v>173</v>
      </c>
      <c r="H153" s="140">
        <v>18.84</v>
      </c>
      <c r="I153" s="141"/>
      <c r="J153" s="142">
        <f>ROUND(I153*H153,2)</f>
        <v>0</v>
      </c>
      <c r="K153" s="138" t="s">
        <v>140</v>
      </c>
      <c r="L153" s="32"/>
      <c r="M153" s="143" t="s">
        <v>1</v>
      </c>
      <c r="N153" s="144" t="s">
        <v>43</v>
      </c>
      <c r="P153" s="145">
        <f>O153*H153</f>
        <v>0</v>
      </c>
      <c r="Q153" s="145">
        <v>0</v>
      </c>
      <c r="R153" s="145">
        <f>Q153*H153</f>
        <v>0</v>
      </c>
      <c r="S153" s="145">
        <v>0</v>
      </c>
      <c r="T153" s="146">
        <f>S153*H153</f>
        <v>0</v>
      </c>
      <c r="AR153" s="147" t="s">
        <v>141</v>
      </c>
      <c r="AT153" s="147" t="s">
        <v>136</v>
      </c>
      <c r="AU153" s="147" t="s">
        <v>87</v>
      </c>
      <c r="AY153" s="17" t="s">
        <v>134</v>
      </c>
      <c r="BE153" s="148">
        <f>IF(N153="základní",J153,0)</f>
        <v>0</v>
      </c>
      <c r="BF153" s="148">
        <f>IF(N153="snížená",J153,0)</f>
        <v>0</v>
      </c>
      <c r="BG153" s="148">
        <f>IF(N153="zákl. přenesená",J153,0)</f>
        <v>0</v>
      </c>
      <c r="BH153" s="148">
        <f>IF(N153="sníž. přenesená",J153,0)</f>
        <v>0</v>
      </c>
      <c r="BI153" s="148">
        <f>IF(N153="nulová",J153,0)</f>
        <v>0</v>
      </c>
      <c r="BJ153" s="17" t="s">
        <v>85</v>
      </c>
      <c r="BK153" s="148">
        <f>ROUND(I153*H153,2)</f>
        <v>0</v>
      </c>
      <c r="BL153" s="17" t="s">
        <v>141</v>
      </c>
      <c r="BM153" s="147" t="s">
        <v>731</v>
      </c>
    </row>
    <row r="154" spans="2:65" s="12" customFormat="1" ht="12">
      <c r="B154" s="149"/>
      <c r="D154" s="150" t="s">
        <v>143</v>
      </c>
      <c r="E154" s="151" t="s">
        <v>1</v>
      </c>
      <c r="F154" s="152" t="s">
        <v>671</v>
      </c>
      <c r="H154" s="151" t="s">
        <v>1</v>
      </c>
      <c r="I154" s="153"/>
      <c r="L154" s="149"/>
      <c r="M154" s="154"/>
      <c r="T154" s="155"/>
      <c r="AT154" s="151" t="s">
        <v>143</v>
      </c>
      <c r="AU154" s="151" t="s">
        <v>87</v>
      </c>
      <c r="AV154" s="12" t="s">
        <v>85</v>
      </c>
      <c r="AW154" s="12" t="s">
        <v>35</v>
      </c>
      <c r="AX154" s="12" t="s">
        <v>78</v>
      </c>
      <c r="AY154" s="151" t="s">
        <v>134</v>
      </c>
    </row>
    <row r="155" spans="2:65" s="13" customFormat="1" ht="12">
      <c r="B155" s="156"/>
      <c r="D155" s="150" t="s">
        <v>143</v>
      </c>
      <c r="E155" s="157" t="s">
        <v>1</v>
      </c>
      <c r="F155" s="158" t="s">
        <v>667</v>
      </c>
      <c r="H155" s="159">
        <v>18.84</v>
      </c>
      <c r="I155" s="160"/>
      <c r="L155" s="156"/>
      <c r="M155" s="161"/>
      <c r="T155" s="162"/>
      <c r="AT155" s="157" t="s">
        <v>143</v>
      </c>
      <c r="AU155" s="157" t="s">
        <v>87</v>
      </c>
      <c r="AV155" s="13" t="s">
        <v>87</v>
      </c>
      <c r="AW155" s="13" t="s">
        <v>35</v>
      </c>
      <c r="AX155" s="13" t="s">
        <v>78</v>
      </c>
      <c r="AY155" s="157" t="s">
        <v>134</v>
      </c>
    </row>
    <row r="156" spans="2:65" s="14" customFormat="1" ht="12">
      <c r="B156" s="163"/>
      <c r="D156" s="150" t="s">
        <v>143</v>
      </c>
      <c r="E156" s="164" t="s">
        <v>1</v>
      </c>
      <c r="F156" s="165" t="s">
        <v>149</v>
      </c>
      <c r="H156" s="166">
        <v>18.84</v>
      </c>
      <c r="I156" s="167"/>
      <c r="L156" s="163"/>
      <c r="M156" s="168"/>
      <c r="T156" s="169"/>
      <c r="AT156" s="164" t="s">
        <v>143</v>
      </c>
      <c r="AU156" s="164" t="s">
        <v>87</v>
      </c>
      <c r="AV156" s="14" t="s">
        <v>141</v>
      </c>
      <c r="AW156" s="14" t="s">
        <v>35</v>
      </c>
      <c r="AX156" s="14" t="s">
        <v>85</v>
      </c>
      <c r="AY156" s="164" t="s">
        <v>134</v>
      </c>
    </row>
    <row r="157" spans="2:65" s="1" customFormat="1" ht="44.25" customHeight="1">
      <c r="B157" s="32"/>
      <c r="C157" s="136" t="s">
        <v>413</v>
      </c>
      <c r="D157" s="136" t="s">
        <v>136</v>
      </c>
      <c r="E157" s="137" t="s">
        <v>672</v>
      </c>
      <c r="F157" s="138" t="s">
        <v>673</v>
      </c>
      <c r="G157" s="139" t="s">
        <v>163</v>
      </c>
      <c r="H157" s="140">
        <v>48.54</v>
      </c>
      <c r="I157" s="141"/>
      <c r="J157" s="142">
        <f>ROUND(I157*H157,2)</f>
        <v>0</v>
      </c>
      <c r="K157" s="138" t="s">
        <v>140</v>
      </c>
      <c r="L157" s="32"/>
      <c r="M157" s="143" t="s">
        <v>1</v>
      </c>
      <c r="N157" s="144" t="s">
        <v>43</v>
      </c>
      <c r="P157" s="145">
        <f>O157*H157</f>
        <v>0</v>
      </c>
      <c r="Q157" s="145">
        <v>8.3999999999999995E-3</v>
      </c>
      <c r="R157" s="145">
        <f>Q157*H157</f>
        <v>0.40773599999999999</v>
      </c>
      <c r="S157" s="145">
        <v>0</v>
      </c>
      <c r="T157" s="146">
        <f>S157*H157</f>
        <v>0</v>
      </c>
      <c r="AR157" s="147" t="s">
        <v>141</v>
      </c>
      <c r="AT157" s="147" t="s">
        <v>136</v>
      </c>
      <c r="AU157" s="147" t="s">
        <v>87</v>
      </c>
      <c r="AY157" s="17" t="s">
        <v>134</v>
      </c>
      <c r="BE157" s="148">
        <f>IF(N157="základní",J157,0)</f>
        <v>0</v>
      </c>
      <c r="BF157" s="148">
        <f>IF(N157="snížená",J157,0)</f>
        <v>0</v>
      </c>
      <c r="BG157" s="148">
        <f>IF(N157="zákl. přenesená",J157,0)</f>
        <v>0</v>
      </c>
      <c r="BH157" s="148">
        <f>IF(N157="sníž. přenesená",J157,0)</f>
        <v>0</v>
      </c>
      <c r="BI157" s="148">
        <f>IF(N157="nulová",J157,0)</f>
        <v>0</v>
      </c>
      <c r="BJ157" s="17" t="s">
        <v>85</v>
      </c>
      <c r="BK157" s="148">
        <f>ROUND(I157*H157,2)</f>
        <v>0</v>
      </c>
      <c r="BL157" s="17" t="s">
        <v>141</v>
      </c>
      <c r="BM157" s="147" t="s">
        <v>732</v>
      </c>
    </row>
    <row r="158" spans="2:65" s="12" customFormat="1" ht="12">
      <c r="B158" s="149"/>
      <c r="D158" s="150" t="s">
        <v>143</v>
      </c>
      <c r="E158" s="151" t="s">
        <v>1</v>
      </c>
      <c r="F158" s="152" t="s">
        <v>675</v>
      </c>
      <c r="H158" s="151" t="s">
        <v>1</v>
      </c>
      <c r="I158" s="153"/>
      <c r="L158" s="149"/>
      <c r="M158" s="154"/>
      <c r="T158" s="155"/>
      <c r="AT158" s="151" t="s">
        <v>143</v>
      </c>
      <c r="AU158" s="151" t="s">
        <v>87</v>
      </c>
      <c r="AV158" s="12" t="s">
        <v>85</v>
      </c>
      <c r="AW158" s="12" t="s">
        <v>35</v>
      </c>
      <c r="AX158" s="12" t="s">
        <v>78</v>
      </c>
      <c r="AY158" s="151" t="s">
        <v>134</v>
      </c>
    </row>
    <row r="159" spans="2:65" s="13" customFormat="1" ht="12">
      <c r="B159" s="156"/>
      <c r="D159" s="150" t="s">
        <v>143</v>
      </c>
      <c r="E159" s="157" t="s">
        <v>1</v>
      </c>
      <c r="F159" s="158" t="s">
        <v>733</v>
      </c>
      <c r="H159" s="159">
        <v>48.54</v>
      </c>
      <c r="I159" s="160"/>
      <c r="L159" s="156"/>
      <c r="M159" s="161"/>
      <c r="T159" s="162"/>
      <c r="AT159" s="157" t="s">
        <v>143</v>
      </c>
      <c r="AU159" s="157" t="s">
        <v>87</v>
      </c>
      <c r="AV159" s="13" t="s">
        <v>87</v>
      </c>
      <c r="AW159" s="13" t="s">
        <v>35</v>
      </c>
      <c r="AX159" s="13" t="s">
        <v>78</v>
      </c>
      <c r="AY159" s="157" t="s">
        <v>134</v>
      </c>
    </row>
    <row r="160" spans="2:65" s="14" customFormat="1" ht="12">
      <c r="B160" s="163"/>
      <c r="D160" s="150" t="s">
        <v>143</v>
      </c>
      <c r="E160" s="164" t="s">
        <v>1</v>
      </c>
      <c r="F160" s="165" t="s">
        <v>149</v>
      </c>
      <c r="H160" s="166">
        <v>48.54</v>
      </c>
      <c r="I160" s="167"/>
      <c r="L160" s="163"/>
      <c r="M160" s="168"/>
      <c r="T160" s="169"/>
      <c r="AT160" s="164" t="s">
        <v>143</v>
      </c>
      <c r="AU160" s="164" t="s">
        <v>87</v>
      </c>
      <c r="AV160" s="14" t="s">
        <v>141</v>
      </c>
      <c r="AW160" s="14" t="s">
        <v>35</v>
      </c>
      <c r="AX160" s="14" t="s">
        <v>85</v>
      </c>
      <c r="AY160" s="164" t="s">
        <v>134</v>
      </c>
    </row>
    <row r="161" spans="2:65" s="1" customFormat="1" ht="16.5" customHeight="1">
      <c r="B161" s="32"/>
      <c r="C161" s="176" t="s">
        <v>419</v>
      </c>
      <c r="D161" s="176" t="s">
        <v>348</v>
      </c>
      <c r="E161" s="177" t="s">
        <v>677</v>
      </c>
      <c r="F161" s="178" t="s">
        <v>678</v>
      </c>
      <c r="G161" s="179" t="s">
        <v>163</v>
      </c>
      <c r="H161" s="180">
        <v>53.393999999999998</v>
      </c>
      <c r="I161" s="181"/>
      <c r="J161" s="182">
        <f>ROUND(I161*H161,2)</f>
        <v>0</v>
      </c>
      <c r="K161" s="178" t="s">
        <v>1</v>
      </c>
      <c r="L161" s="183"/>
      <c r="M161" s="184" t="s">
        <v>1</v>
      </c>
      <c r="N161" s="185" t="s">
        <v>43</v>
      </c>
      <c r="P161" s="145">
        <f>O161*H161</f>
        <v>0</v>
      </c>
      <c r="Q161" s="145">
        <v>7.0499999999999993E-2</v>
      </c>
      <c r="R161" s="145">
        <f>Q161*H161</f>
        <v>3.7642769999999994</v>
      </c>
      <c r="S161" s="145">
        <v>0</v>
      </c>
      <c r="T161" s="146">
        <f>S161*H161</f>
        <v>0</v>
      </c>
      <c r="AR161" s="147" t="s">
        <v>179</v>
      </c>
      <c r="AT161" s="147" t="s">
        <v>348</v>
      </c>
      <c r="AU161" s="147" t="s">
        <v>87</v>
      </c>
      <c r="AY161" s="17" t="s">
        <v>134</v>
      </c>
      <c r="BE161" s="148">
        <f>IF(N161="základní",J161,0)</f>
        <v>0</v>
      </c>
      <c r="BF161" s="148">
        <f>IF(N161="snížená",J161,0)</f>
        <v>0</v>
      </c>
      <c r="BG161" s="148">
        <f>IF(N161="zákl. přenesená",J161,0)</f>
        <v>0</v>
      </c>
      <c r="BH161" s="148">
        <f>IF(N161="sníž. přenesená",J161,0)</f>
        <v>0</v>
      </c>
      <c r="BI161" s="148">
        <f>IF(N161="nulová",J161,0)</f>
        <v>0</v>
      </c>
      <c r="BJ161" s="17" t="s">
        <v>85</v>
      </c>
      <c r="BK161" s="148">
        <f>ROUND(I161*H161,2)</f>
        <v>0</v>
      </c>
      <c r="BL161" s="17" t="s">
        <v>141</v>
      </c>
      <c r="BM161" s="147" t="s">
        <v>734</v>
      </c>
    </row>
    <row r="162" spans="2:65" s="13" customFormat="1" ht="12">
      <c r="B162" s="156"/>
      <c r="D162" s="150" t="s">
        <v>143</v>
      </c>
      <c r="F162" s="158" t="s">
        <v>735</v>
      </c>
      <c r="H162" s="159">
        <v>53.393999999999998</v>
      </c>
      <c r="I162" s="160"/>
      <c r="L162" s="156"/>
      <c r="M162" s="161"/>
      <c r="T162" s="162"/>
      <c r="AT162" s="157" t="s">
        <v>143</v>
      </c>
      <c r="AU162" s="157" t="s">
        <v>87</v>
      </c>
      <c r="AV162" s="13" t="s">
        <v>87</v>
      </c>
      <c r="AW162" s="13" t="s">
        <v>4</v>
      </c>
      <c r="AX162" s="13" t="s">
        <v>85</v>
      </c>
      <c r="AY162" s="157" t="s">
        <v>134</v>
      </c>
    </row>
    <row r="163" spans="2:65" s="1" customFormat="1" ht="33" customHeight="1">
      <c r="B163" s="32"/>
      <c r="C163" s="136" t="s">
        <v>440</v>
      </c>
      <c r="D163" s="136" t="s">
        <v>136</v>
      </c>
      <c r="E163" s="137" t="s">
        <v>690</v>
      </c>
      <c r="F163" s="138" t="s">
        <v>691</v>
      </c>
      <c r="G163" s="139" t="s">
        <v>139</v>
      </c>
      <c r="H163" s="140">
        <v>30</v>
      </c>
      <c r="I163" s="141"/>
      <c r="J163" s="142">
        <f>ROUND(I163*H163,2)</f>
        <v>0</v>
      </c>
      <c r="K163" s="138" t="s">
        <v>140</v>
      </c>
      <c r="L163" s="32"/>
      <c r="M163" s="143" t="s">
        <v>1</v>
      </c>
      <c r="N163" s="144" t="s">
        <v>43</v>
      </c>
      <c r="P163" s="145">
        <f>O163*H163</f>
        <v>0</v>
      </c>
      <c r="Q163" s="145">
        <v>4.96E-3</v>
      </c>
      <c r="R163" s="145">
        <f>Q163*H163</f>
        <v>0.14879999999999999</v>
      </c>
      <c r="S163" s="145">
        <v>0</v>
      </c>
      <c r="T163" s="146">
        <f>S163*H163</f>
        <v>0</v>
      </c>
      <c r="AR163" s="147" t="s">
        <v>141</v>
      </c>
      <c r="AT163" s="147" t="s">
        <v>136</v>
      </c>
      <c r="AU163" s="147" t="s">
        <v>87</v>
      </c>
      <c r="AY163" s="17" t="s">
        <v>134</v>
      </c>
      <c r="BE163" s="148">
        <f>IF(N163="základní",J163,0)</f>
        <v>0</v>
      </c>
      <c r="BF163" s="148">
        <f>IF(N163="snížená",J163,0)</f>
        <v>0</v>
      </c>
      <c r="BG163" s="148">
        <f>IF(N163="zákl. přenesená",J163,0)</f>
        <v>0</v>
      </c>
      <c r="BH163" s="148">
        <f>IF(N163="sníž. přenesená",J163,0)</f>
        <v>0</v>
      </c>
      <c r="BI163" s="148">
        <f>IF(N163="nulová",J163,0)</f>
        <v>0</v>
      </c>
      <c r="BJ163" s="17" t="s">
        <v>85</v>
      </c>
      <c r="BK163" s="148">
        <f>ROUND(I163*H163,2)</f>
        <v>0</v>
      </c>
      <c r="BL163" s="17" t="s">
        <v>141</v>
      </c>
      <c r="BM163" s="147" t="s">
        <v>736</v>
      </c>
    </row>
    <row r="164" spans="2:65" s="1" customFormat="1" ht="33" customHeight="1">
      <c r="B164" s="32"/>
      <c r="C164" s="136" t="s">
        <v>444</v>
      </c>
      <c r="D164" s="136" t="s">
        <v>136</v>
      </c>
      <c r="E164" s="137" t="s">
        <v>693</v>
      </c>
      <c r="F164" s="138" t="s">
        <v>694</v>
      </c>
      <c r="G164" s="139" t="s">
        <v>139</v>
      </c>
      <c r="H164" s="140">
        <v>30</v>
      </c>
      <c r="I164" s="141"/>
      <c r="J164" s="142">
        <f>ROUND(I164*H164,2)</f>
        <v>0</v>
      </c>
      <c r="K164" s="138" t="s">
        <v>140</v>
      </c>
      <c r="L164" s="32"/>
      <c r="M164" s="143" t="s">
        <v>1</v>
      </c>
      <c r="N164" s="144" t="s">
        <v>43</v>
      </c>
      <c r="P164" s="145">
        <f>O164*H164</f>
        <v>0</v>
      </c>
      <c r="Q164" s="145">
        <v>0</v>
      </c>
      <c r="R164" s="145">
        <f>Q164*H164</f>
        <v>0</v>
      </c>
      <c r="S164" s="145">
        <v>0</v>
      </c>
      <c r="T164" s="146">
        <f>S164*H164</f>
        <v>0</v>
      </c>
      <c r="AR164" s="147" t="s">
        <v>141</v>
      </c>
      <c r="AT164" s="147" t="s">
        <v>136</v>
      </c>
      <c r="AU164" s="147" t="s">
        <v>87</v>
      </c>
      <c r="AY164" s="17" t="s">
        <v>134</v>
      </c>
      <c r="BE164" s="148">
        <f>IF(N164="základní",J164,0)</f>
        <v>0</v>
      </c>
      <c r="BF164" s="148">
        <f>IF(N164="snížená",J164,0)</f>
        <v>0</v>
      </c>
      <c r="BG164" s="148">
        <f>IF(N164="zákl. přenesená",J164,0)</f>
        <v>0</v>
      </c>
      <c r="BH164" s="148">
        <f>IF(N164="sníž. přenesená",J164,0)</f>
        <v>0</v>
      </c>
      <c r="BI164" s="148">
        <f>IF(N164="nulová",J164,0)</f>
        <v>0</v>
      </c>
      <c r="BJ164" s="17" t="s">
        <v>85</v>
      </c>
      <c r="BK164" s="148">
        <f>ROUND(I164*H164,2)</f>
        <v>0</v>
      </c>
      <c r="BL164" s="17" t="s">
        <v>141</v>
      </c>
      <c r="BM164" s="147" t="s">
        <v>737</v>
      </c>
    </row>
    <row r="165" spans="2:65" s="1" customFormat="1" ht="33" customHeight="1">
      <c r="B165" s="32"/>
      <c r="C165" s="136" t="s">
        <v>425</v>
      </c>
      <c r="D165" s="136" t="s">
        <v>136</v>
      </c>
      <c r="E165" s="137" t="s">
        <v>681</v>
      </c>
      <c r="F165" s="138" t="s">
        <v>682</v>
      </c>
      <c r="G165" s="139" t="s">
        <v>163</v>
      </c>
      <c r="H165" s="140">
        <v>48.54</v>
      </c>
      <c r="I165" s="141"/>
      <c r="J165" s="142">
        <f>ROUND(I165*H165,2)</f>
        <v>0</v>
      </c>
      <c r="K165" s="138" t="s">
        <v>140</v>
      </c>
      <c r="L165" s="32"/>
      <c r="M165" s="143" t="s">
        <v>1</v>
      </c>
      <c r="N165" s="144" t="s">
        <v>43</v>
      </c>
      <c r="P165" s="145">
        <f>O165*H165</f>
        <v>0</v>
      </c>
      <c r="Q165" s="145">
        <v>0</v>
      </c>
      <c r="R165" s="145">
        <f>Q165*H165</f>
        <v>0</v>
      </c>
      <c r="S165" s="145">
        <v>0</v>
      </c>
      <c r="T165" s="146">
        <f>S165*H165</f>
        <v>0</v>
      </c>
      <c r="AR165" s="147" t="s">
        <v>611</v>
      </c>
      <c r="AT165" s="147" t="s">
        <v>136</v>
      </c>
      <c r="AU165" s="147" t="s">
        <v>87</v>
      </c>
      <c r="AY165" s="17" t="s">
        <v>134</v>
      </c>
      <c r="BE165" s="148">
        <f>IF(N165="základní",J165,0)</f>
        <v>0</v>
      </c>
      <c r="BF165" s="148">
        <f>IF(N165="snížená",J165,0)</f>
        <v>0</v>
      </c>
      <c r="BG165" s="148">
        <f>IF(N165="zákl. přenesená",J165,0)</f>
        <v>0</v>
      </c>
      <c r="BH165" s="148">
        <f>IF(N165="sníž. přenesená",J165,0)</f>
        <v>0</v>
      </c>
      <c r="BI165" s="148">
        <f>IF(N165="nulová",J165,0)</f>
        <v>0</v>
      </c>
      <c r="BJ165" s="17" t="s">
        <v>85</v>
      </c>
      <c r="BK165" s="148">
        <f>ROUND(I165*H165,2)</f>
        <v>0</v>
      </c>
      <c r="BL165" s="17" t="s">
        <v>611</v>
      </c>
      <c r="BM165" s="147" t="s">
        <v>738</v>
      </c>
    </row>
    <row r="166" spans="2:65" s="12" customFormat="1" ht="12">
      <c r="B166" s="149"/>
      <c r="D166" s="150" t="s">
        <v>143</v>
      </c>
      <c r="E166" s="151" t="s">
        <v>1</v>
      </c>
      <c r="F166" s="152" t="s">
        <v>684</v>
      </c>
      <c r="H166" s="151" t="s">
        <v>1</v>
      </c>
      <c r="I166" s="153"/>
      <c r="L166" s="149"/>
      <c r="M166" s="154"/>
      <c r="T166" s="155"/>
      <c r="AT166" s="151" t="s">
        <v>143</v>
      </c>
      <c r="AU166" s="151" t="s">
        <v>87</v>
      </c>
      <c r="AV166" s="12" t="s">
        <v>85</v>
      </c>
      <c r="AW166" s="12" t="s">
        <v>35</v>
      </c>
      <c r="AX166" s="12" t="s">
        <v>78</v>
      </c>
      <c r="AY166" s="151" t="s">
        <v>134</v>
      </c>
    </row>
    <row r="167" spans="2:65" s="13" customFormat="1" ht="12">
      <c r="B167" s="156"/>
      <c r="D167" s="150" t="s">
        <v>143</v>
      </c>
      <c r="E167" s="157" t="s">
        <v>1</v>
      </c>
      <c r="F167" s="158" t="s">
        <v>733</v>
      </c>
      <c r="H167" s="159">
        <v>48.54</v>
      </c>
      <c r="I167" s="160"/>
      <c r="L167" s="156"/>
      <c r="M167" s="161"/>
      <c r="T167" s="162"/>
      <c r="AT167" s="157" t="s">
        <v>143</v>
      </c>
      <c r="AU167" s="157" t="s">
        <v>87</v>
      </c>
      <c r="AV167" s="13" t="s">
        <v>87</v>
      </c>
      <c r="AW167" s="13" t="s">
        <v>35</v>
      </c>
      <c r="AX167" s="13" t="s">
        <v>78</v>
      </c>
      <c r="AY167" s="157" t="s">
        <v>134</v>
      </c>
    </row>
    <row r="168" spans="2:65" s="14" customFormat="1" ht="12">
      <c r="B168" s="163"/>
      <c r="D168" s="150" t="s">
        <v>143</v>
      </c>
      <c r="E168" s="164" t="s">
        <v>1</v>
      </c>
      <c r="F168" s="165" t="s">
        <v>149</v>
      </c>
      <c r="H168" s="166">
        <v>48.54</v>
      </c>
      <c r="I168" s="167"/>
      <c r="L168" s="163"/>
      <c r="M168" s="168"/>
      <c r="T168" s="169"/>
      <c r="AT168" s="164" t="s">
        <v>143</v>
      </c>
      <c r="AU168" s="164" t="s">
        <v>87</v>
      </c>
      <c r="AV168" s="14" t="s">
        <v>141</v>
      </c>
      <c r="AW168" s="14" t="s">
        <v>35</v>
      </c>
      <c r="AX168" s="14" t="s">
        <v>85</v>
      </c>
      <c r="AY168" s="164" t="s">
        <v>134</v>
      </c>
    </row>
    <row r="169" spans="2:65" s="1" customFormat="1" ht="16.5" customHeight="1">
      <c r="B169" s="32"/>
      <c r="C169" s="176" t="s">
        <v>431</v>
      </c>
      <c r="D169" s="176" t="s">
        <v>348</v>
      </c>
      <c r="E169" s="177" t="s">
        <v>566</v>
      </c>
      <c r="F169" s="178" t="s">
        <v>567</v>
      </c>
      <c r="G169" s="179" t="s">
        <v>163</v>
      </c>
      <c r="H169" s="180">
        <v>48.54</v>
      </c>
      <c r="I169" s="181"/>
      <c r="J169" s="182">
        <f>ROUND(I169*H169,2)</f>
        <v>0</v>
      </c>
      <c r="K169" s="178" t="s">
        <v>140</v>
      </c>
      <c r="L169" s="183"/>
      <c r="M169" s="184" t="s">
        <v>1</v>
      </c>
      <c r="N169" s="185" t="s">
        <v>43</v>
      </c>
      <c r="P169" s="145">
        <f>O169*H169</f>
        <v>0</v>
      </c>
      <c r="Q169" s="145">
        <v>5.6299999999999996E-3</v>
      </c>
      <c r="R169" s="145">
        <f>Q169*H169</f>
        <v>0.27328019999999997</v>
      </c>
      <c r="S169" s="145">
        <v>0</v>
      </c>
      <c r="T169" s="146">
        <f>S169*H169</f>
        <v>0</v>
      </c>
      <c r="AR169" s="147" t="s">
        <v>685</v>
      </c>
      <c r="AT169" s="147" t="s">
        <v>348</v>
      </c>
      <c r="AU169" s="147" t="s">
        <v>87</v>
      </c>
      <c r="AY169" s="17" t="s">
        <v>134</v>
      </c>
      <c r="BE169" s="148">
        <f>IF(N169="základní",J169,0)</f>
        <v>0</v>
      </c>
      <c r="BF169" s="148">
        <f>IF(N169="snížená",J169,0)</f>
        <v>0</v>
      </c>
      <c r="BG169" s="148">
        <f>IF(N169="zákl. přenesená",J169,0)</f>
        <v>0</v>
      </c>
      <c r="BH169" s="148">
        <f>IF(N169="sníž. přenesená",J169,0)</f>
        <v>0</v>
      </c>
      <c r="BI169" s="148">
        <f>IF(N169="nulová",J169,0)</f>
        <v>0</v>
      </c>
      <c r="BJ169" s="17" t="s">
        <v>85</v>
      </c>
      <c r="BK169" s="148">
        <f>ROUND(I169*H169,2)</f>
        <v>0</v>
      </c>
      <c r="BL169" s="17" t="s">
        <v>685</v>
      </c>
      <c r="BM169" s="147" t="s">
        <v>739</v>
      </c>
    </row>
    <row r="170" spans="2:65" s="1" customFormat="1" ht="24.25" customHeight="1">
      <c r="B170" s="32"/>
      <c r="C170" s="136" t="s">
        <v>204</v>
      </c>
      <c r="D170" s="136" t="s">
        <v>136</v>
      </c>
      <c r="E170" s="137" t="s">
        <v>317</v>
      </c>
      <c r="F170" s="138" t="s">
        <v>318</v>
      </c>
      <c r="G170" s="139" t="s">
        <v>173</v>
      </c>
      <c r="H170" s="140">
        <v>18.84</v>
      </c>
      <c r="I170" s="141"/>
      <c r="J170" s="142">
        <f>ROUND(I170*H170,2)</f>
        <v>0</v>
      </c>
      <c r="K170" s="138" t="s">
        <v>140</v>
      </c>
      <c r="L170" s="32"/>
      <c r="M170" s="143" t="s">
        <v>1</v>
      </c>
      <c r="N170" s="144" t="s">
        <v>43</v>
      </c>
      <c r="P170" s="145">
        <f>O170*H170</f>
        <v>0</v>
      </c>
      <c r="Q170" s="145">
        <v>0</v>
      </c>
      <c r="R170" s="145">
        <f>Q170*H170</f>
        <v>0</v>
      </c>
      <c r="S170" s="145">
        <v>0</v>
      </c>
      <c r="T170" s="146">
        <f>S170*H170</f>
        <v>0</v>
      </c>
      <c r="AR170" s="147" t="s">
        <v>141</v>
      </c>
      <c r="AT170" s="147" t="s">
        <v>136</v>
      </c>
      <c r="AU170" s="147" t="s">
        <v>87</v>
      </c>
      <c r="AY170" s="17" t="s">
        <v>134</v>
      </c>
      <c r="BE170" s="148">
        <f>IF(N170="základní",J170,0)</f>
        <v>0</v>
      </c>
      <c r="BF170" s="148">
        <f>IF(N170="snížená",J170,0)</f>
        <v>0</v>
      </c>
      <c r="BG170" s="148">
        <f>IF(N170="zákl. přenesená",J170,0)</f>
        <v>0</v>
      </c>
      <c r="BH170" s="148">
        <f>IF(N170="sníž. přenesená",J170,0)</f>
        <v>0</v>
      </c>
      <c r="BI170" s="148">
        <f>IF(N170="nulová",J170,0)</f>
        <v>0</v>
      </c>
      <c r="BJ170" s="17" t="s">
        <v>85</v>
      </c>
      <c r="BK170" s="148">
        <f>ROUND(I170*H170,2)</f>
        <v>0</v>
      </c>
      <c r="BL170" s="17" t="s">
        <v>141</v>
      </c>
      <c r="BM170" s="147" t="s">
        <v>740</v>
      </c>
    </row>
    <row r="171" spans="2:65" s="12" customFormat="1" ht="12">
      <c r="B171" s="149"/>
      <c r="D171" s="150" t="s">
        <v>143</v>
      </c>
      <c r="E171" s="151" t="s">
        <v>1</v>
      </c>
      <c r="F171" s="152" t="s">
        <v>688</v>
      </c>
      <c r="H171" s="151" t="s">
        <v>1</v>
      </c>
      <c r="I171" s="153"/>
      <c r="L171" s="149"/>
      <c r="M171" s="154"/>
      <c r="T171" s="155"/>
      <c r="AT171" s="151" t="s">
        <v>143</v>
      </c>
      <c r="AU171" s="151" t="s">
        <v>87</v>
      </c>
      <c r="AV171" s="12" t="s">
        <v>85</v>
      </c>
      <c r="AW171" s="12" t="s">
        <v>35</v>
      </c>
      <c r="AX171" s="12" t="s">
        <v>78</v>
      </c>
      <c r="AY171" s="151" t="s">
        <v>134</v>
      </c>
    </row>
    <row r="172" spans="2:65" s="13" customFormat="1" ht="12">
      <c r="B172" s="156"/>
      <c r="D172" s="150" t="s">
        <v>143</v>
      </c>
      <c r="E172" s="157" t="s">
        <v>1</v>
      </c>
      <c r="F172" s="158" t="s">
        <v>720</v>
      </c>
      <c r="H172" s="159">
        <v>18.84</v>
      </c>
      <c r="I172" s="160"/>
      <c r="L172" s="156"/>
      <c r="M172" s="161"/>
      <c r="T172" s="162"/>
      <c r="AT172" s="157" t="s">
        <v>143</v>
      </c>
      <c r="AU172" s="157" t="s">
        <v>87</v>
      </c>
      <c r="AV172" s="13" t="s">
        <v>87</v>
      </c>
      <c r="AW172" s="13" t="s">
        <v>35</v>
      </c>
      <c r="AX172" s="13" t="s">
        <v>78</v>
      </c>
      <c r="AY172" s="157" t="s">
        <v>134</v>
      </c>
    </row>
    <row r="173" spans="2:65" s="14" customFormat="1" ht="12">
      <c r="B173" s="163"/>
      <c r="D173" s="150" t="s">
        <v>143</v>
      </c>
      <c r="E173" s="164" t="s">
        <v>648</v>
      </c>
      <c r="F173" s="165" t="s">
        <v>149</v>
      </c>
      <c r="H173" s="166">
        <v>18.84</v>
      </c>
      <c r="I173" s="167"/>
      <c r="L173" s="163"/>
      <c r="M173" s="168"/>
      <c r="T173" s="169"/>
      <c r="AT173" s="164" t="s">
        <v>143</v>
      </c>
      <c r="AU173" s="164" t="s">
        <v>87</v>
      </c>
      <c r="AV173" s="14" t="s">
        <v>141</v>
      </c>
      <c r="AW173" s="14" t="s">
        <v>35</v>
      </c>
      <c r="AX173" s="14" t="s">
        <v>85</v>
      </c>
      <c r="AY173" s="164" t="s">
        <v>134</v>
      </c>
    </row>
    <row r="174" spans="2:65" s="1" customFormat="1" ht="38" customHeight="1">
      <c r="B174" s="32"/>
      <c r="C174" s="136" t="s">
        <v>219</v>
      </c>
      <c r="D174" s="136" t="s">
        <v>136</v>
      </c>
      <c r="E174" s="137" t="s">
        <v>322</v>
      </c>
      <c r="F174" s="138" t="s">
        <v>323</v>
      </c>
      <c r="G174" s="139" t="s">
        <v>173</v>
      </c>
      <c r="H174" s="140">
        <v>9</v>
      </c>
      <c r="I174" s="141"/>
      <c r="J174" s="142">
        <f>ROUND(I174*H174,2)</f>
        <v>0</v>
      </c>
      <c r="K174" s="138" t="s">
        <v>140</v>
      </c>
      <c r="L174" s="32"/>
      <c r="M174" s="143" t="s">
        <v>1</v>
      </c>
      <c r="N174" s="144" t="s">
        <v>43</v>
      </c>
      <c r="P174" s="145">
        <f>O174*H174</f>
        <v>0</v>
      </c>
      <c r="Q174" s="145">
        <v>0</v>
      </c>
      <c r="R174" s="145">
        <f>Q174*H174</f>
        <v>0</v>
      </c>
      <c r="S174" s="145">
        <v>0</v>
      </c>
      <c r="T174" s="146">
        <f>S174*H174</f>
        <v>0</v>
      </c>
      <c r="AR174" s="147" t="s">
        <v>141</v>
      </c>
      <c r="AT174" s="147" t="s">
        <v>136</v>
      </c>
      <c r="AU174" s="147" t="s">
        <v>87</v>
      </c>
      <c r="AY174" s="17" t="s">
        <v>134</v>
      </c>
      <c r="BE174" s="148">
        <f>IF(N174="základní",J174,0)</f>
        <v>0</v>
      </c>
      <c r="BF174" s="148">
        <f>IF(N174="snížená",J174,0)</f>
        <v>0</v>
      </c>
      <c r="BG174" s="148">
        <f>IF(N174="zákl. přenesená",J174,0)</f>
        <v>0</v>
      </c>
      <c r="BH174" s="148">
        <f>IF(N174="sníž. přenesená",J174,0)</f>
        <v>0</v>
      </c>
      <c r="BI174" s="148">
        <f>IF(N174="nulová",J174,0)</f>
        <v>0</v>
      </c>
      <c r="BJ174" s="17" t="s">
        <v>85</v>
      </c>
      <c r="BK174" s="148">
        <f>ROUND(I174*H174,2)</f>
        <v>0</v>
      </c>
      <c r="BL174" s="17" t="s">
        <v>141</v>
      </c>
      <c r="BM174" s="147" t="s">
        <v>741</v>
      </c>
    </row>
    <row r="175" spans="2:65" s="12" customFormat="1" ht="12">
      <c r="B175" s="149"/>
      <c r="D175" s="150" t="s">
        <v>143</v>
      </c>
      <c r="E175" s="151" t="s">
        <v>1</v>
      </c>
      <c r="F175" s="152" t="s">
        <v>697</v>
      </c>
      <c r="H175" s="151" t="s">
        <v>1</v>
      </c>
      <c r="I175" s="153"/>
      <c r="L175" s="149"/>
      <c r="M175" s="154"/>
      <c r="T175" s="155"/>
      <c r="AT175" s="151" t="s">
        <v>143</v>
      </c>
      <c r="AU175" s="151" t="s">
        <v>87</v>
      </c>
      <c r="AV175" s="12" t="s">
        <v>85</v>
      </c>
      <c r="AW175" s="12" t="s">
        <v>35</v>
      </c>
      <c r="AX175" s="12" t="s">
        <v>78</v>
      </c>
      <c r="AY175" s="151" t="s">
        <v>134</v>
      </c>
    </row>
    <row r="176" spans="2:65" s="13" customFormat="1" ht="12">
      <c r="B176" s="156"/>
      <c r="D176" s="150" t="s">
        <v>143</v>
      </c>
      <c r="E176" s="157" t="s">
        <v>1</v>
      </c>
      <c r="F176" s="158" t="s">
        <v>666</v>
      </c>
      <c r="H176" s="159">
        <v>27.84</v>
      </c>
      <c r="I176" s="160"/>
      <c r="L176" s="156"/>
      <c r="M176" s="161"/>
      <c r="T176" s="162"/>
      <c r="AT176" s="157" t="s">
        <v>143</v>
      </c>
      <c r="AU176" s="157" t="s">
        <v>87</v>
      </c>
      <c r="AV176" s="13" t="s">
        <v>87</v>
      </c>
      <c r="AW176" s="13" t="s">
        <v>35</v>
      </c>
      <c r="AX176" s="13" t="s">
        <v>78</v>
      </c>
      <c r="AY176" s="157" t="s">
        <v>134</v>
      </c>
    </row>
    <row r="177" spans="2:65" s="13" customFormat="1" ht="12">
      <c r="B177" s="156"/>
      <c r="D177" s="150" t="s">
        <v>143</v>
      </c>
      <c r="E177" s="157" t="s">
        <v>1</v>
      </c>
      <c r="F177" s="158" t="s">
        <v>698</v>
      </c>
      <c r="H177" s="159">
        <v>-18.84</v>
      </c>
      <c r="I177" s="160"/>
      <c r="L177" s="156"/>
      <c r="M177" s="161"/>
      <c r="T177" s="162"/>
      <c r="AT177" s="157" t="s">
        <v>143</v>
      </c>
      <c r="AU177" s="157" t="s">
        <v>87</v>
      </c>
      <c r="AV177" s="13" t="s">
        <v>87</v>
      </c>
      <c r="AW177" s="13" t="s">
        <v>35</v>
      </c>
      <c r="AX177" s="13" t="s">
        <v>78</v>
      </c>
      <c r="AY177" s="157" t="s">
        <v>134</v>
      </c>
    </row>
    <row r="178" spans="2:65" s="14" customFormat="1" ht="12">
      <c r="B178" s="163"/>
      <c r="D178" s="150" t="s">
        <v>143</v>
      </c>
      <c r="E178" s="164" t="s">
        <v>1</v>
      </c>
      <c r="F178" s="165" t="s">
        <v>149</v>
      </c>
      <c r="H178" s="166">
        <v>9</v>
      </c>
      <c r="I178" s="167"/>
      <c r="L178" s="163"/>
      <c r="M178" s="168"/>
      <c r="T178" s="169"/>
      <c r="AT178" s="164" t="s">
        <v>143</v>
      </c>
      <c r="AU178" s="164" t="s">
        <v>87</v>
      </c>
      <c r="AV178" s="14" t="s">
        <v>141</v>
      </c>
      <c r="AW178" s="14" t="s">
        <v>35</v>
      </c>
      <c r="AX178" s="14" t="s">
        <v>85</v>
      </c>
      <c r="AY178" s="164" t="s">
        <v>134</v>
      </c>
    </row>
    <row r="179" spans="2:65" s="1" customFormat="1" ht="38" customHeight="1">
      <c r="B179" s="32"/>
      <c r="C179" s="136" t="s">
        <v>150</v>
      </c>
      <c r="D179" s="136" t="s">
        <v>136</v>
      </c>
      <c r="E179" s="137" t="s">
        <v>327</v>
      </c>
      <c r="F179" s="138" t="s">
        <v>328</v>
      </c>
      <c r="G179" s="139" t="s">
        <v>173</v>
      </c>
      <c r="H179" s="140">
        <v>45</v>
      </c>
      <c r="I179" s="141"/>
      <c r="J179" s="142">
        <f>ROUND(I179*H179,2)</f>
        <v>0</v>
      </c>
      <c r="K179" s="138" t="s">
        <v>140</v>
      </c>
      <c r="L179" s="32"/>
      <c r="M179" s="143" t="s">
        <v>1</v>
      </c>
      <c r="N179" s="144" t="s">
        <v>43</v>
      </c>
      <c r="P179" s="145">
        <f>O179*H179</f>
        <v>0</v>
      </c>
      <c r="Q179" s="145">
        <v>0</v>
      </c>
      <c r="R179" s="145">
        <f>Q179*H179</f>
        <v>0</v>
      </c>
      <c r="S179" s="145">
        <v>0</v>
      </c>
      <c r="T179" s="146">
        <f>S179*H179</f>
        <v>0</v>
      </c>
      <c r="AR179" s="147" t="s">
        <v>141</v>
      </c>
      <c r="AT179" s="147" t="s">
        <v>136</v>
      </c>
      <c r="AU179" s="147" t="s">
        <v>87</v>
      </c>
      <c r="AY179" s="17" t="s">
        <v>134</v>
      </c>
      <c r="BE179" s="148">
        <f>IF(N179="základní",J179,0)</f>
        <v>0</v>
      </c>
      <c r="BF179" s="148">
        <f>IF(N179="snížená",J179,0)</f>
        <v>0</v>
      </c>
      <c r="BG179" s="148">
        <f>IF(N179="zákl. přenesená",J179,0)</f>
        <v>0</v>
      </c>
      <c r="BH179" s="148">
        <f>IF(N179="sníž. přenesená",J179,0)</f>
        <v>0</v>
      </c>
      <c r="BI179" s="148">
        <f>IF(N179="nulová",J179,0)</f>
        <v>0</v>
      </c>
      <c r="BJ179" s="17" t="s">
        <v>85</v>
      </c>
      <c r="BK179" s="148">
        <f>ROUND(I179*H179,2)</f>
        <v>0</v>
      </c>
      <c r="BL179" s="17" t="s">
        <v>141</v>
      </c>
      <c r="BM179" s="147" t="s">
        <v>742</v>
      </c>
    </row>
    <row r="180" spans="2:65" s="13" customFormat="1" ht="12">
      <c r="B180" s="156"/>
      <c r="D180" s="150" t="s">
        <v>143</v>
      </c>
      <c r="F180" s="158" t="s">
        <v>743</v>
      </c>
      <c r="H180" s="159">
        <v>45</v>
      </c>
      <c r="I180" s="160"/>
      <c r="L180" s="156"/>
      <c r="M180" s="161"/>
      <c r="T180" s="162"/>
      <c r="AT180" s="157" t="s">
        <v>143</v>
      </c>
      <c r="AU180" s="157" t="s">
        <v>87</v>
      </c>
      <c r="AV180" s="13" t="s">
        <v>87</v>
      </c>
      <c r="AW180" s="13" t="s">
        <v>4</v>
      </c>
      <c r="AX180" s="13" t="s">
        <v>85</v>
      </c>
      <c r="AY180" s="157" t="s">
        <v>134</v>
      </c>
    </row>
    <row r="181" spans="2:65" s="1" customFormat="1" ht="33" customHeight="1">
      <c r="B181" s="32"/>
      <c r="C181" s="136" t="s">
        <v>208</v>
      </c>
      <c r="D181" s="136" t="s">
        <v>136</v>
      </c>
      <c r="E181" s="137" t="s">
        <v>331</v>
      </c>
      <c r="F181" s="138" t="s">
        <v>332</v>
      </c>
      <c r="G181" s="139" t="s">
        <v>197</v>
      </c>
      <c r="H181" s="140">
        <v>16.2</v>
      </c>
      <c r="I181" s="141"/>
      <c r="J181" s="142">
        <f>ROUND(I181*H181,2)</f>
        <v>0</v>
      </c>
      <c r="K181" s="138" t="s">
        <v>140</v>
      </c>
      <c r="L181" s="32"/>
      <c r="M181" s="143" t="s">
        <v>1</v>
      </c>
      <c r="N181" s="144" t="s">
        <v>43</v>
      </c>
      <c r="P181" s="145">
        <f>O181*H181</f>
        <v>0</v>
      </c>
      <c r="Q181" s="145">
        <v>0</v>
      </c>
      <c r="R181" s="145">
        <f>Q181*H181</f>
        <v>0</v>
      </c>
      <c r="S181" s="145">
        <v>0</v>
      </c>
      <c r="T181" s="146">
        <f>S181*H181</f>
        <v>0</v>
      </c>
      <c r="AR181" s="147" t="s">
        <v>141</v>
      </c>
      <c r="AT181" s="147" t="s">
        <v>136</v>
      </c>
      <c r="AU181" s="147" t="s">
        <v>87</v>
      </c>
      <c r="AY181" s="17" t="s">
        <v>134</v>
      </c>
      <c r="BE181" s="148">
        <f>IF(N181="základní",J181,0)</f>
        <v>0</v>
      </c>
      <c r="BF181" s="148">
        <f>IF(N181="snížená",J181,0)</f>
        <v>0</v>
      </c>
      <c r="BG181" s="148">
        <f>IF(N181="zákl. přenesená",J181,0)</f>
        <v>0</v>
      </c>
      <c r="BH181" s="148">
        <f>IF(N181="sníž. přenesená",J181,0)</f>
        <v>0</v>
      </c>
      <c r="BI181" s="148">
        <f>IF(N181="nulová",J181,0)</f>
        <v>0</v>
      </c>
      <c r="BJ181" s="17" t="s">
        <v>85</v>
      </c>
      <c r="BK181" s="148">
        <f>ROUND(I181*H181,2)</f>
        <v>0</v>
      </c>
      <c r="BL181" s="17" t="s">
        <v>141</v>
      </c>
      <c r="BM181" s="147" t="s">
        <v>744</v>
      </c>
    </row>
    <row r="182" spans="2:65" s="12" customFormat="1" ht="12">
      <c r="B182" s="149"/>
      <c r="D182" s="150" t="s">
        <v>143</v>
      </c>
      <c r="E182" s="151" t="s">
        <v>1</v>
      </c>
      <c r="F182" s="152" t="s">
        <v>697</v>
      </c>
      <c r="H182" s="151" t="s">
        <v>1</v>
      </c>
      <c r="I182" s="153"/>
      <c r="L182" s="149"/>
      <c r="M182" s="154"/>
      <c r="T182" s="155"/>
      <c r="AT182" s="151" t="s">
        <v>143</v>
      </c>
      <c r="AU182" s="151" t="s">
        <v>87</v>
      </c>
      <c r="AV182" s="12" t="s">
        <v>85</v>
      </c>
      <c r="AW182" s="12" t="s">
        <v>35</v>
      </c>
      <c r="AX182" s="12" t="s">
        <v>78</v>
      </c>
      <c r="AY182" s="151" t="s">
        <v>134</v>
      </c>
    </row>
    <row r="183" spans="2:65" s="13" customFormat="1" ht="12">
      <c r="B183" s="156"/>
      <c r="D183" s="150" t="s">
        <v>143</v>
      </c>
      <c r="E183" s="157" t="s">
        <v>1</v>
      </c>
      <c r="F183" s="158" t="s">
        <v>666</v>
      </c>
      <c r="H183" s="159">
        <v>27.84</v>
      </c>
      <c r="I183" s="160"/>
      <c r="L183" s="156"/>
      <c r="M183" s="161"/>
      <c r="T183" s="162"/>
      <c r="AT183" s="157" t="s">
        <v>143</v>
      </c>
      <c r="AU183" s="157" t="s">
        <v>87</v>
      </c>
      <c r="AV183" s="13" t="s">
        <v>87</v>
      </c>
      <c r="AW183" s="13" t="s">
        <v>35</v>
      </c>
      <c r="AX183" s="13" t="s">
        <v>78</v>
      </c>
      <c r="AY183" s="157" t="s">
        <v>134</v>
      </c>
    </row>
    <row r="184" spans="2:65" s="13" customFormat="1" ht="12">
      <c r="B184" s="156"/>
      <c r="D184" s="150" t="s">
        <v>143</v>
      </c>
      <c r="E184" s="157" t="s">
        <v>1</v>
      </c>
      <c r="F184" s="158" t="s">
        <v>698</v>
      </c>
      <c r="H184" s="159">
        <v>-18.84</v>
      </c>
      <c r="I184" s="160"/>
      <c r="L184" s="156"/>
      <c r="M184" s="161"/>
      <c r="T184" s="162"/>
      <c r="AT184" s="157" t="s">
        <v>143</v>
      </c>
      <c r="AU184" s="157" t="s">
        <v>87</v>
      </c>
      <c r="AV184" s="13" t="s">
        <v>87</v>
      </c>
      <c r="AW184" s="13" t="s">
        <v>35</v>
      </c>
      <c r="AX184" s="13" t="s">
        <v>78</v>
      </c>
      <c r="AY184" s="157" t="s">
        <v>134</v>
      </c>
    </row>
    <row r="185" spans="2:65" s="14" customFormat="1" ht="12">
      <c r="B185" s="163"/>
      <c r="D185" s="150" t="s">
        <v>143</v>
      </c>
      <c r="E185" s="164" t="s">
        <v>1</v>
      </c>
      <c r="F185" s="165" t="s">
        <v>149</v>
      </c>
      <c r="H185" s="166">
        <v>9</v>
      </c>
      <c r="I185" s="167"/>
      <c r="L185" s="163"/>
      <c r="M185" s="168"/>
      <c r="T185" s="169"/>
      <c r="AT185" s="164" t="s">
        <v>143</v>
      </c>
      <c r="AU185" s="164" t="s">
        <v>87</v>
      </c>
      <c r="AV185" s="14" t="s">
        <v>141</v>
      </c>
      <c r="AW185" s="14" t="s">
        <v>35</v>
      </c>
      <c r="AX185" s="14" t="s">
        <v>85</v>
      </c>
      <c r="AY185" s="164" t="s">
        <v>134</v>
      </c>
    </row>
    <row r="186" spans="2:65" s="13" customFormat="1" ht="12">
      <c r="B186" s="156"/>
      <c r="D186" s="150" t="s">
        <v>143</v>
      </c>
      <c r="F186" s="158" t="s">
        <v>745</v>
      </c>
      <c r="H186" s="159">
        <v>16.2</v>
      </c>
      <c r="I186" s="160"/>
      <c r="L186" s="156"/>
      <c r="M186" s="161"/>
      <c r="T186" s="162"/>
      <c r="AT186" s="157" t="s">
        <v>143</v>
      </c>
      <c r="AU186" s="157" t="s">
        <v>87</v>
      </c>
      <c r="AV186" s="13" t="s">
        <v>87</v>
      </c>
      <c r="AW186" s="13" t="s">
        <v>4</v>
      </c>
      <c r="AX186" s="13" t="s">
        <v>85</v>
      </c>
      <c r="AY186" s="157" t="s">
        <v>134</v>
      </c>
    </row>
    <row r="187" spans="2:65" s="1" customFormat="1" ht="33" customHeight="1">
      <c r="B187" s="32"/>
      <c r="C187" s="136" t="s">
        <v>388</v>
      </c>
      <c r="D187" s="136" t="s">
        <v>136</v>
      </c>
      <c r="E187" s="137" t="s">
        <v>340</v>
      </c>
      <c r="F187" s="138" t="s">
        <v>341</v>
      </c>
      <c r="G187" s="139" t="s">
        <v>139</v>
      </c>
      <c r="H187" s="140">
        <v>12</v>
      </c>
      <c r="I187" s="141"/>
      <c r="J187" s="142">
        <f>ROUND(I187*H187,2)</f>
        <v>0</v>
      </c>
      <c r="K187" s="138" t="s">
        <v>140</v>
      </c>
      <c r="L187" s="32"/>
      <c r="M187" s="143" t="s">
        <v>1</v>
      </c>
      <c r="N187" s="144" t="s">
        <v>43</v>
      </c>
      <c r="P187" s="145">
        <f>O187*H187</f>
        <v>0</v>
      </c>
      <c r="Q187" s="145">
        <v>0</v>
      </c>
      <c r="R187" s="145">
        <f>Q187*H187</f>
        <v>0</v>
      </c>
      <c r="S187" s="145">
        <v>0</v>
      </c>
      <c r="T187" s="146">
        <f>S187*H187</f>
        <v>0</v>
      </c>
      <c r="AR187" s="147" t="s">
        <v>141</v>
      </c>
      <c r="AT187" s="147" t="s">
        <v>136</v>
      </c>
      <c r="AU187" s="147" t="s">
        <v>87</v>
      </c>
      <c r="AY187" s="17" t="s">
        <v>134</v>
      </c>
      <c r="BE187" s="148">
        <f>IF(N187="základní",J187,0)</f>
        <v>0</v>
      </c>
      <c r="BF187" s="148">
        <f>IF(N187="snížená",J187,0)</f>
        <v>0</v>
      </c>
      <c r="BG187" s="148">
        <f>IF(N187="zákl. přenesená",J187,0)</f>
        <v>0</v>
      </c>
      <c r="BH187" s="148">
        <f>IF(N187="sníž. přenesená",J187,0)</f>
        <v>0</v>
      </c>
      <c r="BI187" s="148">
        <f>IF(N187="nulová",J187,0)</f>
        <v>0</v>
      </c>
      <c r="BJ187" s="17" t="s">
        <v>85</v>
      </c>
      <c r="BK187" s="148">
        <f>ROUND(I187*H187,2)</f>
        <v>0</v>
      </c>
      <c r="BL187" s="17" t="s">
        <v>141</v>
      </c>
      <c r="BM187" s="147" t="s">
        <v>746</v>
      </c>
    </row>
    <row r="188" spans="2:65" s="12" customFormat="1" ht="12">
      <c r="B188" s="149"/>
      <c r="D188" s="150" t="s">
        <v>143</v>
      </c>
      <c r="E188" s="151" t="s">
        <v>1</v>
      </c>
      <c r="F188" s="152" t="s">
        <v>343</v>
      </c>
      <c r="H188" s="151" t="s">
        <v>1</v>
      </c>
      <c r="I188" s="153"/>
      <c r="L188" s="149"/>
      <c r="M188" s="154"/>
      <c r="T188" s="155"/>
      <c r="AT188" s="151" t="s">
        <v>143</v>
      </c>
      <c r="AU188" s="151" t="s">
        <v>87</v>
      </c>
      <c r="AV188" s="12" t="s">
        <v>85</v>
      </c>
      <c r="AW188" s="12" t="s">
        <v>35</v>
      </c>
      <c r="AX188" s="12" t="s">
        <v>78</v>
      </c>
      <c r="AY188" s="151" t="s">
        <v>134</v>
      </c>
    </row>
    <row r="189" spans="2:65" s="13" customFormat="1" ht="12">
      <c r="B189" s="156"/>
      <c r="D189" s="150" t="s">
        <v>143</v>
      </c>
      <c r="E189" s="157" t="s">
        <v>1</v>
      </c>
      <c r="F189" s="158" t="s">
        <v>723</v>
      </c>
      <c r="H189" s="159">
        <v>12</v>
      </c>
      <c r="I189" s="160"/>
      <c r="L189" s="156"/>
      <c r="M189" s="161"/>
      <c r="T189" s="162"/>
      <c r="AT189" s="157" t="s">
        <v>143</v>
      </c>
      <c r="AU189" s="157" t="s">
        <v>87</v>
      </c>
      <c r="AV189" s="13" t="s">
        <v>87</v>
      </c>
      <c r="AW189" s="13" t="s">
        <v>35</v>
      </c>
      <c r="AX189" s="13" t="s">
        <v>78</v>
      </c>
      <c r="AY189" s="157" t="s">
        <v>134</v>
      </c>
    </row>
    <row r="190" spans="2:65" s="14" customFormat="1" ht="12">
      <c r="B190" s="163"/>
      <c r="D190" s="150" t="s">
        <v>143</v>
      </c>
      <c r="E190" s="164" t="s">
        <v>240</v>
      </c>
      <c r="F190" s="165" t="s">
        <v>149</v>
      </c>
      <c r="H190" s="166">
        <v>12</v>
      </c>
      <c r="I190" s="167"/>
      <c r="L190" s="163"/>
      <c r="M190" s="168"/>
      <c r="T190" s="169"/>
      <c r="AT190" s="164" t="s">
        <v>143</v>
      </c>
      <c r="AU190" s="164" t="s">
        <v>87</v>
      </c>
      <c r="AV190" s="14" t="s">
        <v>141</v>
      </c>
      <c r="AW190" s="14" t="s">
        <v>35</v>
      </c>
      <c r="AX190" s="14" t="s">
        <v>85</v>
      </c>
      <c r="AY190" s="164" t="s">
        <v>134</v>
      </c>
    </row>
    <row r="191" spans="2:65" s="1" customFormat="1" ht="24.25" customHeight="1">
      <c r="B191" s="32"/>
      <c r="C191" s="136" t="s">
        <v>393</v>
      </c>
      <c r="D191" s="136" t="s">
        <v>136</v>
      </c>
      <c r="E191" s="137" t="s">
        <v>344</v>
      </c>
      <c r="F191" s="138" t="s">
        <v>345</v>
      </c>
      <c r="G191" s="139" t="s">
        <v>139</v>
      </c>
      <c r="H191" s="140">
        <v>12</v>
      </c>
      <c r="I191" s="141"/>
      <c r="J191" s="142">
        <f>ROUND(I191*H191,2)</f>
        <v>0</v>
      </c>
      <c r="K191" s="138" t="s">
        <v>140</v>
      </c>
      <c r="L191" s="32"/>
      <c r="M191" s="143" t="s">
        <v>1</v>
      </c>
      <c r="N191" s="144" t="s">
        <v>43</v>
      </c>
      <c r="P191" s="145">
        <f>O191*H191</f>
        <v>0</v>
      </c>
      <c r="Q191" s="145">
        <v>0</v>
      </c>
      <c r="R191" s="145">
        <f>Q191*H191</f>
        <v>0</v>
      </c>
      <c r="S191" s="145">
        <v>0</v>
      </c>
      <c r="T191" s="146">
        <f>S191*H191</f>
        <v>0</v>
      </c>
      <c r="AR191" s="147" t="s">
        <v>141</v>
      </c>
      <c r="AT191" s="147" t="s">
        <v>136</v>
      </c>
      <c r="AU191" s="147" t="s">
        <v>87</v>
      </c>
      <c r="AY191" s="17" t="s">
        <v>134</v>
      </c>
      <c r="BE191" s="148">
        <f>IF(N191="základní",J191,0)</f>
        <v>0</v>
      </c>
      <c r="BF191" s="148">
        <f>IF(N191="snížená",J191,0)</f>
        <v>0</v>
      </c>
      <c r="BG191" s="148">
        <f>IF(N191="zákl. přenesená",J191,0)</f>
        <v>0</v>
      </c>
      <c r="BH191" s="148">
        <f>IF(N191="sníž. přenesená",J191,0)</f>
        <v>0</v>
      </c>
      <c r="BI191" s="148">
        <f>IF(N191="nulová",J191,0)</f>
        <v>0</v>
      </c>
      <c r="BJ191" s="17" t="s">
        <v>85</v>
      </c>
      <c r="BK191" s="148">
        <f>ROUND(I191*H191,2)</f>
        <v>0</v>
      </c>
      <c r="BL191" s="17" t="s">
        <v>141</v>
      </c>
      <c r="BM191" s="147" t="s">
        <v>747</v>
      </c>
    </row>
    <row r="192" spans="2:65" s="12" customFormat="1" ht="12">
      <c r="B192" s="149"/>
      <c r="D192" s="150" t="s">
        <v>143</v>
      </c>
      <c r="E192" s="151" t="s">
        <v>1</v>
      </c>
      <c r="F192" s="152" t="s">
        <v>347</v>
      </c>
      <c r="H192" s="151" t="s">
        <v>1</v>
      </c>
      <c r="I192" s="153"/>
      <c r="L192" s="149"/>
      <c r="M192" s="154"/>
      <c r="T192" s="155"/>
      <c r="AT192" s="151" t="s">
        <v>143</v>
      </c>
      <c r="AU192" s="151" t="s">
        <v>87</v>
      </c>
      <c r="AV192" s="12" t="s">
        <v>85</v>
      </c>
      <c r="AW192" s="12" t="s">
        <v>35</v>
      </c>
      <c r="AX192" s="12" t="s">
        <v>78</v>
      </c>
      <c r="AY192" s="151" t="s">
        <v>134</v>
      </c>
    </row>
    <row r="193" spans="2:65" s="13" customFormat="1" ht="12">
      <c r="B193" s="156"/>
      <c r="D193" s="150" t="s">
        <v>143</v>
      </c>
      <c r="E193" s="157" t="s">
        <v>1</v>
      </c>
      <c r="F193" s="158" t="s">
        <v>339</v>
      </c>
      <c r="H193" s="159">
        <v>12</v>
      </c>
      <c r="I193" s="160"/>
      <c r="L193" s="156"/>
      <c r="M193" s="161"/>
      <c r="T193" s="162"/>
      <c r="AT193" s="157" t="s">
        <v>143</v>
      </c>
      <c r="AU193" s="157" t="s">
        <v>87</v>
      </c>
      <c r="AV193" s="13" t="s">
        <v>87</v>
      </c>
      <c r="AW193" s="13" t="s">
        <v>35</v>
      </c>
      <c r="AX193" s="13" t="s">
        <v>78</v>
      </c>
      <c r="AY193" s="157" t="s">
        <v>134</v>
      </c>
    </row>
    <row r="194" spans="2:65" s="14" customFormat="1" ht="12">
      <c r="B194" s="163"/>
      <c r="D194" s="150" t="s">
        <v>143</v>
      </c>
      <c r="E194" s="164" t="s">
        <v>1</v>
      </c>
      <c r="F194" s="165" t="s">
        <v>149</v>
      </c>
      <c r="H194" s="166">
        <v>12</v>
      </c>
      <c r="I194" s="167"/>
      <c r="L194" s="163"/>
      <c r="M194" s="168"/>
      <c r="T194" s="169"/>
      <c r="AT194" s="164" t="s">
        <v>143</v>
      </c>
      <c r="AU194" s="164" t="s">
        <v>87</v>
      </c>
      <c r="AV194" s="14" t="s">
        <v>141</v>
      </c>
      <c r="AW194" s="14" t="s">
        <v>35</v>
      </c>
      <c r="AX194" s="14" t="s">
        <v>85</v>
      </c>
      <c r="AY194" s="164" t="s">
        <v>134</v>
      </c>
    </row>
    <row r="195" spans="2:65" s="1" customFormat="1" ht="16.5" customHeight="1">
      <c r="B195" s="32"/>
      <c r="C195" s="176" t="s">
        <v>401</v>
      </c>
      <c r="D195" s="176" t="s">
        <v>348</v>
      </c>
      <c r="E195" s="177" t="s">
        <v>349</v>
      </c>
      <c r="F195" s="178" t="s">
        <v>350</v>
      </c>
      <c r="G195" s="179" t="s">
        <v>351</v>
      </c>
      <c r="H195" s="180">
        <v>0.24</v>
      </c>
      <c r="I195" s="181"/>
      <c r="J195" s="182">
        <f>ROUND(I195*H195,2)</f>
        <v>0</v>
      </c>
      <c r="K195" s="178" t="s">
        <v>140</v>
      </c>
      <c r="L195" s="183"/>
      <c r="M195" s="184" t="s">
        <v>1</v>
      </c>
      <c r="N195" s="185" t="s">
        <v>43</v>
      </c>
      <c r="P195" s="145">
        <f>O195*H195</f>
        <v>0</v>
      </c>
      <c r="Q195" s="145">
        <v>1E-3</v>
      </c>
      <c r="R195" s="145">
        <f>Q195*H195</f>
        <v>2.4000000000000001E-4</v>
      </c>
      <c r="S195" s="145">
        <v>0</v>
      </c>
      <c r="T195" s="146">
        <f>S195*H195</f>
        <v>0</v>
      </c>
      <c r="AR195" s="147" t="s">
        <v>179</v>
      </c>
      <c r="AT195" s="147" t="s">
        <v>348</v>
      </c>
      <c r="AU195" s="147" t="s">
        <v>87</v>
      </c>
      <c r="AY195" s="17" t="s">
        <v>134</v>
      </c>
      <c r="BE195" s="148">
        <f>IF(N195="základní",J195,0)</f>
        <v>0</v>
      </c>
      <c r="BF195" s="148">
        <f>IF(N195="snížená",J195,0)</f>
        <v>0</v>
      </c>
      <c r="BG195" s="148">
        <f>IF(N195="zákl. přenesená",J195,0)</f>
        <v>0</v>
      </c>
      <c r="BH195" s="148">
        <f>IF(N195="sníž. přenesená",J195,0)</f>
        <v>0</v>
      </c>
      <c r="BI195" s="148">
        <f>IF(N195="nulová",J195,0)</f>
        <v>0</v>
      </c>
      <c r="BJ195" s="17" t="s">
        <v>85</v>
      </c>
      <c r="BK195" s="148">
        <f>ROUND(I195*H195,2)</f>
        <v>0</v>
      </c>
      <c r="BL195" s="17" t="s">
        <v>141</v>
      </c>
      <c r="BM195" s="147" t="s">
        <v>748</v>
      </c>
    </row>
    <row r="196" spans="2:65" s="13" customFormat="1" ht="12">
      <c r="B196" s="156"/>
      <c r="D196" s="150" t="s">
        <v>143</v>
      </c>
      <c r="F196" s="158" t="s">
        <v>749</v>
      </c>
      <c r="H196" s="159">
        <v>0.24</v>
      </c>
      <c r="I196" s="160"/>
      <c r="L196" s="156"/>
      <c r="M196" s="161"/>
      <c r="T196" s="162"/>
      <c r="AT196" s="157" t="s">
        <v>143</v>
      </c>
      <c r="AU196" s="157" t="s">
        <v>87</v>
      </c>
      <c r="AV196" s="13" t="s">
        <v>87</v>
      </c>
      <c r="AW196" s="13" t="s">
        <v>4</v>
      </c>
      <c r="AX196" s="13" t="s">
        <v>85</v>
      </c>
      <c r="AY196" s="157" t="s">
        <v>134</v>
      </c>
    </row>
    <row r="197" spans="2:65" s="1" customFormat="1" ht="24.25" customHeight="1">
      <c r="B197" s="32"/>
      <c r="C197" s="136" t="s">
        <v>405</v>
      </c>
      <c r="D197" s="136" t="s">
        <v>136</v>
      </c>
      <c r="E197" s="137" t="s">
        <v>335</v>
      </c>
      <c r="F197" s="138" t="s">
        <v>336</v>
      </c>
      <c r="G197" s="139" t="s">
        <v>139</v>
      </c>
      <c r="H197" s="140">
        <v>12</v>
      </c>
      <c r="I197" s="141"/>
      <c r="J197" s="142">
        <f>ROUND(I197*H197,2)</f>
        <v>0</v>
      </c>
      <c r="K197" s="138" t="s">
        <v>140</v>
      </c>
      <c r="L197" s="32"/>
      <c r="M197" s="143" t="s">
        <v>1</v>
      </c>
      <c r="N197" s="144" t="s">
        <v>43</v>
      </c>
      <c r="P197" s="145">
        <f>O197*H197</f>
        <v>0</v>
      </c>
      <c r="Q197" s="145">
        <v>0</v>
      </c>
      <c r="R197" s="145">
        <f>Q197*H197</f>
        <v>0</v>
      </c>
      <c r="S197" s="145">
        <v>0</v>
      </c>
      <c r="T197" s="146">
        <f>S197*H197</f>
        <v>0</v>
      </c>
      <c r="AR197" s="147" t="s">
        <v>141</v>
      </c>
      <c r="AT197" s="147" t="s">
        <v>136</v>
      </c>
      <c r="AU197" s="147" t="s">
        <v>87</v>
      </c>
      <c r="AY197" s="17" t="s">
        <v>134</v>
      </c>
      <c r="BE197" s="148">
        <f>IF(N197="základní",J197,0)</f>
        <v>0</v>
      </c>
      <c r="BF197" s="148">
        <f>IF(N197="snížená",J197,0)</f>
        <v>0</v>
      </c>
      <c r="BG197" s="148">
        <f>IF(N197="zákl. přenesená",J197,0)</f>
        <v>0</v>
      </c>
      <c r="BH197" s="148">
        <f>IF(N197="sníž. přenesená",J197,0)</f>
        <v>0</v>
      </c>
      <c r="BI197" s="148">
        <f>IF(N197="nulová",J197,0)</f>
        <v>0</v>
      </c>
      <c r="BJ197" s="17" t="s">
        <v>85</v>
      </c>
      <c r="BK197" s="148">
        <f>ROUND(I197*H197,2)</f>
        <v>0</v>
      </c>
      <c r="BL197" s="17" t="s">
        <v>141</v>
      </c>
      <c r="BM197" s="147" t="s">
        <v>750</v>
      </c>
    </row>
    <row r="198" spans="2:65" s="12" customFormat="1" ht="12">
      <c r="B198" s="149"/>
      <c r="D198" s="150" t="s">
        <v>143</v>
      </c>
      <c r="E198" s="151" t="s">
        <v>1</v>
      </c>
      <c r="F198" s="152" t="s">
        <v>338</v>
      </c>
      <c r="H198" s="151" t="s">
        <v>1</v>
      </c>
      <c r="I198" s="153"/>
      <c r="L198" s="149"/>
      <c r="M198" s="154"/>
      <c r="T198" s="155"/>
      <c r="AT198" s="151" t="s">
        <v>143</v>
      </c>
      <c r="AU198" s="151" t="s">
        <v>87</v>
      </c>
      <c r="AV198" s="12" t="s">
        <v>85</v>
      </c>
      <c r="AW198" s="12" t="s">
        <v>35</v>
      </c>
      <c r="AX198" s="12" t="s">
        <v>78</v>
      </c>
      <c r="AY198" s="151" t="s">
        <v>134</v>
      </c>
    </row>
    <row r="199" spans="2:65" s="13" customFormat="1" ht="12">
      <c r="B199" s="156"/>
      <c r="D199" s="150" t="s">
        <v>143</v>
      </c>
      <c r="E199" s="157" t="s">
        <v>1</v>
      </c>
      <c r="F199" s="158" t="s">
        <v>339</v>
      </c>
      <c r="H199" s="159">
        <v>12</v>
      </c>
      <c r="I199" s="160"/>
      <c r="L199" s="156"/>
      <c r="M199" s="161"/>
      <c r="T199" s="162"/>
      <c r="AT199" s="157" t="s">
        <v>143</v>
      </c>
      <c r="AU199" s="157" t="s">
        <v>87</v>
      </c>
      <c r="AV199" s="13" t="s">
        <v>87</v>
      </c>
      <c r="AW199" s="13" t="s">
        <v>35</v>
      </c>
      <c r="AX199" s="13" t="s">
        <v>78</v>
      </c>
      <c r="AY199" s="157" t="s">
        <v>134</v>
      </c>
    </row>
    <row r="200" spans="2:65" s="14" customFormat="1" ht="12">
      <c r="B200" s="163"/>
      <c r="D200" s="150" t="s">
        <v>143</v>
      </c>
      <c r="E200" s="164" t="s">
        <v>1</v>
      </c>
      <c r="F200" s="165" t="s">
        <v>149</v>
      </c>
      <c r="H200" s="166">
        <v>12</v>
      </c>
      <c r="I200" s="167"/>
      <c r="L200" s="163"/>
      <c r="M200" s="168"/>
      <c r="T200" s="169"/>
      <c r="AT200" s="164" t="s">
        <v>143</v>
      </c>
      <c r="AU200" s="164" t="s">
        <v>87</v>
      </c>
      <c r="AV200" s="14" t="s">
        <v>141</v>
      </c>
      <c r="AW200" s="14" t="s">
        <v>35</v>
      </c>
      <c r="AX200" s="14" t="s">
        <v>85</v>
      </c>
      <c r="AY200" s="164" t="s">
        <v>134</v>
      </c>
    </row>
    <row r="201" spans="2:65" s="11" customFormat="1" ht="23" customHeight="1">
      <c r="B201" s="124"/>
      <c r="D201" s="125" t="s">
        <v>77</v>
      </c>
      <c r="E201" s="134" t="s">
        <v>183</v>
      </c>
      <c r="F201" s="134" t="s">
        <v>187</v>
      </c>
      <c r="I201" s="127"/>
      <c r="J201" s="135">
        <f>BK201</f>
        <v>0</v>
      </c>
      <c r="L201" s="124"/>
      <c r="M201" s="129"/>
      <c r="P201" s="130">
        <f>P202</f>
        <v>0</v>
      </c>
      <c r="R201" s="130">
        <f>R202</f>
        <v>3.65E-3</v>
      </c>
      <c r="T201" s="131">
        <f>T202</f>
        <v>0.11</v>
      </c>
      <c r="AR201" s="125" t="s">
        <v>85</v>
      </c>
      <c r="AT201" s="132" t="s">
        <v>77</v>
      </c>
      <c r="AU201" s="132" t="s">
        <v>85</v>
      </c>
      <c r="AY201" s="125" t="s">
        <v>134</v>
      </c>
      <c r="BK201" s="133">
        <f>BK202</f>
        <v>0</v>
      </c>
    </row>
    <row r="202" spans="2:65" s="1" customFormat="1" ht="24.25" customHeight="1">
      <c r="B202" s="32"/>
      <c r="C202" s="136" t="s">
        <v>257</v>
      </c>
      <c r="D202" s="136" t="s">
        <v>136</v>
      </c>
      <c r="E202" s="137" t="s">
        <v>751</v>
      </c>
      <c r="F202" s="138" t="s">
        <v>752</v>
      </c>
      <c r="G202" s="139" t="s">
        <v>163</v>
      </c>
      <c r="H202" s="140">
        <v>1</v>
      </c>
      <c r="I202" s="141"/>
      <c r="J202" s="142">
        <f>ROUND(I202*H202,2)</f>
        <v>0</v>
      </c>
      <c r="K202" s="138" t="s">
        <v>753</v>
      </c>
      <c r="L202" s="32"/>
      <c r="M202" s="170" t="s">
        <v>1</v>
      </c>
      <c r="N202" s="171" t="s">
        <v>43</v>
      </c>
      <c r="O202" s="172"/>
      <c r="P202" s="173">
        <f>O202*H202</f>
        <v>0</v>
      </c>
      <c r="Q202" s="173">
        <v>3.65E-3</v>
      </c>
      <c r="R202" s="173">
        <f>Q202*H202</f>
        <v>3.65E-3</v>
      </c>
      <c r="S202" s="173">
        <v>0.11</v>
      </c>
      <c r="T202" s="174">
        <f>S202*H202</f>
        <v>0.11</v>
      </c>
      <c r="AR202" s="147" t="s">
        <v>141</v>
      </c>
      <c r="AT202" s="147" t="s">
        <v>136</v>
      </c>
      <c r="AU202" s="147" t="s">
        <v>87</v>
      </c>
      <c r="AY202" s="17" t="s">
        <v>134</v>
      </c>
      <c r="BE202" s="148">
        <f>IF(N202="základní",J202,0)</f>
        <v>0</v>
      </c>
      <c r="BF202" s="148">
        <f>IF(N202="snížená",J202,0)</f>
        <v>0</v>
      </c>
      <c r="BG202" s="148">
        <f>IF(N202="zákl. přenesená",J202,0)</f>
        <v>0</v>
      </c>
      <c r="BH202" s="148">
        <f>IF(N202="sníž. přenesená",J202,0)</f>
        <v>0</v>
      </c>
      <c r="BI202" s="148">
        <f>IF(N202="nulová",J202,0)</f>
        <v>0</v>
      </c>
      <c r="BJ202" s="17" t="s">
        <v>85</v>
      </c>
      <c r="BK202" s="148">
        <f>ROUND(I202*H202,2)</f>
        <v>0</v>
      </c>
      <c r="BL202" s="17" t="s">
        <v>141</v>
      </c>
      <c r="BM202" s="147" t="s">
        <v>754</v>
      </c>
    </row>
    <row r="203" spans="2:65" s="1" customFormat="1" ht="7" customHeight="1">
      <c r="B203" s="43"/>
      <c r="C203" s="44"/>
      <c r="D203" s="44"/>
      <c r="E203" s="44"/>
      <c r="F203" s="44"/>
      <c r="G203" s="44"/>
      <c r="H203" s="44"/>
      <c r="I203" s="44"/>
      <c r="J203" s="44"/>
      <c r="K203" s="44"/>
      <c r="L203" s="32"/>
    </row>
  </sheetData>
  <sheetProtection formatColumns="0" formatRows="0" autoFilter="0"/>
  <autoFilter ref="C118:K202" xr:uid="{00000000-0009-0000-0000-000004000000}"/>
  <mergeCells count="9">
    <mergeCell ref="E87:H87"/>
    <mergeCell ref="E109:H109"/>
    <mergeCell ref="E111:H111"/>
    <mergeCell ref="L2:V2"/>
    <mergeCell ref="E7:H7"/>
    <mergeCell ref="E9:H9"/>
    <mergeCell ref="E18:H18"/>
    <mergeCell ref="E27:H27"/>
    <mergeCell ref="E85:H85"/>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B2:BM170"/>
  <sheetViews>
    <sheetView showGridLines="0" workbookViewId="0">
      <selection activeCell="I163" sqref="I163:I167"/>
    </sheetView>
  </sheetViews>
  <sheetFormatPr baseColWidth="10" defaultColWidth="8.75" defaultRowHeight="11"/>
  <cols>
    <col min="1" max="1" width="8.25" style="208" customWidth="1"/>
    <col min="2" max="2" width="1.25" style="208" customWidth="1"/>
    <col min="3" max="4" width="4.25" style="208" customWidth="1"/>
    <col min="5" max="5" width="17.25" style="208" customWidth="1"/>
    <col min="6" max="6" width="50.75" style="208" customWidth="1"/>
    <col min="7" max="7" width="7.5" style="208" customWidth="1"/>
    <col min="8" max="8" width="14" style="208" customWidth="1"/>
    <col min="9" max="9" width="15.75" style="208" customWidth="1"/>
    <col min="10" max="11" width="22.25" style="208" customWidth="1"/>
    <col min="12" max="12" width="9.25" style="208" customWidth="1"/>
    <col min="13" max="13" width="10.75" style="208" hidden="1" customWidth="1"/>
    <col min="14" max="14" width="9.25" style="208" hidden="1"/>
    <col min="15" max="20" width="14.25" style="208" hidden="1" customWidth="1"/>
    <col min="21" max="21" width="16.25" style="208" hidden="1" customWidth="1"/>
    <col min="22" max="22" width="12.25" style="208" customWidth="1"/>
    <col min="23" max="23" width="16.25" style="208" customWidth="1"/>
    <col min="24" max="24" width="12.25" style="208" customWidth="1"/>
    <col min="25" max="25" width="15" style="208" customWidth="1"/>
    <col min="26" max="26" width="11" style="208" customWidth="1"/>
    <col min="27" max="27" width="15" style="208" customWidth="1"/>
    <col min="28" max="28" width="16.25" style="208" customWidth="1"/>
    <col min="29" max="29" width="11" style="208" customWidth="1"/>
    <col min="30" max="30" width="15" style="208" customWidth="1"/>
    <col min="31" max="31" width="16.25" style="208" customWidth="1"/>
    <col min="32" max="43" width="8.75" style="208"/>
    <col min="44" max="65" width="9.25" style="208" hidden="1" customWidth="1"/>
    <col min="66" max="16384" width="8.75" style="208"/>
  </cols>
  <sheetData>
    <row r="2" spans="2:46" ht="37" customHeight="1">
      <c r="L2" s="350"/>
      <c r="M2" s="350"/>
      <c r="N2" s="350"/>
      <c r="O2" s="350"/>
      <c r="P2" s="350"/>
      <c r="Q2" s="350"/>
      <c r="R2" s="350"/>
      <c r="S2" s="350"/>
      <c r="T2" s="350"/>
      <c r="U2" s="350"/>
      <c r="V2" s="350"/>
      <c r="AT2" s="209" t="s">
        <v>102</v>
      </c>
    </row>
    <row r="3" spans="2:46" ht="7" customHeight="1">
      <c r="B3" s="210"/>
      <c r="C3" s="211"/>
      <c r="D3" s="211"/>
      <c r="E3" s="211"/>
      <c r="F3" s="211"/>
      <c r="G3" s="211"/>
      <c r="H3" s="211"/>
      <c r="I3" s="211"/>
      <c r="J3" s="211"/>
      <c r="K3" s="211"/>
      <c r="L3" s="212"/>
      <c r="AT3" s="209" t="s">
        <v>87</v>
      </c>
    </row>
    <row r="4" spans="2:46" ht="25" customHeight="1">
      <c r="B4" s="212"/>
      <c r="D4" s="213" t="s">
        <v>103</v>
      </c>
      <c r="L4" s="212"/>
      <c r="M4" s="214" t="s">
        <v>10</v>
      </c>
      <c r="AT4" s="209" t="s">
        <v>4</v>
      </c>
    </row>
    <row r="5" spans="2:46" ht="7" customHeight="1">
      <c r="B5" s="212"/>
      <c r="L5" s="212"/>
    </row>
    <row r="6" spans="2:46" ht="12" customHeight="1">
      <c r="B6" s="212"/>
      <c r="D6" s="215" t="s">
        <v>16</v>
      </c>
      <c r="L6" s="212"/>
    </row>
    <row r="7" spans="2:46" ht="26.25" customHeight="1">
      <c r="B7" s="212"/>
      <c r="E7" s="348" t="str">
        <f>'Rekapitulace stavby'!K6</f>
        <v>Modernizace tramvajové tratě Vídeňská, úsek Bohunická - Moravanské lány</v>
      </c>
      <c r="F7" s="349"/>
      <c r="G7" s="349"/>
      <c r="H7" s="349"/>
      <c r="L7" s="212"/>
    </row>
    <row r="8" spans="2:46" s="195" customFormat="1" ht="12" customHeight="1">
      <c r="B8" s="216"/>
      <c r="D8" s="215" t="s">
        <v>104</v>
      </c>
      <c r="L8" s="216"/>
    </row>
    <row r="9" spans="2:46" s="195" customFormat="1" ht="16.5" customHeight="1">
      <c r="B9" s="216"/>
      <c r="E9" s="346" t="s">
        <v>755</v>
      </c>
      <c r="F9" s="347"/>
      <c r="G9" s="347"/>
      <c r="H9" s="347"/>
      <c r="L9" s="216"/>
    </row>
    <row r="10" spans="2:46" s="195" customFormat="1">
      <c r="B10" s="216"/>
      <c r="L10" s="216"/>
    </row>
    <row r="11" spans="2:46" s="195" customFormat="1" ht="12" customHeight="1">
      <c r="B11" s="216"/>
      <c r="D11" s="215" t="s">
        <v>17</v>
      </c>
      <c r="F11" s="217" t="s">
        <v>1</v>
      </c>
      <c r="I11" s="215" t="s">
        <v>18</v>
      </c>
      <c r="J11" s="217" t="s">
        <v>1</v>
      </c>
      <c r="L11" s="216"/>
    </row>
    <row r="12" spans="2:46" s="195" customFormat="1" ht="12" customHeight="1">
      <c r="B12" s="216"/>
      <c r="D12" s="215" t="s">
        <v>19</v>
      </c>
      <c r="F12" s="217" t="s">
        <v>20</v>
      </c>
      <c r="I12" s="215" t="s">
        <v>21</v>
      </c>
      <c r="J12" s="218" t="str">
        <f>'Rekapitulace stavby'!AN8</f>
        <v>26. 5. 2021</v>
      </c>
      <c r="L12" s="216"/>
    </row>
    <row r="13" spans="2:46" s="195" customFormat="1" ht="11" customHeight="1">
      <c r="B13" s="216"/>
      <c r="L13" s="216"/>
    </row>
    <row r="14" spans="2:46" s="195" customFormat="1" ht="12" customHeight="1">
      <c r="B14" s="216"/>
      <c r="D14" s="215" t="s">
        <v>23</v>
      </c>
      <c r="I14" s="215" t="s">
        <v>24</v>
      </c>
      <c r="J14" s="217" t="s">
        <v>25</v>
      </c>
      <c r="L14" s="216"/>
    </row>
    <row r="15" spans="2:46" s="195" customFormat="1" ht="18" customHeight="1">
      <c r="B15" s="216"/>
      <c r="E15" s="217" t="s">
        <v>26</v>
      </c>
      <c r="I15" s="215" t="s">
        <v>27</v>
      </c>
      <c r="J15" s="217" t="s">
        <v>28</v>
      </c>
      <c r="L15" s="216"/>
    </row>
    <row r="16" spans="2:46" s="195" customFormat="1" ht="7" customHeight="1">
      <c r="B16" s="216"/>
      <c r="L16" s="216"/>
    </row>
    <row r="17" spans="2:12" s="195" customFormat="1" ht="12" customHeight="1">
      <c r="B17" s="216"/>
      <c r="D17" s="215" t="s">
        <v>29</v>
      </c>
      <c r="I17" s="215" t="s">
        <v>24</v>
      </c>
      <c r="J17" s="28" t="str">
        <f>'Rekapitulace stavby'!AN13</f>
        <v>Vyplň údaj</v>
      </c>
      <c r="L17" s="216"/>
    </row>
    <row r="18" spans="2:12" s="195" customFormat="1" ht="18" customHeight="1">
      <c r="B18" s="216"/>
      <c r="E18" s="345" t="str">
        <f>'Rekapitulace stavby'!E14</f>
        <v>Vyplň údaj</v>
      </c>
      <c r="F18" s="351"/>
      <c r="G18" s="351"/>
      <c r="H18" s="351"/>
      <c r="I18" s="215" t="s">
        <v>27</v>
      </c>
      <c r="J18" s="28" t="str">
        <f>'Rekapitulace stavby'!AN14</f>
        <v>Vyplň údaj</v>
      </c>
      <c r="L18" s="216"/>
    </row>
    <row r="19" spans="2:12" s="195" customFormat="1" ht="7" customHeight="1">
      <c r="B19" s="216"/>
      <c r="L19" s="216"/>
    </row>
    <row r="20" spans="2:12" s="195" customFormat="1" ht="12" customHeight="1">
      <c r="B20" s="216"/>
      <c r="D20" s="215" t="s">
        <v>31</v>
      </c>
      <c r="I20" s="215" t="s">
        <v>24</v>
      </c>
      <c r="J20" s="217" t="s">
        <v>32</v>
      </c>
      <c r="L20" s="216"/>
    </row>
    <row r="21" spans="2:12" s="195" customFormat="1" ht="18" customHeight="1">
      <c r="B21" s="216"/>
      <c r="E21" s="217" t="s">
        <v>33</v>
      </c>
      <c r="I21" s="215" t="s">
        <v>27</v>
      </c>
      <c r="J21" s="217" t="s">
        <v>34</v>
      </c>
      <c r="L21" s="216"/>
    </row>
    <row r="22" spans="2:12" s="195" customFormat="1" ht="7" customHeight="1">
      <c r="B22" s="216"/>
      <c r="L22" s="216"/>
    </row>
    <row r="23" spans="2:12" s="195" customFormat="1" ht="12" customHeight="1">
      <c r="B23" s="216"/>
      <c r="D23" s="215" t="s">
        <v>36</v>
      </c>
      <c r="I23" s="215" t="s">
        <v>24</v>
      </c>
      <c r="J23" s="217" t="s">
        <v>32</v>
      </c>
      <c r="L23" s="216"/>
    </row>
    <row r="24" spans="2:12" s="195" customFormat="1" ht="18" customHeight="1">
      <c r="B24" s="216"/>
      <c r="E24" s="217" t="s">
        <v>33</v>
      </c>
      <c r="I24" s="215" t="s">
        <v>27</v>
      </c>
      <c r="J24" s="217" t="s">
        <v>34</v>
      </c>
      <c r="L24" s="216"/>
    </row>
    <row r="25" spans="2:12" s="195" customFormat="1" ht="7" customHeight="1">
      <c r="B25" s="216"/>
      <c r="L25" s="216"/>
    </row>
    <row r="26" spans="2:12" s="195" customFormat="1" ht="12" customHeight="1">
      <c r="B26" s="216"/>
      <c r="D26" s="215" t="s">
        <v>37</v>
      </c>
      <c r="L26" s="216"/>
    </row>
    <row r="27" spans="2:12" s="219" customFormat="1" ht="16.5" customHeight="1">
      <c r="B27" s="220"/>
      <c r="E27" s="352" t="s">
        <v>1</v>
      </c>
      <c r="F27" s="352"/>
      <c r="G27" s="352"/>
      <c r="H27" s="352"/>
      <c r="L27" s="220"/>
    </row>
    <row r="28" spans="2:12" s="195" customFormat="1" ht="7" customHeight="1">
      <c r="B28" s="216"/>
      <c r="L28" s="216"/>
    </row>
    <row r="29" spans="2:12" s="195" customFormat="1" ht="7" customHeight="1">
      <c r="B29" s="216"/>
      <c r="D29" s="222"/>
      <c r="E29" s="222"/>
      <c r="F29" s="222"/>
      <c r="G29" s="222"/>
      <c r="H29" s="222"/>
      <c r="I29" s="222"/>
      <c r="J29" s="222"/>
      <c r="K29" s="222"/>
      <c r="L29" s="216"/>
    </row>
    <row r="30" spans="2:12" s="195" customFormat="1" ht="25.25" customHeight="1">
      <c r="B30" s="216"/>
      <c r="D30" s="223" t="s">
        <v>38</v>
      </c>
      <c r="J30" s="224">
        <f>ROUND(J118, 2)</f>
        <v>0</v>
      </c>
      <c r="L30" s="216"/>
    </row>
    <row r="31" spans="2:12" s="195" customFormat="1" ht="7" customHeight="1">
      <c r="B31" s="216"/>
      <c r="D31" s="222"/>
      <c r="E31" s="222"/>
      <c r="F31" s="222"/>
      <c r="G31" s="222"/>
      <c r="H31" s="222"/>
      <c r="I31" s="222"/>
      <c r="J31" s="222"/>
      <c r="K31" s="222"/>
      <c r="L31" s="216"/>
    </row>
    <row r="32" spans="2:12" s="195" customFormat="1" ht="14.5" customHeight="1">
      <c r="B32" s="216"/>
      <c r="F32" s="225" t="s">
        <v>40</v>
      </c>
      <c r="I32" s="225" t="s">
        <v>39</v>
      </c>
      <c r="J32" s="225" t="s">
        <v>41</v>
      </c>
      <c r="L32" s="216"/>
    </row>
    <row r="33" spans="2:12" s="195" customFormat="1" ht="14.5" customHeight="1">
      <c r="B33" s="216"/>
      <c r="D33" s="226" t="s">
        <v>42</v>
      </c>
      <c r="E33" s="215" t="s">
        <v>43</v>
      </c>
      <c r="F33" s="227">
        <f>ROUND((SUM(BE118:BE162)),  2)</f>
        <v>0</v>
      </c>
      <c r="I33" s="228">
        <v>0.21</v>
      </c>
      <c r="J33" s="227">
        <f>ROUND(((SUM(BE118:BE162))*I33),  2)</f>
        <v>0</v>
      </c>
      <c r="L33" s="216"/>
    </row>
    <row r="34" spans="2:12" s="195" customFormat="1" ht="14.5" customHeight="1">
      <c r="B34" s="216"/>
      <c r="E34" s="215" t="s">
        <v>44</v>
      </c>
      <c r="F34" s="227">
        <f>ROUND((SUM(BF118:BF162)),  2)</f>
        <v>0</v>
      </c>
      <c r="I34" s="228">
        <v>0.15</v>
      </c>
      <c r="J34" s="227">
        <f>ROUND(((SUM(BF118:BF162))*I34),  2)</f>
        <v>0</v>
      </c>
      <c r="L34" s="216"/>
    </row>
    <row r="35" spans="2:12" s="195" customFormat="1" ht="14.5" hidden="1" customHeight="1">
      <c r="B35" s="216"/>
      <c r="E35" s="215" t="s">
        <v>45</v>
      </c>
      <c r="F35" s="227">
        <f>ROUND((SUM(BG118:BG162)),  2)</f>
        <v>0</v>
      </c>
      <c r="I35" s="228">
        <v>0.21</v>
      </c>
      <c r="J35" s="227">
        <f>0</f>
        <v>0</v>
      </c>
      <c r="L35" s="216"/>
    </row>
    <row r="36" spans="2:12" s="195" customFormat="1" ht="14.5" hidden="1" customHeight="1">
      <c r="B36" s="216"/>
      <c r="E36" s="215" t="s">
        <v>46</v>
      </c>
      <c r="F36" s="227">
        <f>ROUND((SUM(BH118:BH162)),  2)</f>
        <v>0</v>
      </c>
      <c r="I36" s="228">
        <v>0.15</v>
      </c>
      <c r="J36" s="227">
        <f>0</f>
        <v>0</v>
      </c>
      <c r="L36" s="216"/>
    </row>
    <row r="37" spans="2:12" s="195" customFormat="1" ht="14.5" hidden="1" customHeight="1">
      <c r="B37" s="216"/>
      <c r="E37" s="215" t="s">
        <v>47</v>
      </c>
      <c r="F37" s="227">
        <f>ROUND((SUM(BI118:BI162)),  2)</f>
        <v>0</v>
      </c>
      <c r="I37" s="228">
        <v>0</v>
      </c>
      <c r="J37" s="227">
        <f>0</f>
        <v>0</v>
      </c>
      <c r="L37" s="216"/>
    </row>
    <row r="38" spans="2:12" s="195" customFormat="1" ht="7" customHeight="1">
      <c r="B38" s="216"/>
      <c r="L38" s="216"/>
    </row>
    <row r="39" spans="2:12" s="195" customFormat="1" ht="25.25" customHeight="1">
      <c r="B39" s="216"/>
      <c r="C39" s="229"/>
      <c r="D39" s="230" t="s">
        <v>48</v>
      </c>
      <c r="E39" s="231"/>
      <c r="F39" s="231"/>
      <c r="G39" s="232" t="s">
        <v>49</v>
      </c>
      <c r="H39" s="233" t="s">
        <v>50</v>
      </c>
      <c r="I39" s="231"/>
      <c r="J39" s="234">
        <f>SUM(J30:J37)</f>
        <v>0</v>
      </c>
      <c r="K39" s="235"/>
      <c r="L39" s="216"/>
    </row>
    <row r="40" spans="2:12" s="195" customFormat="1" ht="14.5" customHeight="1">
      <c r="B40" s="216"/>
      <c r="L40" s="216"/>
    </row>
    <row r="41" spans="2:12" ht="14.5" customHeight="1">
      <c r="B41" s="212"/>
      <c r="L41" s="212"/>
    </row>
    <row r="42" spans="2:12" ht="14.5" customHeight="1">
      <c r="B42" s="212"/>
      <c r="L42" s="212"/>
    </row>
    <row r="43" spans="2:12" ht="14.5" customHeight="1">
      <c r="B43" s="212"/>
      <c r="L43" s="212"/>
    </row>
    <row r="44" spans="2:12" ht="14.5" customHeight="1">
      <c r="B44" s="212"/>
      <c r="L44" s="212"/>
    </row>
    <row r="45" spans="2:12" ht="14.5" customHeight="1">
      <c r="B45" s="212"/>
      <c r="L45" s="212"/>
    </row>
    <row r="46" spans="2:12" ht="14.5" customHeight="1">
      <c r="B46" s="212"/>
      <c r="L46" s="212"/>
    </row>
    <row r="47" spans="2:12" ht="14.5" customHeight="1">
      <c r="B47" s="212"/>
      <c r="L47" s="212"/>
    </row>
    <row r="48" spans="2:12" ht="14.5" customHeight="1">
      <c r="B48" s="212"/>
      <c r="L48" s="212"/>
    </row>
    <row r="49" spans="2:12" ht="14.5" customHeight="1">
      <c r="B49" s="212"/>
      <c r="L49" s="212"/>
    </row>
    <row r="50" spans="2:12" s="195" customFormat="1" ht="14.5" customHeight="1">
      <c r="B50" s="216"/>
      <c r="D50" s="236" t="s">
        <v>51</v>
      </c>
      <c r="E50" s="237"/>
      <c r="F50" s="237"/>
      <c r="G50" s="236" t="s">
        <v>52</v>
      </c>
      <c r="H50" s="237"/>
      <c r="I50" s="237"/>
      <c r="J50" s="237"/>
      <c r="K50" s="237"/>
      <c r="L50" s="216"/>
    </row>
    <row r="51" spans="2:12">
      <c r="B51" s="212"/>
      <c r="L51" s="212"/>
    </row>
    <row r="52" spans="2:12">
      <c r="B52" s="212"/>
      <c r="L52" s="212"/>
    </row>
    <row r="53" spans="2:12">
      <c r="B53" s="212"/>
      <c r="L53" s="212"/>
    </row>
    <row r="54" spans="2:12">
      <c r="B54" s="212"/>
      <c r="L54" s="212"/>
    </row>
    <row r="55" spans="2:12">
      <c r="B55" s="212"/>
      <c r="L55" s="212"/>
    </row>
    <row r="56" spans="2:12">
      <c r="B56" s="212"/>
      <c r="L56" s="212"/>
    </row>
    <row r="57" spans="2:12">
      <c r="B57" s="212"/>
      <c r="L57" s="212"/>
    </row>
    <row r="58" spans="2:12">
      <c r="B58" s="212"/>
      <c r="L58" s="212"/>
    </row>
    <row r="59" spans="2:12">
      <c r="B59" s="212"/>
      <c r="L59" s="212"/>
    </row>
    <row r="60" spans="2:12">
      <c r="B60" s="212"/>
      <c r="L60" s="212"/>
    </row>
    <row r="61" spans="2:12" s="195" customFormat="1" ht="13">
      <c r="B61" s="216"/>
      <c r="D61" s="238" t="s">
        <v>53</v>
      </c>
      <c r="E61" s="239"/>
      <c r="F61" s="240" t="s">
        <v>54</v>
      </c>
      <c r="G61" s="238" t="s">
        <v>53</v>
      </c>
      <c r="H61" s="239"/>
      <c r="I61" s="239"/>
      <c r="J61" s="241" t="s">
        <v>54</v>
      </c>
      <c r="K61" s="239"/>
      <c r="L61" s="216"/>
    </row>
    <row r="62" spans="2:12">
      <c r="B62" s="212"/>
      <c r="L62" s="212"/>
    </row>
    <row r="63" spans="2:12">
      <c r="B63" s="212"/>
      <c r="L63" s="212"/>
    </row>
    <row r="64" spans="2:12">
      <c r="B64" s="212"/>
      <c r="L64" s="212"/>
    </row>
    <row r="65" spans="2:12" s="195" customFormat="1" ht="13">
      <c r="B65" s="216"/>
      <c r="D65" s="236" t="s">
        <v>55</v>
      </c>
      <c r="E65" s="237"/>
      <c r="F65" s="237"/>
      <c r="G65" s="236" t="s">
        <v>56</v>
      </c>
      <c r="H65" s="237"/>
      <c r="I65" s="237"/>
      <c r="J65" s="237"/>
      <c r="K65" s="237"/>
      <c r="L65" s="216"/>
    </row>
    <row r="66" spans="2:12">
      <c r="B66" s="212"/>
      <c r="L66" s="212"/>
    </row>
    <row r="67" spans="2:12">
      <c r="B67" s="212"/>
      <c r="L67" s="212"/>
    </row>
    <row r="68" spans="2:12">
      <c r="B68" s="212"/>
      <c r="L68" s="212"/>
    </row>
    <row r="69" spans="2:12">
      <c r="B69" s="212"/>
      <c r="L69" s="212"/>
    </row>
    <row r="70" spans="2:12">
      <c r="B70" s="212"/>
      <c r="L70" s="212"/>
    </row>
    <row r="71" spans="2:12">
      <c r="B71" s="212"/>
      <c r="L71" s="212"/>
    </row>
    <row r="72" spans="2:12">
      <c r="B72" s="212"/>
      <c r="L72" s="212"/>
    </row>
    <row r="73" spans="2:12">
      <c r="B73" s="212"/>
      <c r="L73" s="212"/>
    </row>
    <row r="74" spans="2:12">
      <c r="B74" s="212"/>
      <c r="L74" s="212"/>
    </row>
    <row r="75" spans="2:12">
      <c r="B75" s="212"/>
      <c r="L75" s="212"/>
    </row>
    <row r="76" spans="2:12" s="195" customFormat="1" ht="13">
      <c r="B76" s="216"/>
      <c r="D76" s="238" t="s">
        <v>53</v>
      </c>
      <c r="E76" s="239"/>
      <c r="F76" s="240" t="s">
        <v>54</v>
      </c>
      <c r="G76" s="238" t="s">
        <v>53</v>
      </c>
      <c r="H76" s="239"/>
      <c r="I76" s="239"/>
      <c r="J76" s="241" t="s">
        <v>54</v>
      </c>
      <c r="K76" s="239"/>
      <c r="L76" s="216"/>
    </row>
    <row r="77" spans="2:12" s="195" customFormat="1" ht="14.5" customHeight="1">
      <c r="B77" s="242"/>
      <c r="C77" s="243"/>
      <c r="D77" s="243"/>
      <c r="E77" s="243"/>
      <c r="F77" s="243"/>
      <c r="G77" s="243"/>
      <c r="H77" s="243"/>
      <c r="I77" s="243"/>
      <c r="J77" s="243"/>
      <c r="K77" s="243"/>
      <c r="L77" s="216"/>
    </row>
    <row r="81" spans="2:47" s="195" customFormat="1" ht="7" customHeight="1">
      <c r="B81" s="244"/>
      <c r="C81" s="245"/>
      <c r="D81" s="245"/>
      <c r="E81" s="245"/>
      <c r="F81" s="245"/>
      <c r="G81" s="245"/>
      <c r="H81" s="245"/>
      <c r="I81" s="245"/>
      <c r="J81" s="245"/>
      <c r="K81" s="245"/>
      <c r="L81" s="216"/>
    </row>
    <row r="82" spans="2:47" s="195" customFormat="1" ht="25" customHeight="1">
      <c r="B82" s="216"/>
      <c r="C82" s="213" t="s">
        <v>107</v>
      </c>
      <c r="L82" s="216"/>
    </row>
    <row r="83" spans="2:47" s="195" customFormat="1" ht="7" customHeight="1">
      <c r="B83" s="216"/>
      <c r="L83" s="216"/>
    </row>
    <row r="84" spans="2:47" s="195" customFormat="1" ht="12" customHeight="1">
      <c r="B84" s="216"/>
      <c r="C84" s="215" t="s">
        <v>16</v>
      </c>
      <c r="L84" s="216"/>
    </row>
    <row r="85" spans="2:47" s="195" customFormat="1" ht="26.25" customHeight="1">
      <c r="B85" s="216"/>
      <c r="E85" s="348" t="str">
        <f>E7</f>
        <v>Modernizace tramvajové tratě Vídeňská, úsek Bohunická - Moravanské lány</v>
      </c>
      <c r="F85" s="349"/>
      <c r="G85" s="349"/>
      <c r="H85" s="349"/>
      <c r="L85" s="216"/>
    </row>
    <row r="86" spans="2:47" s="195" customFormat="1" ht="12" customHeight="1">
      <c r="B86" s="216"/>
      <c r="C86" s="215" t="s">
        <v>104</v>
      </c>
      <c r="L86" s="216"/>
    </row>
    <row r="87" spans="2:47" s="195" customFormat="1" ht="16.5" customHeight="1">
      <c r="B87" s="216"/>
      <c r="E87" s="346" t="str">
        <f>E9</f>
        <v>VRN - Vedlejší rozpočtové náklady</v>
      </c>
      <c r="F87" s="347"/>
      <c r="G87" s="347"/>
      <c r="H87" s="347"/>
      <c r="L87" s="216"/>
    </row>
    <row r="88" spans="2:47" s="195" customFormat="1" ht="7" customHeight="1">
      <c r="B88" s="216"/>
      <c r="L88" s="216"/>
    </row>
    <row r="89" spans="2:47" s="195" customFormat="1" ht="12" customHeight="1">
      <c r="B89" s="216"/>
      <c r="C89" s="215" t="s">
        <v>19</v>
      </c>
      <c r="F89" s="217" t="str">
        <f>F12</f>
        <v>ulice Vídeňská, Brno</v>
      </c>
      <c r="I89" s="215" t="s">
        <v>21</v>
      </c>
      <c r="J89" s="218" t="str">
        <f>IF(J12="","",J12)</f>
        <v>26. 5. 2021</v>
      </c>
      <c r="L89" s="216"/>
    </row>
    <row r="90" spans="2:47" s="195" customFormat="1" ht="7" customHeight="1">
      <c r="B90" s="216"/>
      <c r="L90" s="216"/>
    </row>
    <row r="91" spans="2:47" s="195" customFormat="1" ht="25.75" customHeight="1">
      <c r="B91" s="216"/>
      <c r="C91" s="215" t="s">
        <v>23</v>
      </c>
      <c r="F91" s="217" t="str">
        <f>E15</f>
        <v>Dopravní podnik města Brna, a. s.</v>
      </c>
      <c r="I91" s="215" t="s">
        <v>31</v>
      </c>
      <c r="J91" s="221" t="str">
        <f>E21</f>
        <v>Vysoké učení technické v Brně</v>
      </c>
      <c r="L91" s="216"/>
    </row>
    <row r="92" spans="2:47" s="195" customFormat="1" ht="25.75" customHeight="1">
      <c r="B92" s="216"/>
      <c r="C92" s="215" t="s">
        <v>29</v>
      </c>
      <c r="F92" s="217" t="str">
        <f>IF(E18="","",E18)</f>
        <v>Vyplň údaj</v>
      </c>
      <c r="I92" s="215" t="s">
        <v>36</v>
      </c>
      <c r="J92" s="221" t="str">
        <f>E24</f>
        <v>Vysoké učení technické v Brně</v>
      </c>
      <c r="L92" s="216"/>
    </row>
    <row r="93" spans="2:47" s="195" customFormat="1" ht="10.25" customHeight="1">
      <c r="B93" s="216"/>
      <c r="L93" s="216"/>
    </row>
    <row r="94" spans="2:47" s="195" customFormat="1" ht="29.25" customHeight="1">
      <c r="B94" s="216"/>
      <c r="C94" s="246" t="s">
        <v>108</v>
      </c>
      <c r="D94" s="229"/>
      <c r="E94" s="229"/>
      <c r="F94" s="229"/>
      <c r="G94" s="229"/>
      <c r="H94" s="229"/>
      <c r="I94" s="229"/>
      <c r="J94" s="247" t="s">
        <v>109</v>
      </c>
      <c r="K94" s="229"/>
      <c r="L94" s="216"/>
    </row>
    <row r="95" spans="2:47" s="195" customFormat="1" ht="10.25" customHeight="1">
      <c r="B95" s="216"/>
      <c r="L95" s="216"/>
    </row>
    <row r="96" spans="2:47" s="195" customFormat="1" ht="23" customHeight="1">
      <c r="B96" s="216"/>
      <c r="C96" s="248" t="s">
        <v>110</v>
      </c>
      <c r="J96" s="224">
        <f>J118</f>
        <v>0</v>
      </c>
      <c r="L96" s="216"/>
      <c r="AU96" s="209" t="s">
        <v>111</v>
      </c>
    </row>
    <row r="97" spans="2:12" s="249" customFormat="1" ht="25" customHeight="1">
      <c r="B97" s="250"/>
      <c r="D97" s="251" t="s">
        <v>756</v>
      </c>
      <c r="E97" s="252"/>
      <c r="F97" s="252"/>
      <c r="G97" s="252"/>
      <c r="H97" s="252"/>
      <c r="I97" s="252"/>
      <c r="J97" s="253">
        <f>J119</f>
        <v>0</v>
      </c>
      <c r="L97" s="250"/>
    </row>
    <row r="98" spans="2:12" s="249" customFormat="1" ht="25" customHeight="1">
      <c r="B98" s="250"/>
      <c r="D98" s="251" t="s">
        <v>757</v>
      </c>
      <c r="E98" s="252"/>
      <c r="F98" s="252"/>
      <c r="G98" s="252"/>
      <c r="H98" s="252"/>
      <c r="I98" s="252"/>
      <c r="J98" s="253">
        <f>J136</f>
        <v>0</v>
      </c>
      <c r="L98" s="250"/>
    </row>
    <row r="99" spans="2:12" s="195" customFormat="1" ht="21.75" customHeight="1">
      <c r="B99" s="216"/>
      <c r="L99" s="216"/>
    </row>
    <row r="100" spans="2:12" s="195" customFormat="1" ht="7" customHeight="1">
      <c r="B100" s="242"/>
      <c r="C100" s="243"/>
      <c r="D100" s="243"/>
      <c r="E100" s="243"/>
      <c r="F100" s="243"/>
      <c r="G100" s="243"/>
      <c r="H100" s="243"/>
      <c r="I100" s="243"/>
      <c r="J100" s="243"/>
      <c r="K100" s="243"/>
      <c r="L100" s="216"/>
    </row>
    <row r="104" spans="2:12" s="195" customFormat="1" ht="7" customHeight="1">
      <c r="B104" s="244"/>
      <c r="C104" s="245"/>
      <c r="D104" s="245"/>
      <c r="E104" s="245"/>
      <c r="F104" s="245"/>
      <c r="G104" s="245"/>
      <c r="H104" s="245"/>
      <c r="I104" s="245"/>
      <c r="J104" s="245"/>
      <c r="K104" s="245"/>
      <c r="L104" s="216"/>
    </row>
    <row r="105" spans="2:12" s="195" customFormat="1" ht="25" customHeight="1">
      <c r="B105" s="216"/>
      <c r="C105" s="213" t="s">
        <v>119</v>
      </c>
      <c r="L105" s="216"/>
    </row>
    <row r="106" spans="2:12" s="195" customFormat="1" ht="7" customHeight="1">
      <c r="B106" s="216"/>
      <c r="L106" s="216"/>
    </row>
    <row r="107" spans="2:12" s="195" customFormat="1" ht="12" customHeight="1">
      <c r="B107" s="216"/>
      <c r="C107" s="215" t="s">
        <v>16</v>
      </c>
      <c r="L107" s="216"/>
    </row>
    <row r="108" spans="2:12" s="195" customFormat="1" ht="26.25" customHeight="1">
      <c r="B108" s="216"/>
      <c r="E108" s="348" t="str">
        <f>E7</f>
        <v>Modernizace tramvajové tratě Vídeňská, úsek Bohunická - Moravanské lány</v>
      </c>
      <c r="F108" s="349"/>
      <c r="G108" s="349"/>
      <c r="H108" s="349"/>
      <c r="L108" s="216"/>
    </row>
    <row r="109" spans="2:12" s="195" customFormat="1" ht="12" customHeight="1">
      <c r="B109" s="216"/>
      <c r="C109" s="215" t="s">
        <v>104</v>
      </c>
      <c r="L109" s="216"/>
    </row>
    <row r="110" spans="2:12" s="195" customFormat="1" ht="16.5" customHeight="1">
      <c r="B110" s="216"/>
      <c r="E110" s="346" t="str">
        <f>E9</f>
        <v>VRN - Vedlejší rozpočtové náklady</v>
      </c>
      <c r="F110" s="347"/>
      <c r="G110" s="347"/>
      <c r="H110" s="347"/>
      <c r="L110" s="216"/>
    </row>
    <row r="111" spans="2:12" s="195" customFormat="1" ht="7" customHeight="1">
      <c r="B111" s="216"/>
      <c r="L111" s="216"/>
    </row>
    <row r="112" spans="2:12" s="195" customFormat="1" ht="12" customHeight="1">
      <c r="B112" s="216"/>
      <c r="C112" s="215" t="s">
        <v>19</v>
      </c>
      <c r="F112" s="217" t="str">
        <f>F12</f>
        <v>ulice Vídeňská, Brno</v>
      </c>
      <c r="I112" s="215" t="s">
        <v>21</v>
      </c>
      <c r="J112" s="218" t="str">
        <f>IF(J12="","",J12)</f>
        <v>26. 5. 2021</v>
      </c>
      <c r="L112" s="216"/>
    </row>
    <row r="113" spans="2:65" s="195" customFormat="1" ht="7" customHeight="1">
      <c r="B113" s="216"/>
      <c r="L113" s="216"/>
    </row>
    <row r="114" spans="2:65" s="195" customFormat="1" ht="25.75" customHeight="1">
      <c r="B114" s="216"/>
      <c r="C114" s="215" t="s">
        <v>23</v>
      </c>
      <c r="F114" s="217" t="str">
        <f>E15</f>
        <v>Dopravní podnik města Brna, a. s.</v>
      </c>
      <c r="I114" s="215" t="s">
        <v>31</v>
      </c>
      <c r="J114" s="221" t="str">
        <f>E21</f>
        <v>Vysoké učení technické v Brně</v>
      </c>
      <c r="L114" s="216"/>
    </row>
    <row r="115" spans="2:65" s="195" customFormat="1" ht="25.75" customHeight="1">
      <c r="B115" s="216"/>
      <c r="C115" s="215" t="s">
        <v>29</v>
      </c>
      <c r="F115" s="217" t="str">
        <f>IF(E18="","",E18)</f>
        <v>Vyplň údaj</v>
      </c>
      <c r="I115" s="215" t="s">
        <v>36</v>
      </c>
      <c r="J115" s="221" t="str">
        <f>E24</f>
        <v>Vysoké učení technické v Brně</v>
      </c>
      <c r="L115" s="216"/>
    </row>
    <row r="116" spans="2:65" s="195" customFormat="1" ht="10.25" customHeight="1">
      <c r="B116" s="216"/>
      <c r="L116" s="216"/>
    </row>
    <row r="117" spans="2:65" s="254" customFormat="1" ht="29.25" customHeight="1">
      <c r="B117" s="255"/>
      <c r="C117" s="256" t="s">
        <v>120</v>
      </c>
      <c r="D117" s="257" t="s">
        <v>63</v>
      </c>
      <c r="E117" s="257" t="s">
        <v>59</v>
      </c>
      <c r="F117" s="257" t="s">
        <v>60</v>
      </c>
      <c r="G117" s="257" t="s">
        <v>121</v>
      </c>
      <c r="H117" s="257" t="s">
        <v>122</v>
      </c>
      <c r="I117" s="257" t="s">
        <v>123</v>
      </c>
      <c r="J117" s="257" t="s">
        <v>109</v>
      </c>
      <c r="K117" s="258" t="s">
        <v>124</v>
      </c>
      <c r="L117" s="255"/>
      <c r="M117" s="259" t="s">
        <v>1</v>
      </c>
      <c r="N117" s="260" t="s">
        <v>42</v>
      </c>
      <c r="O117" s="260" t="s">
        <v>125</v>
      </c>
      <c r="P117" s="260" t="s">
        <v>126</v>
      </c>
      <c r="Q117" s="260" t="s">
        <v>127</v>
      </c>
      <c r="R117" s="260" t="s">
        <v>128</v>
      </c>
      <c r="S117" s="260" t="s">
        <v>129</v>
      </c>
      <c r="T117" s="261" t="s">
        <v>130</v>
      </c>
    </row>
    <row r="118" spans="2:65" s="195" customFormat="1" ht="23" customHeight="1">
      <c r="B118" s="216"/>
      <c r="C118" s="262" t="s">
        <v>131</v>
      </c>
      <c r="J118" s="263">
        <f>BK118</f>
        <v>0</v>
      </c>
      <c r="L118" s="216"/>
      <c r="M118" s="264"/>
      <c r="N118" s="222"/>
      <c r="O118" s="222"/>
      <c r="P118" s="265">
        <f>P119+P136</f>
        <v>0</v>
      </c>
      <c r="Q118" s="222"/>
      <c r="R118" s="265">
        <f>R119+R136</f>
        <v>0</v>
      </c>
      <c r="S118" s="222"/>
      <c r="T118" s="266">
        <f>T119+T136</f>
        <v>0</v>
      </c>
      <c r="AT118" s="209" t="s">
        <v>77</v>
      </c>
      <c r="AU118" s="209" t="s">
        <v>111</v>
      </c>
      <c r="BK118" s="267">
        <f>BK119+BK136</f>
        <v>0</v>
      </c>
    </row>
    <row r="119" spans="2:65" s="127" customFormat="1" ht="26" customHeight="1">
      <c r="B119" s="268"/>
      <c r="D119" s="269" t="s">
        <v>77</v>
      </c>
      <c r="E119" s="270" t="s">
        <v>758</v>
      </c>
      <c r="F119" s="270" t="s">
        <v>759</v>
      </c>
      <c r="J119" s="271">
        <f>BK119</f>
        <v>0</v>
      </c>
      <c r="L119" s="268"/>
      <c r="M119" s="272"/>
      <c r="P119" s="273">
        <f>SUM(P120:P135)</f>
        <v>0</v>
      </c>
      <c r="R119" s="273">
        <f>SUM(R120:R135)</f>
        <v>0</v>
      </c>
      <c r="T119" s="274">
        <f>SUM(T120:T135)</f>
        <v>0</v>
      </c>
      <c r="AR119" s="269" t="s">
        <v>141</v>
      </c>
      <c r="AT119" s="275" t="s">
        <v>77</v>
      </c>
      <c r="AU119" s="275" t="s">
        <v>78</v>
      </c>
      <c r="AY119" s="269" t="s">
        <v>134</v>
      </c>
      <c r="BK119" s="276">
        <f>SUM(BK120:BK135)</f>
        <v>0</v>
      </c>
    </row>
    <row r="120" spans="2:65" s="195" customFormat="1" ht="16.5" customHeight="1">
      <c r="B120" s="216"/>
      <c r="C120" s="277" t="s">
        <v>85</v>
      </c>
      <c r="D120" s="277" t="s">
        <v>136</v>
      </c>
      <c r="E120" s="278" t="s">
        <v>760</v>
      </c>
      <c r="F120" s="279" t="s">
        <v>761</v>
      </c>
      <c r="G120" s="280" t="s">
        <v>391</v>
      </c>
      <c r="H120" s="281">
        <v>1</v>
      </c>
      <c r="I120" s="141"/>
      <c r="J120" s="206">
        <f>ROUND(I120*H120,2)</f>
        <v>0</v>
      </c>
      <c r="K120" s="279" t="s">
        <v>1</v>
      </c>
      <c r="L120" s="216"/>
      <c r="M120" s="143" t="s">
        <v>1</v>
      </c>
      <c r="N120" s="282" t="s">
        <v>43</v>
      </c>
      <c r="P120" s="283">
        <f>O120*H120</f>
        <v>0</v>
      </c>
      <c r="Q120" s="283">
        <v>0</v>
      </c>
      <c r="R120" s="283">
        <f>Q120*H120</f>
        <v>0</v>
      </c>
      <c r="S120" s="283">
        <v>0</v>
      </c>
      <c r="T120" s="284">
        <f>S120*H120</f>
        <v>0</v>
      </c>
      <c r="AR120" s="285" t="s">
        <v>762</v>
      </c>
      <c r="AT120" s="285" t="s">
        <v>136</v>
      </c>
      <c r="AU120" s="285" t="s">
        <v>85</v>
      </c>
      <c r="AY120" s="209" t="s">
        <v>134</v>
      </c>
      <c r="BE120" s="286">
        <f>IF(N120="základní",J120,0)</f>
        <v>0</v>
      </c>
      <c r="BF120" s="286">
        <f>IF(N120="snížená",J120,0)</f>
        <v>0</v>
      </c>
      <c r="BG120" s="286">
        <f>IF(N120="zákl. přenesená",J120,0)</f>
        <v>0</v>
      </c>
      <c r="BH120" s="286">
        <f>IF(N120="sníž. přenesená",J120,0)</f>
        <v>0</v>
      </c>
      <c r="BI120" s="286">
        <f>IF(N120="nulová",J120,0)</f>
        <v>0</v>
      </c>
      <c r="BJ120" s="209" t="s">
        <v>85</v>
      </c>
      <c r="BK120" s="286">
        <f>ROUND(I120*H120,2)</f>
        <v>0</v>
      </c>
      <c r="BL120" s="209" t="s">
        <v>762</v>
      </c>
      <c r="BM120" s="285" t="s">
        <v>763</v>
      </c>
    </row>
    <row r="121" spans="2:65" s="195" customFormat="1" ht="108">
      <c r="B121" s="216"/>
      <c r="D121" s="287" t="s">
        <v>764</v>
      </c>
      <c r="F121" s="288" t="s">
        <v>765</v>
      </c>
      <c r="L121" s="216"/>
      <c r="M121" s="289"/>
      <c r="T121" s="290"/>
      <c r="AT121" s="209" t="s">
        <v>764</v>
      </c>
      <c r="AU121" s="209" t="s">
        <v>85</v>
      </c>
    </row>
    <row r="122" spans="2:65" s="195" customFormat="1" ht="24.25" customHeight="1">
      <c r="B122" s="216"/>
      <c r="C122" s="277" t="s">
        <v>87</v>
      </c>
      <c r="D122" s="277" t="s">
        <v>136</v>
      </c>
      <c r="E122" s="278" t="s">
        <v>766</v>
      </c>
      <c r="F122" s="279" t="s">
        <v>767</v>
      </c>
      <c r="G122" s="280" t="s">
        <v>391</v>
      </c>
      <c r="H122" s="281">
        <v>1</v>
      </c>
      <c r="I122" s="141"/>
      <c r="J122" s="206">
        <f>ROUND(I122*H122,2)</f>
        <v>0</v>
      </c>
      <c r="K122" s="279" t="s">
        <v>1</v>
      </c>
      <c r="L122" s="216"/>
      <c r="M122" s="143" t="s">
        <v>1</v>
      </c>
      <c r="N122" s="282" t="s">
        <v>43</v>
      </c>
      <c r="P122" s="283">
        <f>O122*H122</f>
        <v>0</v>
      </c>
      <c r="Q122" s="283">
        <v>0</v>
      </c>
      <c r="R122" s="283">
        <f>Q122*H122</f>
        <v>0</v>
      </c>
      <c r="S122" s="283">
        <v>0</v>
      </c>
      <c r="T122" s="284">
        <f>S122*H122</f>
        <v>0</v>
      </c>
      <c r="AR122" s="285" t="s">
        <v>762</v>
      </c>
      <c r="AT122" s="285" t="s">
        <v>136</v>
      </c>
      <c r="AU122" s="285" t="s">
        <v>85</v>
      </c>
      <c r="AY122" s="209" t="s">
        <v>134</v>
      </c>
      <c r="BE122" s="286">
        <f>IF(N122="základní",J122,0)</f>
        <v>0</v>
      </c>
      <c r="BF122" s="286">
        <f>IF(N122="snížená",J122,0)</f>
        <v>0</v>
      </c>
      <c r="BG122" s="286">
        <f>IF(N122="zákl. přenesená",J122,0)</f>
        <v>0</v>
      </c>
      <c r="BH122" s="286">
        <f>IF(N122="sníž. přenesená",J122,0)</f>
        <v>0</v>
      </c>
      <c r="BI122" s="286">
        <f>IF(N122="nulová",J122,0)</f>
        <v>0</v>
      </c>
      <c r="BJ122" s="209" t="s">
        <v>85</v>
      </c>
      <c r="BK122" s="286">
        <f>ROUND(I122*H122,2)</f>
        <v>0</v>
      </c>
      <c r="BL122" s="209" t="s">
        <v>762</v>
      </c>
      <c r="BM122" s="285" t="s">
        <v>768</v>
      </c>
    </row>
    <row r="123" spans="2:65" s="195" customFormat="1" ht="72">
      <c r="B123" s="216"/>
      <c r="D123" s="287" t="s">
        <v>764</v>
      </c>
      <c r="F123" s="288" t="s">
        <v>769</v>
      </c>
      <c r="L123" s="216"/>
      <c r="M123" s="289"/>
      <c r="T123" s="290"/>
      <c r="AT123" s="209" t="s">
        <v>764</v>
      </c>
      <c r="AU123" s="209" t="s">
        <v>85</v>
      </c>
    </row>
    <row r="124" spans="2:65" s="195" customFormat="1" ht="16.5" customHeight="1">
      <c r="B124" s="216"/>
      <c r="C124" s="277" t="s">
        <v>157</v>
      </c>
      <c r="D124" s="277" t="s">
        <v>136</v>
      </c>
      <c r="E124" s="278" t="s">
        <v>770</v>
      </c>
      <c r="F124" s="279" t="s">
        <v>771</v>
      </c>
      <c r="G124" s="280" t="s">
        <v>391</v>
      </c>
      <c r="H124" s="281">
        <v>1</v>
      </c>
      <c r="I124" s="141"/>
      <c r="J124" s="206">
        <f>ROUND(I124*H124,2)</f>
        <v>0</v>
      </c>
      <c r="K124" s="279" t="s">
        <v>1</v>
      </c>
      <c r="L124" s="216"/>
      <c r="M124" s="143" t="s">
        <v>1</v>
      </c>
      <c r="N124" s="282" t="s">
        <v>43</v>
      </c>
      <c r="P124" s="283">
        <f>O124*H124</f>
        <v>0</v>
      </c>
      <c r="Q124" s="283">
        <v>0</v>
      </c>
      <c r="R124" s="283">
        <f>Q124*H124</f>
        <v>0</v>
      </c>
      <c r="S124" s="283">
        <v>0</v>
      </c>
      <c r="T124" s="284">
        <f>S124*H124</f>
        <v>0</v>
      </c>
      <c r="AR124" s="285" t="s">
        <v>762</v>
      </c>
      <c r="AT124" s="285" t="s">
        <v>136</v>
      </c>
      <c r="AU124" s="285" t="s">
        <v>85</v>
      </c>
      <c r="AY124" s="209" t="s">
        <v>134</v>
      </c>
      <c r="BE124" s="286">
        <f>IF(N124="základní",J124,0)</f>
        <v>0</v>
      </c>
      <c r="BF124" s="286">
        <f>IF(N124="snížená",J124,0)</f>
        <v>0</v>
      </c>
      <c r="BG124" s="286">
        <f>IF(N124="zákl. přenesená",J124,0)</f>
        <v>0</v>
      </c>
      <c r="BH124" s="286">
        <f>IF(N124="sníž. přenesená",J124,0)</f>
        <v>0</v>
      </c>
      <c r="BI124" s="286">
        <f>IF(N124="nulová",J124,0)</f>
        <v>0</v>
      </c>
      <c r="BJ124" s="209" t="s">
        <v>85</v>
      </c>
      <c r="BK124" s="286">
        <f>ROUND(I124*H124,2)</f>
        <v>0</v>
      </c>
      <c r="BL124" s="209" t="s">
        <v>762</v>
      </c>
      <c r="BM124" s="285" t="s">
        <v>772</v>
      </c>
    </row>
    <row r="125" spans="2:65" s="195" customFormat="1" ht="48">
      <c r="B125" s="216"/>
      <c r="D125" s="287" t="s">
        <v>764</v>
      </c>
      <c r="F125" s="288" t="s">
        <v>773</v>
      </c>
      <c r="L125" s="216"/>
      <c r="M125" s="289"/>
      <c r="T125" s="290"/>
      <c r="AT125" s="209" t="s">
        <v>764</v>
      </c>
      <c r="AU125" s="209" t="s">
        <v>85</v>
      </c>
    </row>
    <row r="126" spans="2:65" s="195" customFormat="1" ht="24.25" customHeight="1">
      <c r="B126" s="216"/>
      <c r="C126" s="277" t="s">
        <v>141</v>
      </c>
      <c r="D126" s="277" t="s">
        <v>136</v>
      </c>
      <c r="E126" s="278" t="s">
        <v>774</v>
      </c>
      <c r="F126" s="279" t="s">
        <v>775</v>
      </c>
      <c r="G126" s="280" t="s">
        <v>391</v>
      </c>
      <c r="H126" s="281">
        <v>1</v>
      </c>
      <c r="I126" s="141"/>
      <c r="J126" s="206">
        <f>ROUND(I126*H126,2)</f>
        <v>0</v>
      </c>
      <c r="K126" s="279" t="s">
        <v>1</v>
      </c>
      <c r="L126" s="216"/>
      <c r="M126" s="143" t="s">
        <v>1</v>
      </c>
      <c r="N126" s="282" t="s">
        <v>43</v>
      </c>
      <c r="P126" s="283">
        <f>O126*H126</f>
        <v>0</v>
      </c>
      <c r="Q126" s="283">
        <v>0</v>
      </c>
      <c r="R126" s="283">
        <f>Q126*H126</f>
        <v>0</v>
      </c>
      <c r="S126" s="283">
        <v>0</v>
      </c>
      <c r="T126" s="284">
        <f>S126*H126</f>
        <v>0</v>
      </c>
      <c r="AR126" s="285" t="s">
        <v>762</v>
      </c>
      <c r="AT126" s="285" t="s">
        <v>136</v>
      </c>
      <c r="AU126" s="285" t="s">
        <v>85</v>
      </c>
      <c r="AY126" s="209" t="s">
        <v>134</v>
      </c>
      <c r="BE126" s="286">
        <f>IF(N126="základní",J126,0)</f>
        <v>0</v>
      </c>
      <c r="BF126" s="286">
        <f>IF(N126="snížená",J126,0)</f>
        <v>0</v>
      </c>
      <c r="BG126" s="286">
        <f>IF(N126="zákl. přenesená",J126,0)</f>
        <v>0</v>
      </c>
      <c r="BH126" s="286">
        <f>IF(N126="sníž. přenesená",J126,0)</f>
        <v>0</v>
      </c>
      <c r="BI126" s="286">
        <f>IF(N126="nulová",J126,0)</f>
        <v>0</v>
      </c>
      <c r="BJ126" s="209" t="s">
        <v>85</v>
      </c>
      <c r="BK126" s="286">
        <f>ROUND(I126*H126,2)</f>
        <v>0</v>
      </c>
      <c r="BL126" s="209" t="s">
        <v>762</v>
      </c>
      <c r="BM126" s="285" t="s">
        <v>776</v>
      </c>
    </row>
    <row r="127" spans="2:65" s="195" customFormat="1" ht="84">
      <c r="B127" s="216"/>
      <c r="D127" s="287" t="s">
        <v>764</v>
      </c>
      <c r="F127" s="288" t="s">
        <v>777</v>
      </c>
      <c r="L127" s="216"/>
      <c r="M127" s="289"/>
      <c r="T127" s="290"/>
      <c r="AT127" s="209" t="s">
        <v>764</v>
      </c>
      <c r="AU127" s="209" t="s">
        <v>85</v>
      </c>
    </row>
    <row r="128" spans="2:65" s="195" customFormat="1" ht="16.5" customHeight="1">
      <c r="B128" s="216"/>
      <c r="C128" s="277" t="s">
        <v>165</v>
      </c>
      <c r="D128" s="277" t="s">
        <v>136</v>
      </c>
      <c r="E128" s="278" t="s">
        <v>778</v>
      </c>
      <c r="F128" s="279" t="s">
        <v>779</v>
      </c>
      <c r="G128" s="280" t="s">
        <v>391</v>
      </c>
      <c r="H128" s="281">
        <v>1</v>
      </c>
      <c r="I128" s="141"/>
      <c r="J128" s="206">
        <f>ROUND(I128*H128,2)</f>
        <v>0</v>
      </c>
      <c r="K128" s="279" t="s">
        <v>1</v>
      </c>
      <c r="L128" s="216"/>
      <c r="M128" s="143" t="s">
        <v>1</v>
      </c>
      <c r="N128" s="282" t="s">
        <v>43</v>
      </c>
      <c r="P128" s="283">
        <f>O128*H128</f>
        <v>0</v>
      </c>
      <c r="Q128" s="283">
        <v>0</v>
      </c>
      <c r="R128" s="283">
        <f>Q128*H128</f>
        <v>0</v>
      </c>
      <c r="S128" s="283">
        <v>0</v>
      </c>
      <c r="T128" s="284">
        <f>S128*H128</f>
        <v>0</v>
      </c>
      <c r="AR128" s="285" t="s">
        <v>762</v>
      </c>
      <c r="AT128" s="285" t="s">
        <v>136</v>
      </c>
      <c r="AU128" s="285" t="s">
        <v>85</v>
      </c>
      <c r="AY128" s="209" t="s">
        <v>134</v>
      </c>
      <c r="BE128" s="286">
        <f>IF(N128="základní",J128,0)</f>
        <v>0</v>
      </c>
      <c r="BF128" s="286">
        <f>IF(N128="snížená",J128,0)</f>
        <v>0</v>
      </c>
      <c r="BG128" s="286">
        <f>IF(N128="zákl. přenesená",J128,0)</f>
        <v>0</v>
      </c>
      <c r="BH128" s="286">
        <f>IF(N128="sníž. přenesená",J128,0)</f>
        <v>0</v>
      </c>
      <c r="BI128" s="286">
        <f>IF(N128="nulová",J128,0)</f>
        <v>0</v>
      </c>
      <c r="BJ128" s="209" t="s">
        <v>85</v>
      </c>
      <c r="BK128" s="286">
        <f>ROUND(I128*H128,2)</f>
        <v>0</v>
      </c>
      <c r="BL128" s="209" t="s">
        <v>762</v>
      </c>
      <c r="BM128" s="285" t="s">
        <v>780</v>
      </c>
    </row>
    <row r="129" spans="2:65" s="195" customFormat="1" ht="84">
      <c r="B129" s="216"/>
      <c r="D129" s="287" t="s">
        <v>764</v>
      </c>
      <c r="F129" s="288" t="s">
        <v>781</v>
      </c>
      <c r="L129" s="216"/>
      <c r="M129" s="289"/>
      <c r="T129" s="290"/>
      <c r="AT129" s="209" t="s">
        <v>764</v>
      </c>
      <c r="AU129" s="209" t="s">
        <v>85</v>
      </c>
    </row>
    <row r="130" spans="2:65" s="195" customFormat="1" ht="16.5" customHeight="1">
      <c r="B130" s="216"/>
      <c r="C130" s="277" t="s">
        <v>170</v>
      </c>
      <c r="D130" s="277" t="s">
        <v>136</v>
      </c>
      <c r="E130" s="278" t="s">
        <v>782</v>
      </c>
      <c r="F130" s="279" t="s">
        <v>783</v>
      </c>
      <c r="G130" s="280" t="s">
        <v>391</v>
      </c>
      <c r="H130" s="281">
        <v>1</v>
      </c>
      <c r="I130" s="141"/>
      <c r="J130" s="206">
        <f>ROUND(I130*H130,2)</f>
        <v>0</v>
      </c>
      <c r="K130" s="279" t="s">
        <v>1</v>
      </c>
      <c r="L130" s="216"/>
      <c r="M130" s="143" t="s">
        <v>1</v>
      </c>
      <c r="N130" s="282" t="s">
        <v>43</v>
      </c>
      <c r="P130" s="283">
        <f>O130*H130</f>
        <v>0</v>
      </c>
      <c r="Q130" s="283">
        <v>0</v>
      </c>
      <c r="R130" s="283">
        <f>Q130*H130</f>
        <v>0</v>
      </c>
      <c r="S130" s="283">
        <v>0</v>
      </c>
      <c r="T130" s="284">
        <f>S130*H130</f>
        <v>0</v>
      </c>
      <c r="AR130" s="285" t="s">
        <v>762</v>
      </c>
      <c r="AT130" s="285" t="s">
        <v>136</v>
      </c>
      <c r="AU130" s="285" t="s">
        <v>85</v>
      </c>
      <c r="AY130" s="209" t="s">
        <v>134</v>
      </c>
      <c r="BE130" s="286">
        <f>IF(N130="základní",J130,0)</f>
        <v>0</v>
      </c>
      <c r="BF130" s="286">
        <f>IF(N130="snížená",J130,0)</f>
        <v>0</v>
      </c>
      <c r="BG130" s="286">
        <f>IF(N130="zákl. přenesená",J130,0)</f>
        <v>0</v>
      </c>
      <c r="BH130" s="286">
        <f>IF(N130="sníž. přenesená",J130,0)</f>
        <v>0</v>
      </c>
      <c r="BI130" s="286">
        <f>IF(N130="nulová",J130,0)</f>
        <v>0</v>
      </c>
      <c r="BJ130" s="209" t="s">
        <v>85</v>
      </c>
      <c r="BK130" s="286">
        <f>ROUND(I130*H130,2)</f>
        <v>0</v>
      </c>
      <c r="BL130" s="209" t="s">
        <v>762</v>
      </c>
      <c r="BM130" s="285" t="s">
        <v>784</v>
      </c>
    </row>
    <row r="131" spans="2:65" s="195" customFormat="1" ht="60">
      <c r="B131" s="216"/>
      <c r="D131" s="287" t="s">
        <v>764</v>
      </c>
      <c r="F131" s="288" t="s">
        <v>785</v>
      </c>
      <c r="L131" s="216"/>
      <c r="M131" s="289"/>
      <c r="T131" s="290"/>
      <c r="AT131" s="209" t="s">
        <v>764</v>
      </c>
      <c r="AU131" s="209" t="s">
        <v>85</v>
      </c>
    </row>
    <row r="132" spans="2:65" s="195" customFormat="1" ht="21.75" customHeight="1">
      <c r="B132" s="216"/>
      <c r="C132" s="277" t="s">
        <v>175</v>
      </c>
      <c r="D132" s="277" t="s">
        <v>136</v>
      </c>
      <c r="E132" s="278" t="s">
        <v>786</v>
      </c>
      <c r="F132" s="279" t="s">
        <v>787</v>
      </c>
      <c r="G132" s="280" t="s">
        <v>391</v>
      </c>
      <c r="H132" s="281">
        <v>1</v>
      </c>
      <c r="I132" s="141"/>
      <c r="J132" s="206">
        <f>ROUND(I132*H132,2)</f>
        <v>0</v>
      </c>
      <c r="K132" s="279" t="s">
        <v>1</v>
      </c>
      <c r="L132" s="216"/>
      <c r="M132" s="143" t="s">
        <v>1</v>
      </c>
      <c r="N132" s="282" t="s">
        <v>43</v>
      </c>
      <c r="P132" s="283">
        <f>O132*H132</f>
        <v>0</v>
      </c>
      <c r="Q132" s="283">
        <v>0</v>
      </c>
      <c r="R132" s="283">
        <f>Q132*H132</f>
        <v>0</v>
      </c>
      <c r="S132" s="283">
        <v>0</v>
      </c>
      <c r="T132" s="284">
        <f>S132*H132</f>
        <v>0</v>
      </c>
      <c r="AR132" s="285" t="s">
        <v>762</v>
      </c>
      <c r="AT132" s="285" t="s">
        <v>136</v>
      </c>
      <c r="AU132" s="285" t="s">
        <v>85</v>
      </c>
      <c r="AY132" s="209" t="s">
        <v>134</v>
      </c>
      <c r="BE132" s="286">
        <f>IF(N132="základní",J132,0)</f>
        <v>0</v>
      </c>
      <c r="BF132" s="286">
        <f>IF(N132="snížená",J132,0)</f>
        <v>0</v>
      </c>
      <c r="BG132" s="286">
        <f>IF(N132="zákl. přenesená",J132,0)</f>
        <v>0</v>
      </c>
      <c r="BH132" s="286">
        <f>IF(N132="sníž. přenesená",J132,0)</f>
        <v>0</v>
      </c>
      <c r="BI132" s="286">
        <f>IF(N132="nulová",J132,0)</f>
        <v>0</v>
      </c>
      <c r="BJ132" s="209" t="s">
        <v>85</v>
      </c>
      <c r="BK132" s="286">
        <f>ROUND(I132*H132,2)</f>
        <v>0</v>
      </c>
      <c r="BL132" s="209" t="s">
        <v>762</v>
      </c>
      <c r="BM132" s="285" t="s">
        <v>788</v>
      </c>
    </row>
    <row r="133" spans="2:65" s="195" customFormat="1" ht="60">
      <c r="B133" s="216"/>
      <c r="D133" s="287" t="s">
        <v>764</v>
      </c>
      <c r="F133" s="288" t="s">
        <v>789</v>
      </c>
      <c r="L133" s="216"/>
      <c r="M133" s="289"/>
      <c r="T133" s="290"/>
      <c r="AT133" s="209" t="s">
        <v>764</v>
      </c>
      <c r="AU133" s="209" t="s">
        <v>85</v>
      </c>
    </row>
    <row r="134" spans="2:65" s="195" customFormat="1" ht="16.5" customHeight="1">
      <c r="B134" s="216"/>
      <c r="C134" s="277" t="s">
        <v>179</v>
      </c>
      <c r="D134" s="277" t="s">
        <v>136</v>
      </c>
      <c r="E134" s="278" t="s">
        <v>790</v>
      </c>
      <c r="F134" s="279" t="s">
        <v>791</v>
      </c>
      <c r="G134" s="280" t="s">
        <v>391</v>
      </c>
      <c r="H134" s="281">
        <v>1</v>
      </c>
      <c r="I134" s="141"/>
      <c r="J134" s="206">
        <f>ROUND(I134*H134,2)</f>
        <v>0</v>
      </c>
      <c r="K134" s="279" t="s">
        <v>1</v>
      </c>
      <c r="L134" s="216"/>
      <c r="M134" s="143" t="s">
        <v>1</v>
      </c>
      <c r="N134" s="282" t="s">
        <v>43</v>
      </c>
      <c r="P134" s="283">
        <f>O134*H134</f>
        <v>0</v>
      </c>
      <c r="Q134" s="283">
        <v>0</v>
      </c>
      <c r="R134" s="283">
        <f>Q134*H134</f>
        <v>0</v>
      </c>
      <c r="S134" s="283">
        <v>0</v>
      </c>
      <c r="T134" s="284">
        <f>S134*H134</f>
        <v>0</v>
      </c>
      <c r="AR134" s="285" t="s">
        <v>762</v>
      </c>
      <c r="AT134" s="285" t="s">
        <v>136</v>
      </c>
      <c r="AU134" s="285" t="s">
        <v>85</v>
      </c>
      <c r="AY134" s="209" t="s">
        <v>134</v>
      </c>
      <c r="BE134" s="286">
        <f>IF(N134="základní",J134,0)</f>
        <v>0</v>
      </c>
      <c r="BF134" s="286">
        <f>IF(N134="snížená",J134,0)</f>
        <v>0</v>
      </c>
      <c r="BG134" s="286">
        <f>IF(N134="zákl. přenesená",J134,0)</f>
        <v>0</v>
      </c>
      <c r="BH134" s="286">
        <f>IF(N134="sníž. přenesená",J134,0)</f>
        <v>0</v>
      </c>
      <c r="BI134" s="286">
        <f>IF(N134="nulová",J134,0)</f>
        <v>0</v>
      </c>
      <c r="BJ134" s="209" t="s">
        <v>85</v>
      </c>
      <c r="BK134" s="286">
        <f>ROUND(I134*H134,2)</f>
        <v>0</v>
      </c>
      <c r="BL134" s="209" t="s">
        <v>762</v>
      </c>
      <c r="BM134" s="285" t="s">
        <v>792</v>
      </c>
    </row>
    <row r="135" spans="2:65" s="195" customFormat="1" ht="108">
      <c r="B135" s="216"/>
      <c r="D135" s="287" t="s">
        <v>764</v>
      </c>
      <c r="F135" s="288" t="s">
        <v>793</v>
      </c>
      <c r="L135" s="216"/>
      <c r="M135" s="289"/>
      <c r="T135" s="290"/>
      <c r="AT135" s="209" t="s">
        <v>764</v>
      </c>
      <c r="AU135" s="209" t="s">
        <v>85</v>
      </c>
    </row>
    <row r="136" spans="2:65" s="127" customFormat="1" ht="26" customHeight="1">
      <c r="B136" s="268"/>
      <c r="D136" s="269" t="s">
        <v>77</v>
      </c>
      <c r="E136" s="270" t="s">
        <v>100</v>
      </c>
      <c r="F136" s="270" t="s">
        <v>794</v>
      </c>
      <c r="J136" s="271">
        <f>BK136</f>
        <v>0</v>
      </c>
      <c r="L136" s="268"/>
      <c r="M136" s="272"/>
      <c r="P136" s="273">
        <f>SUM(P137:P162)</f>
        <v>0</v>
      </c>
      <c r="R136" s="273">
        <f>SUM(R137:R162)</f>
        <v>0</v>
      </c>
      <c r="T136" s="274">
        <f>SUM(T137:T162)</f>
        <v>0</v>
      </c>
      <c r="AR136" s="269" t="s">
        <v>165</v>
      </c>
      <c r="AT136" s="275" t="s">
        <v>77</v>
      </c>
      <c r="AU136" s="275" t="s">
        <v>78</v>
      </c>
      <c r="AY136" s="269" t="s">
        <v>134</v>
      </c>
      <c r="BK136" s="276">
        <f>SUM(BK137:BK167)</f>
        <v>0</v>
      </c>
    </row>
    <row r="137" spans="2:65" s="195" customFormat="1" ht="16.5" customHeight="1">
      <c r="B137" s="216"/>
      <c r="C137" s="277" t="s">
        <v>183</v>
      </c>
      <c r="D137" s="277" t="s">
        <v>136</v>
      </c>
      <c r="E137" s="278" t="s">
        <v>795</v>
      </c>
      <c r="F137" s="279" t="s">
        <v>796</v>
      </c>
      <c r="G137" s="280" t="s">
        <v>391</v>
      </c>
      <c r="H137" s="281">
        <v>1</v>
      </c>
      <c r="I137" s="141"/>
      <c r="J137" s="206">
        <f>ROUND(I137*H137,2)</f>
        <v>0</v>
      </c>
      <c r="K137" s="279" t="s">
        <v>140</v>
      </c>
      <c r="L137" s="216"/>
      <c r="M137" s="143" t="s">
        <v>1</v>
      </c>
      <c r="N137" s="282" t="s">
        <v>43</v>
      </c>
      <c r="P137" s="283">
        <f>O137*H137</f>
        <v>0</v>
      </c>
      <c r="Q137" s="283">
        <v>0</v>
      </c>
      <c r="R137" s="283">
        <f>Q137*H137</f>
        <v>0</v>
      </c>
      <c r="S137" s="283">
        <v>0</v>
      </c>
      <c r="T137" s="284">
        <f>S137*H137</f>
        <v>0</v>
      </c>
      <c r="AR137" s="285" t="s">
        <v>797</v>
      </c>
      <c r="AT137" s="285" t="s">
        <v>136</v>
      </c>
      <c r="AU137" s="285" t="s">
        <v>85</v>
      </c>
      <c r="AY137" s="209" t="s">
        <v>134</v>
      </c>
      <c r="BE137" s="286">
        <f>IF(N137="základní",J137,0)</f>
        <v>0</v>
      </c>
      <c r="BF137" s="286">
        <f>IF(N137="snížená",J137,0)</f>
        <v>0</v>
      </c>
      <c r="BG137" s="286">
        <f>IF(N137="zákl. přenesená",J137,0)</f>
        <v>0</v>
      </c>
      <c r="BH137" s="286">
        <f>IF(N137="sníž. přenesená",J137,0)</f>
        <v>0</v>
      </c>
      <c r="BI137" s="286">
        <f>IF(N137="nulová",J137,0)</f>
        <v>0</v>
      </c>
      <c r="BJ137" s="209" t="s">
        <v>85</v>
      </c>
      <c r="BK137" s="286">
        <f>ROUND(I137*H137,2)</f>
        <v>0</v>
      </c>
      <c r="BL137" s="209" t="s">
        <v>797</v>
      </c>
      <c r="BM137" s="285" t="s">
        <v>798</v>
      </c>
    </row>
    <row r="138" spans="2:65" s="195" customFormat="1" ht="16.5" customHeight="1">
      <c r="B138" s="216"/>
      <c r="C138" s="277" t="s">
        <v>188</v>
      </c>
      <c r="D138" s="277" t="s">
        <v>136</v>
      </c>
      <c r="E138" s="278" t="s">
        <v>799</v>
      </c>
      <c r="F138" s="279" t="s">
        <v>800</v>
      </c>
      <c r="G138" s="280" t="s">
        <v>391</v>
      </c>
      <c r="H138" s="281">
        <v>1</v>
      </c>
      <c r="I138" s="141"/>
      <c r="J138" s="206">
        <f>ROUND(I138*H138,2)</f>
        <v>0</v>
      </c>
      <c r="K138" s="279" t="s">
        <v>1</v>
      </c>
      <c r="L138" s="216"/>
      <c r="M138" s="143" t="s">
        <v>1</v>
      </c>
      <c r="N138" s="282" t="s">
        <v>43</v>
      </c>
      <c r="P138" s="283">
        <f>O138*H138</f>
        <v>0</v>
      </c>
      <c r="Q138" s="283">
        <v>0</v>
      </c>
      <c r="R138" s="283">
        <f>Q138*H138</f>
        <v>0</v>
      </c>
      <c r="S138" s="283">
        <v>0</v>
      </c>
      <c r="T138" s="284">
        <f>S138*H138</f>
        <v>0</v>
      </c>
      <c r="AR138" s="285" t="s">
        <v>797</v>
      </c>
      <c r="AT138" s="285" t="s">
        <v>136</v>
      </c>
      <c r="AU138" s="285" t="s">
        <v>85</v>
      </c>
      <c r="AY138" s="209" t="s">
        <v>134</v>
      </c>
      <c r="BE138" s="286">
        <f>IF(N138="základní",J138,0)</f>
        <v>0</v>
      </c>
      <c r="BF138" s="286">
        <f>IF(N138="snížená",J138,0)</f>
        <v>0</v>
      </c>
      <c r="BG138" s="286">
        <f>IF(N138="zákl. přenesená",J138,0)</f>
        <v>0</v>
      </c>
      <c r="BH138" s="286">
        <f>IF(N138="sníž. přenesená",J138,0)</f>
        <v>0</v>
      </c>
      <c r="BI138" s="286">
        <f>IF(N138="nulová",J138,0)</f>
        <v>0</v>
      </c>
      <c r="BJ138" s="209" t="s">
        <v>85</v>
      </c>
      <c r="BK138" s="286">
        <f>ROUND(I138*H138,2)</f>
        <v>0</v>
      </c>
      <c r="BL138" s="209" t="s">
        <v>797</v>
      </c>
      <c r="BM138" s="285" t="s">
        <v>801</v>
      </c>
    </row>
    <row r="139" spans="2:65" s="195" customFormat="1" ht="48">
      <c r="B139" s="216"/>
      <c r="D139" s="287" t="s">
        <v>764</v>
      </c>
      <c r="F139" s="288" t="s">
        <v>802</v>
      </c>
      <c r="L139" s="216"/>
      <c r="M139" s="289"/>
      <c r="T139" s="290"/>
      <c r="AT139" s="209" t="s">
        <v>764</v>
      </c>
      <c r="AU139" s="209" t="s">
        <v>85</v>
      </c>
    </row>
    <row r="140" spans="2:65" s="195" customFormat="1" ht="16.5" customHeight="1">
      <c r="B140" s="216"/>
      <c r="C140" s="277" t="s">
        <v>194</v>
      </c>
      <c r="D140" s="277" t="s">
        <v>136</v>
      </c>
      <c r="E140" s="278" t="s">
        <v>803</v>
      </c>
      <c r="F140" s="279" t="s">
        <v>804</v>
      </c>
      <c r="G140" s="280" t="s">
        <v>391</v>
      </c>
      <c r="H140" s="281">
        <v>1</v>
      </c>
      <c r="I140" s="141"/>
      <c r="J140" s="206">
        <f>ROUND(I140*H140,2)</f>
        <v>0</v>
      </c>
      <c r="K140" s="279" t="s">
        <v>1</v>
      </c>
      <c r="L140" s="216"/>
      <c r="M140" s="143" t="s">
        <v>1</v>
      </c>
      <c r="N140" s="282" t="s">
        <v>43</v>
      </c>
      <c r="P140" s="283">
        <f>O140*H140</f>
        <v>0</v>
      </c>
      <c r="Q140" s="283">
        <v>0</v>
      </c>
      <c r="R140" s="283">
        <f>Q140*H140</f>
        <v>0</v>
      </c>
      <c r="S140" s="283">
        <v>0</v>
      </c>
      <c r="T140" s="284">
        <f>S140*H140</f>
        <v>0</v>
      </c>
      <c r="AR140" s="285" t="s">
        <v>797</v>
      </c>
      <c r="AT140" s="285" t="s">
        <v>136</v>
      </c>
      <c r="AU140" s="285" t="s">
        <v>85</v>
      </c>
      <c r="AY140" s="209" t="s">
        <v>134</v>
      </c>
      <c r="BE140" s="286">
        <f>IF(N140="základní",J140,0)</f>
        <v>0</v>
      </c>
      <c r="BF140" s="286">
        <f>IF(N140="snížená",J140,0)</f>
        <v>0</v>
      </c>
      <c r="BG140" s="286">
        <f>IF(N140="zákl. přenesená",J140,0)</f>
        <v>0</v>
      </c>
      <c r="BH140" s="286">
        <f>IF(N140="sníž. přenesená",J140,0)</f>
        <v>0</v>
      </c>
      <c r="BI140" s="286">
        <f>IF(N140="nulová",J140,0)</f>
        <v>0</v>
      </c>
      <c r="BJ140" s="209" t="s">
        <v>85</v>
      </c>
      <c r="BK140" s="286">
        <f>ROUND(I140*H140,2)</f>
        <v>0</v>
      </c>
      <c r="BL140" s="209" t="s">
        <v>797</v>
      </c>
      <c r="BM140" s="285" t="s">
        <v>805</v>
      </c>
    </row>
    <row r="141" spans="2:65" s="195" customFormat="1" ht="16.5" customHeight="1">
      <c r="B141" s="216"/>
      <c r="C141" s="277" t="s">
        <v>199</v>
      </c>
      <c r="D141" s="277" t="s">
        <v>136</v>
      </c>
      <c r="E141" s="278" t="s">
        <v>806</v>
      </c>
      <c r="F141" s="279" t="s">
        <v>807</v>
      </c>
      <c r="G141" s="280" t="s">
        <v>391</v>
      </c>
      <c r="H141" s="281">
        <v>1</v>
      </c>
      <c r="I141" s="141"/>
      <c r="J141" s="206">
        <f>ROUND(I141*H141,2)</f>
        <v>0</v>
      </c>
      <c r="K141" s="279" t="s">
        <v>1</v>
      </c>
      <c r="L141" s="216"/>
      <c r="M141" s="143" t="s">
        <v>1</v>
      </c>
      <c r="N141" s="282" t="s">
        <v>43</v>
      </c>
      <c r="P141" s="283">
        <f>O141*H141</f>
        <v>0</v>
      </c>
      <c r="Q141" s="283">
        <v>0</v>
      </c>
      <c r="R141" s="283">
        <f>Q141*H141</f>
        <v>0</v>
      </c>
      <c r="S141" s="283">
        <v>0</v>
      </c>
      <c r="T141" s="284">
        <f>S141*H141</f>
        <v>0</v>
      </c>
      <c r="AR141" s="285" t="s">
        <v>797</v>
      </c>
      <c r="AT141" s="285" t="s">
        <v>136</v>
      </c>
      <c r="AU141" s="285" t="s">
        <v>85</v>
      </c>
      <c r="AY141" s="209" t="s">
        <v>134</v>
      </c>
      <c r="BE141" s="286">
        <f>IF(N141="základní",J141,0)</f>
        <v>0</v>
      </c>
      <c r="BF141" s="286">
        <f>IF(N141="snížená",J141,0)</f>
        <v>0</v>
      </c>
      <c r="BG141" s="286">
        <f>IF(N141="zákl. přenesená",J141,0)</f>
        <v>0</v>
      </c>
      <c r="BH141" s="286">
        <f>IF(N141="sníž. přenesená",J141,0)</f>
        <v>0</v>
      </c>
      <c r="BI141" s="286">
        <f>IF(N141="nulová",J141,0)</f>
        <v>0</v>
      </c>
      <c r="BJ141" s="209" t="s">
        <v>85</v>
      </c>
      <c r="BK141" s="286">
        <f>ROUND(I141*H141,2)</f>
        <v>0</v>
      </c>
      <c r="BL141" s="209" t="s">
        <v>797</v>
      </c>
      <c r="BM141" s="285" t="s">
        <v>808</v>
      </c>
    </row>
    <row r="142" spans="2:65" s="195" customFormat="1" ht="24.25" customHeight="1">
      <c r="B142" s="216"/>
      <c r="C142" s="277" t="s">
        <v>215</v>
      </c>
      <c r="D142" s="277" t="s">
        <v>136</v>
      </c>
      <c r="E142" s="278" t="s">
        <v>809</v>
      </c>
      <c r="F142" s="279" t="s">
        <v>810</v>
      </c>
      <c r="G142" s="280" t="s">
        <v>391</v>
      </c>
      <c r="H142" s="281">
        <v>1</v>
      </c>
      <c r="I142" s="141"/>
      <c r="J142" s="206">
        <f>ROUND(I142*H142,2)</f>
        <v>0</v>
      </c>
      <c r="K142" s="279" t="s">
        <v>1</v>
      </c>
      <c r="L142" s="216"/>
      <c r="M142" s="143" t="s">
        <v>1</v>
      </c>
      <c r="N142" s="282" t="s">
        <v>43</v>
      </c>
      <c r="P142" s="283">
        <f>O142*H142</f>
        <v>0</v>
      </c>
      <c r="Q142" s="283">
        <v>0</v>
      </c>
      <c r="R142" s="283">
        <f>Q142*H142</f>
        <v>0</v>
      </c>
      <c r="S142" s="283">
        <v>0</v>
      </c>
      <c r="T142" s="284">
        <f>S142*H142</f>
        <v>0</v>
      </c>
      <c r="AR142" s="285" t="s">
        <v>141</v>
      </c>
      <c r="AT142" s="285" t="s">
        <v>136</v>
      </c>
      <c r="AU142" s="285" t="s">
        <v>85</v>
      </c>
      <c r="AY142" s="209" t="s">
        <v>134</v>
      </c>
      <c r="BE142" s="286">
        <f>IF(N142="základní",J142,0)</f>
        <v>0</v>
      </c>
      <c r="BF142" s="286">
        <f>IF(N142="snížená",J142,0)</f>
        <v>0</v>
      </c>
      <c r="BG142" s="286">
        <f>IF(N142="zákl. přenesená",J142,0)</f>
        <v>0</v>
      </c>
      <c r="BH142" s="286">
        <f>IF(N142="sníž. přenesená",J142,0)</f>
        <v>0</v>
      </c>
      <c r="BI142" s="286">
        <f>IF(N142="nulová",J142,0)</f>
        <v>0</v>
      </c>
      <c r="BJ142" s="209" t="s">
        <v>85</v>
      </c>
      <c r="BK142" s="286">
        <f>ROUND(I142*H142,2)</f>
        <v>0</v>
      </c>
      <c r="BL142" s="209" t="s">
        <v>141</v>
      </c>
      <c r="BM142" s="285" t="s">
        <v>811</v>
      </c>
    </row>
    <row r="143" spans="2:65" s="195" customFormat="1" ht="96">
      <c r="B143" s="216"/>
      <c r="D143" s="287" t="s">
        <v>764</v>
      </c>
      <c r="F143" s="288" t="s">
        <v>812</v>
      </c>
      <c r="L143" s="216"/>
      <c r="M143" s="289"/>
      <c r="T143" s="290"/>
      <c r="AT143" s="209" t="s">
        <v>764</v>
      </c>
      <c r="AU143" s="209" t="s">
        <v>85</v>
      </c>
    </row>
    <row r="144" spans="2:65" s="195" customFormat="1" ht="16.5" customHeight="1">
      <c r="B144" s="216"/>
      <c r="C144" s="277" t="s">
        <v>14</v>
      </c>
      <c r="D144" s="277" t="s">
        <v>136</v>
      </c>
      <c r="E144" s="278" t="s">
        <v>813</v>
      </c>
      <c r="F144" s="279" t="s">
        <v>814</v>
      </c>
      <c r="G144" s="280" t="s">
        <v>391</v>
      </c>
      <c r="H144" s="281">
        <v>1</v>
      </c>
      <c r="I144" s="141"/>
      <c r="J144" s="206">
        <f>ROUND(I144*H144,2)</f>
        <v>0</v>
      </c>
      <c r="K144" s="279" t="s">
        <v>1</v>
      </c>
      <c r="L144" s="216"/>
      <c r="M144" s="143" t="s">
        <v>1</v>
      </c>
      <c r="N144" s="282" t="s">
        <v>43</v>
      </c>
      <c r="P144" s="283">
        <f>O144*H144</f>
        <v>0</v>
      </c>
      <c r="Q144" s="283">
        <v>0</v>
      </c>
      <c r="R144" s="283">
        <f>Q144*H144</f>
        <v>0</v>
      </c>
      <c r="S144" s="283">
        <v>0</v>
      </c>
      <c r="T144" s="284">
        <f>S144*H144</f>
        <v>0</v>
      </c>
      <c r="AR144" s="285" t="s">
        <v>141</v>
      </c>
      <c r="AT144" s="285" t="s">
        <v>136</v>
      </c>
      <c r="AU144" s="285" t="s">
        <v>85</v>
      </c>
      <c r="AY144" s="209" t="s">
        <v>134</v>
      </c>
      <c r="BE144" s="286">
        <f>IF(N144="základní",J144,0)</f>
        <v>0</v>
      </c>
      <c r="BF144" s="286">
        <f>IF(N144="snížená",J144,0)</f>
        <v>0</v>
      </c>
      <c r="BG144" s="286">
        <f>IF(N144="zákl. přenesená",J144,0)</f>
        <v>0</v>
      </c>
      <c r="BH144" s="286">
        <f>IF(N144="sníž. přenesená",J144,0)</f>
        <v>0</v>
      </c>
      <c r="BI144" s="286">
        <f>IF(N144="nulová",J144,0)</f>
        <v>0</v>
      </c>
      <c r="BJ144" s="209" t="s">
        <v>85</v>
      </c>
      <c r="BK144" s="286">
        <f>ROUND(I144*H144,2)</f>
        <v>0</v>
      </c>
      <c r="BL144" s="209" t="s">
        <v>141</v>
      </c>
      <c r="BM144" s="285" t="s">
        <v>815</v>
      </c>
    </row>
    <row r="145" spans="2:65" s="195" customFormat="1" ht="60">
      <c r="B145" s="216"/>
      <c r="D145" s="287" t="s">
        <v>764</v>
      </c>
      <c r="F145" s="288" t="s">
        <v>816</v>
      </c>
      <c r="L145" s="216"/>
      <c r="M145" s="289"/>
      <c r="T145" s="290"/>
      <c r="AT145" s="209" t="s">
        <v>764</v>
      </c>
      <c r="AU145" s="209" t="s">
        <v>85</v>
      </c>
    </row>
    <row r="146" spans="2:65" s="195" customFormat="1" ht="24.25" customHeight="1">
      <c r="B146" s="216"/>
      <c r="C146" s="277" t="s">
        <v>8</v>
      </c>
      <c r="D146" s="277" t="s">
        <v>136</v>
      </c>
      <c r="E146" s="278" t="s">
        <v>817</v>
      </c>
      <c r="F146" s="279" t="s">
        <v>818</v>
      </c>
      <c r="G146" s="280" t="s">
        <v>391</v>
      </c>
      <c r="H146" s="281">
        <v>1</v>
      </c>
      <c r="I146" s="141"/>
      <c r="J146" s="206">
        <f>ROUND(I146*H146,2)</f>
        <v>0</v>
      </c>
      <c r="K146" s="279" t="s">
        <v>1</v>
      </c>
      <c r="L146" s="216"/>
      <c r="M146" s="143" t="s">
        <v>1</v>
      </c>
      <c r="N146" s="282" t="s">
        <v>43</v>
      </c>
      <c r="P146" s="283">
        <f>O146*H146</f>
        <v>0</v>
      </c>
      <c r="Q146" s="283">
        <v>0</v>
      </c>
      <c r="R146" s="283">
        <f>Q146*H146</f>
        <v>0</v>
      </c>
      <c r="S146" s="283">
        <v>0</v>
      </c>
      <c r="T146" s="284">
        <f>S146*H146</f>
        <v>0</v>
      </c>
      <c r="AR146" s="285" t="s">
        <v>141</v>
      </c>
      <c r="AT146" s="285" t="s">
        <v>136</v>
      </c>
      <c r="AU146" s="285" t="s">
        <v>85</v>
      </c>
      <c r="AY146" s="209" t="s">
        <v>134</v>
      </c>
      <c r="BE146" s="286">
        <f>IF(N146="základní",J146,0)</f>
        <v>0</v>
      </c>
      <c r="BF146" s="286">
        <f>IF(N146="snížená",J146,0)</f>
        <v>0</v>
      </c>
      <c r="BG146" s="286">
        <f>IF(N146="zákl. přenesená",J146,0)</f>
        <v>0</v>
      </c>
      <c r="BH146" s="286">
        <f>IF(N146="sníž. přenesená",J146,0)</f>
        <v>0</v>
      </c>
      <c r="BI146" s="286">
        <f>IF(N146="nulová",J146,0)</f>
        <v>0</v>
      </c>
      <c r="BJ146" s="209" t="s">
        <v>85</v>
      </c>
      <c r="BK146" s="286">
        <f>ROUND(I146*H146,2)</f>
        <v>0</v>
      </c>
      <c r="BL146" s="209" t="s">
        <v>141</v>
      </c>
      <c r="BM146" s="285" t="s">
        <v>819</v>
      </c>
    </row>
    <row r="147" spans="2:65" s="195" customFormat="1" ht="60">
      <c r="B147" s="216"/>
      <c r="D147" s="287" t="s">
        <v>764</v>
      </c>
      <c r="F147" s="288" t="s">
        <v>820</v>
      </c>
      <c r="L147" s="216"/>
      <c r="M147" s="289"/>
      <c r="T147" s="290"/>
      <c r="AT147" s="209" t="s">
        <v>764</v>
      </c>
      <c r="AU147" s="209" t="s">
        <v>85</v>
      </c>
    </row>
    <row r="148" spans="2:65" s="195" customFormat="1" ht="16.5" customHeight="1">
      <c r="B148" s="216"/>
      <c r="C148" s="277" t="s">
        <v>223</v>
      </c>
      <c r="D148" s="277" t="s">
        <v>136</v>
      </c>
      <c r="E148" s="278" t="s">
        <v>821</v>
      </c>
      <c r="F148" s="279" t="s">
        <v>822</v>
      </c>
      <c r="G148" s="280" t="s">
        <v>391</v>
      </c>
      <c r="H148" s="281">
        <v>1</v>
      </c>
      <c r="I148" s="141"/>
      <c r="J148" s="206">
        <f>ROUND(I148*H148,2)</f>
        <v>0</v>
      </c>
      <c r="K148" s="279" t="s">
        <v>1</v>
      </c>
      <c r="L148" s="216"/>
      <c r="M148" s="143" t="s">
        <v>1</v>
      </c>
      <c r="N148" s="282" t="s">
        <v>43</v>
      </c>
      <c r="P148" s="283">
        <f>O148*H148</f>
        <v>0</v>
      </c>
      <c r="Q148" s="283">
        <v>0</v>
      </c>
      <c r="R148" s="283">
        <f>Q148*H148</f>
        <v>0</v>
      </c>
      <c r="S148" s="283">
        <v>0</v>
      </c>
      <c r="T148" s="284">
        <f>S148*H148</f>
        <v>0</v>
      </c>
      <c r="AR148" s="285" t="s">
        <v>141</v>
      </c>
      <c r="AT148" s="285" t="s">
        <v>136</v>
      </c>
      <c r="AU148" s="285" t="s">
        <v>85</v>
      </c>
      <c r="AY148" s="209" t="s">
        <v>134</v>
      </c>
      <c r="BE148" s="286">
        <f>IF(N148="základní",J148,0)</f>
        <v>0</v>
      </c>
      <c r="BF148" s="286">
        <f>IF(N148="snížená",J148,0)</f>
        <v>0</v>
      </c>
      <c r="BG148" s="286">
        <f>IF(N148="zákl. přenesená",J148,0)</f>
        <v>0</v>
      </c>
      <c r="BH148" s="286">
        <f>IF(N148="sníž. přenesená",J148,0)</f>
        <v>0</v>
      </c>
      <c r="BI148" s="286">
        <f>IF(N148="nulová",J148,0)</f>
        <v>0</v>
      </c>
      <c r="BJ148" s="209" t="s">
        <v>85</v>
      </c>
      <c r="BK148" s="286">
        <f>ROUND(I148*H148,2)</f>
        <v>0</v>
      </c>
      <c r="BL148" s="209" t="s">
        <v>141</v>
      </c>
      <c r="BM148" s="285" t="s">
        <v>823</v>
      </c>
    </row>
    <row r="149" spans="2:65" s="195" customFormat="1" ht="60">
      <c r="B149" s="216"/>
      <c r="D149" s="287" t="s">
        <v>764</v>
      </c>
      <c r="F149" s="288" t="s">
        <v>824</v>
      </c>
      <c r="L149" s="216"/>
      <c r="M149" s="289"/>
      <c r="T149" s="290"/>
      <c r="AT149" s="209" t="s">
        <v>764</v>
      </c>
      <c r="AU149" s="209" t="s">
        <v>85</v>
      </c>
    </row>
    <row r="150" spans="2:65" s="195" customFormat="1" ht="16.5" customHeight="1">
      <c r="B150" s="216"/>
      <c r="C150" s="277" t="s">
        <v>204</v>
      </c>
      <c r="D150" s="277" t="s">
        <v>136</v>
      </c>
      <c r="E150" s="278" t="s">
        <v>825</v>
      </c>
      <c r="F150" s="279" t="s">
        <v>826</v>
      </c>
      <c r="G150" s="280" t="s">
        <v>391</v>
      </c>
      <c r="H150" s="281">
        <v>1</v>
      </c>
      <c r="I150" s="141"/>
      <c r="J150" s="206">
        <f>ROUND(I150*H150,2)</f>
        <v>0</v>
      </c>
      <c r="K150" s="279" t="s">
        <v>1</v>
      </c>
      <c r="L150" s="216"/>
      <c r="M150" s="143" t="s">
        <v>1</v>
      </c>
      <c r="N150" s="282" t="s">
        <v>43</v>
      </c>
      <c r="P150" s="283">
        <f>O150*H150</f>
        <v>0</v>
      </c>
      <c r="Q150" s="283">
        <v>0</v>
      </c>
      <c r="R150" s="283">
        <f>Q150*H150</f>
        <v>0</v>
      </c>
      <c r="S150" s="283">
        <v>0</v>
      </c>
      <c r="T150" s="284">
        <f>S150*H150</f>
        <v>0</v>
      </c>
      <c r="AR150" s="285" t="s">
        <v>141</v>
      </c>
      <c r="AT150" s="285" t="s">
        <v>136</v>
      </c>
      <c r="AU150" s="285" t="s">
        <v>85</v>
      </c>
      <c r="AY150" s="209" t="s">
        <v>134</v>
      </c>
      <c r="BE150" s="286">
        <f>IF(N150="základní",J150,0)</f>
        <v>0</v>
      </c>
      <c r="BF150" s="286">
        <f>IF(N150="snížená",J150,0)</f>
        <v>0</v>
      </c>
      <c r="BG150" s="286">
        <f>IF(N150="zákl. přenesená",J150,0)</f>
        <v>0</v>
      </c>
      <c r="BH150" s="286">
        <f>IF(N150="sníž. přenesená",J150,0)</f>
        <v>0</v>
      </c>
      <c r="BI150" s="286">
        <f>IF(N150="nulová",J150,0)</f>
        <v>0</v>
      </c>
      <c r="BJ150" s="209" t="s">
        <v>85</v>
      </c>
      <c r="BK150" s="286">
        <f>ROUND(I150*H150,2)</f>
        <v>0</v>
      </c>
      <c r="BL150" s="209" t="s">
        <v>141</v>
      </c>
      <c r="BM150" s="285" t="s">
        <v>827</v>
      </c>
    </row>
    <row r="151" spans="2:65" s="195" customFormat="1" ht="84">
      <c r="B151" s="216"/>
      <c r="D151" s="287" t="s">
        <v>764</v>
      </c>
      <c r="F151" s="288" t="s">
        <v>828</v>
      </c>
      <c r="L151" s="216"/>
      <c r="M151" s="289"/>
      <c r="T151" s="290"/>
      <c r="AT151" s="209" t="s">
        <v>764</v>
      </c>
      <c r="AU151" s="209" t="s">
        <v>85</v>
      </c>
    </row>
    <row r="152" spans="2:65" s="195" customFormat="1" ht="16.5" customHeight="1">
      <c r="B152" s="216"/>
      <c r="C152" s="277" t="s">
        <v>219</v>
      </c>
      <c r="D152" s="277" t="s">
        <v>136</v>
      </c>
      <c r="E152" s="278" t="s">
        <v>829</v>
      </c>
      <c r="F152" s="279" t="s">
        <v>830</v>
      </c>
      <c r="G152" s="280" t="s">
        <v>391</v>
      </c>
      <c r="H152" s="281">
        <v>1</v>
      </c>
      <c r="I152" s="141"/>
      <c r="J152" s="206">
        <f>ROUND(I152*H152,2)</f>
        <v>0</v>
      </c>
      <c r="K152" s="279" t="s">
        <v>1</v>
      </c>
      <c r="L152" s="216"/>
      <c r="M152" s="143" t="s">
        <v>1</v>
      </c>
      <c r="N152" s="282" t="s">
        <v>43</v>
      </c>
      <c r="P152" s="283">
        <f>O152*H152</f>
        <v>0</v>
      </c>
      <c r="Q152" s="283">
        <v>0</v>
      </c>
      <c r="R152" s="283">
        <f>Q152*H152</f>
        <v>0</v>
      </c>
      <c r="S152" s="283">
        <v>0</v>
      </c>
      <c r="T152" s="284">
        <f>S152*H152</f>
        <v>0</v>
      </c>
      <c r="AR152" s="285" t="s">
        <v>141</v>
      </c>
      <c r="AT152" s="285" t="s">
        <v>136</v>
      </c>
      <c r="AU152" s="285" t="s">
        <v>85</v>
      </c>
      <c r="AY152" s="209" t="s">
        <v>134</v>
      </c>
      <c r="BE152" s="286">
        <f>IF(N152="základní",J152,0)</f>
        <v>0</v>
      </c>
      <c r="BF152" s="286">
        <f>IF(N152="snížená",J152,0)</f>
        <v>0</v>
      </c>
      <c r="BG152" s="286">
        <f>IF(N152="zákl. přenesená",J152,0)</f>
        <v>0</v>
      </c>
      <c r="BH152" s="286">
        <f>IF(N152="sníž. přenesená",J152,0)</f>
        <v>0</v>
      </c>
      <c r="BI152" s="286">
        <f>IF(N152="nulová",J152,0)</f>
        <v>0</v>
      </c>
      <c r="BJ152" s="209" t="s">
        <v>85</v>
      </c>
      <c r="BK152" s="286">
        <f>ROUND(I152*H152,2)</f>
        <v>0</v>
      </c>
      <c r="BL152" s="209" t="s">
        <v>141</v>
      </c>
      <c r="BM152" s="285" t="s">
        <v>831</v>
      </c>
    </row>
    <row r="153" spans="2:65" s="195" customFormat="1" ht="36">
      <c r="B153" s="216"/>
      <c r="D153" s="287" t="s">
        <v>764</v>
      </c>
      <c r="F153" s="288" t="s">
        <v>832</v>
      </c>
      <c r="L153" s="216"/>
      <c r="M153" s="289"/>
      <c r="T153" s="290"/>
      <c r="AT153" s="209" t="s">
        <v>764</v>
      </c>
      <c r="AU153" s="209" t="s">
        <v>85</v>
      </c>
    </row>
    <row r="154" spans="2:65" s="195" customFormat="1" ht="24.25" customHeight="1">
      <c r="B154" s="216"/>
      <c r="C154" s="277" t="s">
        <v>150</v>
      </c>
      <c r="D154" s="277" t="s">
        <v>136</v>
      </c>
      <c r="E154" s="278" t="s">
        <v>833</v>
      </c>
      <c r="F154" s="279" t="s">
        <v>834</v>
      </c>
      <c r="G154" s="280" t="s">
        <v>391</v>
      </c>
      <c r="H154" s="281">
        <v>1</v>
      </c>
      <c r="I154" s="141"/>
      <c r="J154" s="206">
        <f>ROUND(I154*H154,2)</f>
        <v>0</v>
      </c>
      <c r="K154" s="279" t="s">
        <v>1</v>
      </c>
      <c r="L154" s="216"/>
      <c r="M154" s="143" t="s">
        <v>1</v>
      </c>
      <c r="N154" s="282" t="s">
        <v>43</v>
      </c>
      <c r="P154" s="283">
        <f>O154*H154</f>
        <v>0</v>
      </c>
      <c r="Q154" s="283">
        <v>0</v>
      </c>
      <c r="R154" s="283">
        <f>Q154*H154</f>
        <v>0</v>
      </c>
      <c r="S154" s="283">
        <v>0</v>
      </c>
      <c r="T154" s="284">
        <f>S154*H154</f>
        <v>0</v>
      </c>
      <c r="AR154" s="285" t="s">
        <v>141</v>
      </c>
      <c r="AT154" s="285" t="s">
        <v>136</v>
      </c>
      <c r="AU154" s="285" t="s">
        <v>85</v>
      </c>
      <c r="AY154" s="209" t="s">
        <v>134</v>
      </c>
      <c r="BE154" s="286">
        <f>IF(N154="základní",J154,0)</f>
        <v>0</v>
      </c>
      <c r="BF154" s="286">
        <f>IF(N154="snížená",J154,0)</f>
        <v>0</v>
      </c>
      <c r="BG154" s="286">
        <f>IF(N154="zákl. přenesená",J154,0)</f>
        <v>0</v>
      </c>
      <c r="BH154" s="286">
        <f>IF(N154="sníž. přenesená",J154,0)</f>
        <v>0</v>
      </c>
      <c r="BI154" s="286">
        <f>IF(N154="nulová",J154,0)</f>
        <v>0</v>
      </c>
      <c r="BJ154" s="209" t="s">
        <v>85</v>
      </c>
      <c r="BK154" s="286">
        <f>ROUND(I154*H154,2)</f>
        <v>0</v>
      </c>
      <c r="BL154" s="209" t="s">
        <v>141</v>
      </c>
      <c r="BM154" s="285" t="s">
        <v>835</v>
      </c>
    </row>
    <row r="155" spans="2:65" s="195" customFormat="1" ht="96">
      <c r="B155" s="216"/>
      <c r="D155" s="287" t="s">
        <v>764</v>
      </c>
      <c r="F155" s="288" t="s">
        <v>836</v>
      </c>
      <c r="L155" s="216"/>
      <c r="M155" s="289"/>
      <c r="T155" s="290"/>
      <c r="AT155" s="209" t="s">
        <v>764</v>
      </c>
      <c r="AU155" s="209" t="s">
        <v>85</v>
      </c>
    </row>
    <row r="156" spans="2:65" s="195" customFormat="1" ht="16.5" customHeight="1">
      <c r="B156" s="216"/>
      <c r="C156" s="277" t="s">
        <v>208</v>
      </c>
      <c r="D156" s="277" t="s">
        <v>136</v>
      </c>
      <c r="E156" s="278" t="s">
        <v>837</v>
      </c>
      <c r="F156" s="279" t="s">
        <v>838</v>
      </c>
      <c r="G156" s="280" t="s">
        <v>391</v>
      </c>
      <c r="H156" s="281">
        <v>1</v>
      </c>
      <c r="I156" s="141"/>
      <c r="J156" s="206">
        <f>ROUND(I156*H156,2)</f>
        <v>0</v>
      </c>
      <c r="K156" s="279" t="s">
        <v>1</v>
      </c>
      <c r="L156" s="216"/>
      <c r="M156" s="143" t="s">
        <v>1</v>
      </c>
      <c r="N156" s="282" t="s">
        <v>43</v>
      </c>
      <c r="P156" s="283">
        <f>O156*H156</f>
        <v>0</v>
      </c>
      <c r="Q156" s="283">
        <v>0</v>
      </c>
      <c r="R156" s="283">
        <f>Q156*H156</f>
        <v>0</v>
      </c>
      <c r="S156" s="283">
        <v>0</v>
      </c>
      <c r="T156" s="284">
        <f>S156*H156</f>
        <v>0</v>
      </c>
      <c r="AR156" s="285" t="s">
        <v>141</v>
      </c>
      <c r="AT156" s="285" t="s">
        <v>136</v>
      </c>
      <c r="AU156" s="285" t="s">
        <v>85</v>
      </c>
      <c r="AY156" s="209" t="s">
        <v>134</v>
      </c>
      <c r="BE156" s="286">
        <f>IF(N156="základní",J156,0)</f>
        <v>0</v>
      </c>
      <c r="BF156" s="286">
        <f>IF(N156="snížená",J156,0)</f>
        <v>0</v>
      </c>
      <c r="BG156" s="286">
        <f>IF(N156="zákl. přenesená",J156,0)</f>
        <v>0</v>
      </c>
      <c r="BH156" s="286">
        <f>IF(N156="sníž. přenesená",J156,0)</f>
        <v>0</v>
      </c>
      <c r="BI156" s="286">
        <f>IF(N156="nulová",J156,0)</f>
        <v>0</v>
      </c>
      <c r="BJ156" s="209" t="s">
        <v>85</v>
      </c>
      <c r="BK156" s="286">
        <f>ROUND(I156*H156,2)</f>
        <v>0</v>
      </c>
      <c r="BL156" s="209" t="s">
        <v>141</v>
      </c>
      <c r="BM156" s="285" t="s">
        <v>839</v>
      </c>
    </row>
    <row r="157" spans="2:65" s="195" customFormat="1" ht="72">
      <c r="B157" s="216"/>
      <c r="D157" s="287" t="s">
        <v>764</v>
      </c>
      <c r="F157" s="288" t="s">
        <v>840</v>
      </c>
      <c r="L157" s="216"/>
      <c r="M157" s="289"/>
      <c r="T157" s="290"/>
      <c r="AT157" s="209" t="s">
        <v>764</v>
      </c>
      <c r="AU157" s="209" t="s">
        <v>85</v>
      </c>
    </row>
    <row r="158" spans="2:65" s="195" customFormat="1" ht="16.5" customHeight="1">
      <c r="B158" s="216"/>
      <c r="C158" s="277" t="s">
        <v>7</v>
      </c>
      <c r="D158" s="277" t="s">
        <v>136</v>
      </c>
      <c r="E158" s="278" t="s">
        <v>841</v>
      </c>
      <c r="F158" s="279" t="s">
        <v>842</v>
      </c>
      <c r="G158" s="280" t="s">
        <v>391</v>
      </c>
      <c r="H158" s="281">
        <v>1</v>
      </c>
      <c r="I158" s="141"/>
      <c r="J158" s="206">
        <f>ROUND(I158*H158,2)</f>
        <v>0</v>
      </c>
      <c r="K158" s="279" t="s">
        <v>1</v>
      </c>
      <c r="L158" s="216"/>
      <c r="M158" s="143" t="s">
        <v>1</v>
      </c>
      <c r="N158" s="282" t="s">
        <v>43</v>
      </c>
      <c r="P158" s="283">
        <f>O158*H158</f>
        <v>0</v>
      </c>
      <c r="Q158" s="283">
        <v>0</v>
      </c>
      <c r="R158" s="283">
        <f>Q158*H158</f>
        <v>0</v>
      </c>
      <c r="S158" s="283">
        <v>0</v>
      </c>
      <c r="T158" s="284">
        <f>S158*H158</f>
        <v>0</v>
      </c>
      <c r="AR158" s="285" t="s">
        <v>141</v>
      </c>
      <c r="AT158" s="285" t="s">
        <v>136</v>
      </c>
      <c r="AU158" s="285" t="s">
        <v>85</v>
      </c>
      <c r="AY158" s="209" t="s">
        <v>134</v>
      </c>
      <c r="BE158" s="286">
        <f>IF(N158="základní",J158,0)</f>
        <v>0</v>
      </c>
      <c r="BF158" s="286">
        <f>IF(N158="snížená",J158,0)</f>
        <v>0</v>
      </c>
      <c r="BG158" s="286">
        <f>IF(N158="zákl. přenesená",J158,0)</f>
        <v>0</v>
      </c>
      <c r="BH158" s="286">
        <f>IF(N158="sníž. přenesená",J158,0)</f>
        <v>0</v>
      </c>
      <c r="BI158" s="286">
        <f>IF(N158="nulová",J158,0)</f>
        <v>0</v>
      </c>
      <c r="BJ158" s="209" t="s">
        <v>85</v>
      </c>
      <c r="BK158" s="286">
        <f>ROUND(I158*H158,2)</f>
        <v>0</v>
      </c>
      <c r="BL158" s="209" t="s">
        <v>141</v>
      </c>
      <c r="BM158" s="285" t="s">
        <v>843</v>
      </c>
    </row>
    <row r="159" spans="2:65" s="195" customFormat="1" ht="60">
      <c r="B159" s="216"/>
      <c r="D159" s="287" t="s">
        <v>764</v>
      </c>
      <c r="F159" s="288" t="s">
        <v>844</v>
      </c>
      <c r="L159" s="216"/>
      <c r="M159" s="289"/>
      <c r="T159" s="290"/>
      <c r="AT159" s="209" t="s">
        <v>764</v>
      </c>
      <c r="AU159" s="209" t="s">
        <v>85</v>
      </c>
    </row>
    <row r="160" spans="2:65" s="195" customFormat="1" ht="16.5" customHeight="1">
      <c r="B160" s="216"/>
      <c r="C160" s="277" t="s">
        <v>371</v>
      </c>
      <c r="D160" s="277" t="s">
        <v>136</v>
      </c>
      <c r="E160" s="278" t="s">
        <v>845</v>
      </c>
      <c r="F160" s="279" t="s">
        <v>846</v>
      </c>
      <c r="G160" s="280" t="s">
        <v>391</v>
      </c>
      <c r="H160" s="281">
        <v>1</v>
      </c>
      <c r="I160" s="141"/>
      <c r="J160" s="206">
        <f>ROUND(I160*H160,2)</f>
        <v>0</v>
      </c>
      <c r="K160" s="279" t="s">
        <v>1</v>
      </c>
      <c r="L160" s="216"/>
      <c r="M160" s="143" t="s">
        <v>1</v>
      </c>
      <c r="N160" s="282" t="s">
        <v>43</v>
      </c>
      <c r="P160" s="283">
        <f>O160*H160</f>
        <v>0</v>
      </c>
      <c r="Q160" s="283">
        <v>0</v>
      </c>
      <c r="R160" s="283">
        <f>Q160*H160</f>
        <v>0</v>
      </c>
      <c r="S160" s="283">
        <v>0</v>
      </c>
      <c r="T160" s="284">
        <f>S160*H160</f>
        <v>0</v>
      </c>
      <c r="AR160" s="285" t="s">
        <v>141</v>
      </c>
      <c r="AT160" s="285" t="s">
        <v>136</v>
      </c>
      <c r="AU160" s="285" t="s">
        <v>85</v>
      </c>
      <c r="AY160" s="209" t="s">
        <v>134</v>
      </c>
      <c r="BE160" s="286">
        <f>IF(N160="základní",J160,0)</f>
        <v>0</v>
      </c>
      <c r="BF160" s="286">
        <f>IF(N160="snížená",J160,0)</f>
        <v>0</v>
      </c>
      <c r="BG160" s="286">
        <f>IF(N160="zákl. přenesená",J160,0)</f>
        <v>0</v>
      </c>
      <c r="BH160" s="286">
        <f>IF(N160="sníž. přenesená",J160,0)</f>
        <v>0</v>
      </c>
      <c r="BI160" s="286">
        <f>IF(N160="nulová",J160,0)</f>
        <v>0</v>
      </c>
      <c r="BJ160" s="209" t="s">
        <v>85</v>
      </c>
      <c r="BK160" s="286">
        <f>ROUND(I160*H160,2)</f>
        <v>0</v>
      </c>
      <c r="BL160" s="209" t="s">
        <v>141</v>
      </c>
      <c r="BM160" s="285" t="s">
        <v>847</v>
      </c>
    </row>
    <row r="161" spans="2:65" s="195" customFormat="1" ht="36">
      <c r="B161" s="216"/>
      <c r="D161" s="287" t="s">
        <v>764</v>
      </c>
      <c r="F161" s="288" t="s">
        <v>848</v>
      </c>
      <c r="L161" s="216"/>
      <c r="M161" s="289"/>
      <c r="T161" s="290"/>
      <c r="AT161" s="209" t="s">
        <v>764</v>
      </c>
      <c r="AU161" s="209" t="s">
        <v>85</v>
      </c>
    </row>
    <row r="162" spans="2:65" s="195" customFormat="1" ht="16.5" customHeight="1">
      <c r="B162" s="216"/>
      <c r="C162" s="277" t="s">
        <v>377</v>
      </c>
      <c r="D162" s="277" t="s">
        <v>136</v>
      </c>
      <c r="E162" s="278" t="s">
        <v>849</v>
      </c>
      <c r="F162" s="279" t="s">
        <v>850</v>
      </c>
      <c r="G162" s="280" t="s">
        <v>464</v>
      </c>
      <c r="H162" s="281">
        <v>2</v>
      </c>
      <c r="I162" s="141"/>
      <c r="J162" s="206">
        <f>ROUND(I162*H162,2)</f>
        <v>0</v>
      </c>
      <c r="K162" s="279" t="s">
        <v>1</v>
      </c>
      <c r="L162" s="216"/>
      <c r="M162" s="170" t="s">
        <v>1</v>
      </c>
      <c r="N162" s="291" t="s">
        <v>43</v>
      </c>
      <c r="O162" s="292"/>
      <c r="P162" s="293">
        <f>O162*H162</f>
        <v>0</v>
      </c>
      <c r="Q162" s="293">
        <v>0</v>
      </c>
      <c r="R162" s="293">
        <f>Q162*H162</f>
        <v>0</v>
      </c>
      <c r="S162" s="293">
        <v>0</v>
      </c>
      <c r="T162" s="294">
        <f>S162*H162</f>
        <v>0</v>
      </c>
      <c r="AR162" s="285" t="s">
        <v>141</v>
      </c>
      <c r="AT162" s="285" t="s">
        <v>136</v>
      </c>
      <c r="AU162" s="285" t="s">
        <v>85</v>
      </c>
      <c r="AY162" s="209" t="s">
        <v>134</v>
      </c>
      <c r="BE162" s="286">
        <f>IF(N162="základní",J162,0)</f>
        <v>0</v>
      </c>
      <c r="BF162" s="286">
        <f>IF(N162="snížená",J162,0)</f>
        <v>0</v>
      </c>
      <c r="BG162" s="286">
        <f>IF(N162="zákl. přenesená",J162,0)</f>
        <v>0</v>
      </c>
      <c r="BH162" s="286">
        <f>IF(N162="sníž. přenesená",J162,0)</f>
        <v>0</v>
      </c>
      <c r="BI162" s="286">
        <f>IF(N162="nulová",J162,0)</f>
        <v>0</v>
      </c>
      <c r="BJ162" s="209" t="s">
        <v>85</v>
      </c>
      <c r="BK162" s="286">
        <f>ROUND(I162*H162,2)</f>
        <v>0</v>
      </c>
      <c r="BL162" s="209" t="s">
        <v>141</v>
      </c>
      <c r="BM162" s="285" t="s">
        <v>851</v>
      </c>
    </row>
    <row r="163" spans="2:65" s="195" customFormat="1" ht="26">
      <c r="B163" s="216"/>
      <c r="C163" s="277">
        <v>24</v>
      </c>
      <c r="D163" s="277" t="s">
        <v>136</v>
      </c>
      <c r="E163" s="278" t="s">
        <v>874</v>
      </c>
      <c r="F163" s="279" t="s">
        <v>875</v>
      </c>
      <c r="G163" s="280" t="s">
        <v>391</v>
      </c>
      <c r="H163" s="281">
        <v>1</v>
      </c>
      <c r="I163" s="141"/>
      <c r="J163" s="206">
        <f t="shared" ref="J163:J167" si="0">ROUND(I163*H163,2)</f>
        <v>0</v>
      </c>
      <c r="K163" s="279"/>
      <c r="L163" s="216"/>
      <c r="M163" s="205"/>
      <c r="N163" s="282"/>
      <c r="P163" s="283"/>
      <c r="Q163" s="283"/>
      <c r="R163" s="283"/>
      <c r="S163" s="283"/>
      <c r="T163" s="283"/>
      <c r="AR163" s="285">
        <v>4</v>
      </c>
      <c r="AT163" s="285" t="s">
        <v>136</v>
      </c>
      <c r="AU163" s="285">
        <v>1</v>
      </c>
      <c r="AY163" s="209" t="s">
        <v>134</v>
      </c>
      <c r="BE163" s="286">
        <f t="shared" ref="BE163:BE167" si="1">IF(N163="základní",J163,0)</f>
        <v>0</v>
      </c>
      <c r="BF163" s="286">
        <f t="shared" ref="BF163:BF167" si="2">IF(N163="snížená",J163,0)</f>
        <v>0</v>
      </c>
      <c r="BG163" s="286">
        <f t="shared" ref="BG163:BG167" si="3">IF(N163="zákl. přenesená",J163,0)</f>
        <v>0</v>
      </c>
      <c r="BH163" s="286">
        <f t="shared" ref="BH163:BH167" si="4">IF(N163="sníž. přenesená",J163,0)</f>
        <v>0</v>
      </c>
      <c r="BI163" s="286">
        <f t="shared" ref="BI163:BI167" si="5">IF(N163="nulová",J163,0)</f>
        <v>0</v>
      </c>
      <c r="BJ163" s="209" t="s">
        <v>87</v>
      </c>
      <c r="BK163" s="286">
        <f t="shared" ref="BK163:BK167" si="6">ROUND(I163*H163,2)</f>
        <v>0</v>
      </c>
      <c r="BL163" s="209" t="s">
        <v>141</v>
      </c>
      <c r="BM163" s="285"/>
    </row>
    <row r="164" spans="2:65" s="195" customFormat="1" ht="39">
      <c r="B164" s="216"/>
      <c r="C164" s="277">
        <v>25</v>
      </c>
      <c r="D164" s="277" t="s">
        <v>136</v>
      </c>
      <c r="E164" s="278" t="s">
        <v>876</v>
      </c>
      <c r="F164" s="279" t="s">
        <v>877</v>
      </c>
      <c r="G164" s="280" t="s">
        <v>464</v>
      </c>
      <c r="H164" s="281">
        <v>1</v>
      </c>
      <c r="I164" s="141"/>
      <c r="J164" s="206">
        <f t="shared" si="0"/>
        <v>0</v>
      </c>
      <c r="K164" s="279"/>
      <c r="L164" s="216"/>
      <c r="M164" s="205"/>
      <c r="N164" s="282"/>
      <c r="P164" s="283"/>
      <c r="Q164" s="283"/>
      <c r="R164" s="283"/>
      <c r="S164" s="283"/>
      <c r="T164" s="283"/>
      <c r="AR164" s="285">
        <v>4</v>
      </c>
      <c r="AT164" s="285" t="s">
        <v>136</v>
      </c>
      <c r="AU164" s="285">
        <v>1</v>
      </c>
      <c r="AY164" s="209" t="s">
        <v>134</v>
      </c>
      <c r="BE164" s="286">
        <f t="shared" si="1"/>
        <v>0</v>
      </c>
      <c r="BF164" s="286">
        <f t="shared" si="2"/>
        <v>0</v>
      </c>
      <c r="BG164" s="286">
        <f t="shared" si="3"/>
        <v>0</v>
      </c>
      <c r="BH164" s="286">
        <f t="shared" si="4"/>
        <v>0</v>
      </c>
      <c r="BI164" s="286">
        <f t="shared" si="5"/>
        <v>0</v>
      </c>
      <c r="BJ164" s="209" t="s">
        <v>157</v>
      </c>
      <c r="BK164" s="286">
        <f t="shared" si="6"/>
        <v>0</v>
      </c>
      <c r="BL164" s="209" t="s">
        <v>141</v>
      </c>
      <c r="BM164" s="285"/>
    </row>
    <row r="165" spans="2:65" s="195" customFormat="1" ht="39">
      <c r="B165" s="216"/>
      <c r="C165" s="277">
        <v>26</v>
      </c>
      <c r="D165" s="277" t="s">
        <v>136</v>
      </c>
      <c r="E165" s="278" t="s">
        <v>878</v>
      </c>
      <c r="F165" s="279" t="s">
        <v>879</v>
      </c>
      <c r="G165" s="280" t="s">
        <v>464</v>
      </c>
      <c r="H165" s="281">
        <v>1</v>
      </c>
      <c r="I165" s="141"/>
      <c r="J165" s="206">
        <f t="shared" si="0"/>
        <v>0</v>
      </c>
      <c r="K165" s="279"/>
      <c r="L165" s="216"/>
      <c r="M165" s="205"/>
      <c r="N165" s="282"/>
      <c r="P165" s="283"/>
      <c r="Q165" s="283"/>
      <c r="R165" s="283"/>
      <c r="S165" s="283"/>
      <c r="T165" s="283"/>
      <c r="AR165" s="285">
        <v>4</v>
      </c>
      <c r="AT165" s="285" t="s">
        <v>136</v>
      </c>
      <c r="AU165" s="285">
        <v>1</v>
      </c>
      <c r="AY165" s="209" t="s">
        <v>134</v>
      </c>
      <c r="BE165" s="286">
        <f t="shared" si="1"/>
        <v>0</v>
      </c>
      <c r="BF165" s="286">
        <f t="shared" si="2"/>
        <v>0</v>
      </c>
      <c r="BG165" s="286">
        <f t="shared" si="3"/>
        <v>0</v>
      </c>
      <c r="BH165" s="286">
        <f t="shared" si="4"/>
        <v>0</v>
      </c>
      <c r="BI165" s="286">
        <f t="shared" si="5"/>
        <v>0</v>
      </c>
      <c r="BJ165" s="209" t="s">
        <v>141</v>
      </c>
      <c r="BK165" s="286">
        <f t="shared" si="6"/>
        <v>0</v>
      </c>
      <c r="BL165" s="209" t="s">
        <v>141</v>
      </c>
      <c r="BM165" s="285"/>
    </row>
    <row r="166" spans="2:65" s="195" customFormat="1" ht="39">
      <c r="B166" s="216"/>
      <c r="C166" s="277">
        <v>27</v>
      </c>
      <c r="D166" s="277" t="s">
        <v>136</v>
      </c>
      <c r="E166" s="278" t="s">
        <v>880</v>
      </c>
      <c r="F166" s="279" t="s">
        <v>881</v>
      </c>
      <c r="G166" s="280" t="s">
        <v>391</v>
      </c>
      <c r="H166" s="281">
        <v>1</v>
      </c>
      <c r="I166" s="141"/>
      <c r="J166" s="206">
        <f t="shared" si="0"/>
        <v>0</v>
      </c>
      <c r="K166" s="279"/>
      <c r="L166" s="216"/>
      <c r="M166" s="205"/>
      <c r="N166" s="282"/>
      <c r="P166" s="283"/>
      <c r="Q166" s="283"/>
      <c r="R166" s="283"/>
      <c r="S166" s="283"/>
      <c r="T166" s="283"/>
      <c r="AR166" s="285">
        <v>4</v>
      </c>
      <c r="AT166" s="285" t="s">
        <v>136</v>
      </c>
      <c r="AU166" s="285">
        <v>1</v>
      </c>
      <c r="AY166" s="209" t="s">
        <v>134</v>
      </c>
      <c r="BE166" s="286">
        <f t="shared" si="1"/>
        <v>0</v>
      </c>
      <c r="BF166" s="286">
        <f t="shared" si="2"/>
        <v>0</v>
      </c>
      <c r="BG166" s="286">
        <f t="shared" si="3"/>
        <v>0</v>
      </c>
      <c r="BH166" s="286">
        <f t="shared" si="4"/>
        <v>0</v>
      </c>
      <c r="BI166" s="286">
        <f t="shared" si="5"/>
        <v>0</v>
      </c>
      <c r="BJ166" s="209" t="s">
        <v>165</v>
      </c>
      <c r="BK166" s="286">
        <f t="shared" si="6"/>
        <v>0</v>
      </c>
      <c r="BL166" s="209" t="s">
        <v>141</v>
      </c>
      <c r="BM166" s="285"/>
    </row>
    <row r="167" spans="2:65" s="195" customFormat="1" ht="16.5" customHeight="1">
      <c r="B167" s="216"/>
      <c r="C167" s="277">
        <v>28</v>
      </c>
      <c r="D167" s="277" t="s">
        <v>136</v>
      </c>
      <c r="E167" s="278" t="s">
        <v>883</v>
      </c>
      <c r="F167" s="279" t="s">
        <v>882</v>
      </c>
      <c r="G167" s="280" t="s">
        <v>464</v>
      </c>
      <c r="H167" s="281">
        <v>1</v>
      </c>
      <c r="I167" s="141"/>
      <c r="J167" s="206">
        <f t="shared" si="0"/>
        <v>0</v>
      </c>
      <c r="K167" s="279"/>
      <c r="L167" s="216"/>
      <c r="M167" s="205"/>
      <c r="N167" s="282"/>
      <c r="P167" s="283"/>
      <c r="Q167" s="283"/>
      <c r="R167" s="283"/>
      <c r="S167" s="283"/>
      <c r="T167" s="283"/>
      <c r="AR167" s="285">
        <v>4</v>
      </c>
      <c r="AT167" s="285" t="s">
        <v>136</v>
      </c>
      <c r="AU167" s="285">
        <v>1</v>
      </c>
      <c r="AY167" s="209" t="s">
        <v>134</v>
      </c>
      <c r="BE167" s="286">
        <f t="shared" si="1"/>
        <v>0</v>
      </c>
      <c r="BF167" s="286">
        <f t="shared" si="2"/>
        <v>0</v>
      </c>
      <c r="BG167" s="286">
        <f t="shared" si="3"/>
        <v>0</v>
      </c>
      <c r="BH167" s="286">
        <f t="shared" si="4"/>
        <v>0</v>
      </c>
      <c r="BI167" s="286">
        <f t="shared" si="5"/>
        <v>0</v>
      </c>
      <c r="BJ167" s="209" t="s">
        <v>170</v>
      </c>
      <c r="BK167" s="286">
        <f t="shared" si="6"/>
        <v>0</v>
      </c>
      <c r="BL167" s="209" t="s">
        <v>141</v>
      </c>
      <c r="BM167" s="285"/>
    </row>
    <row r="168" spans="2:65" s="195" customFormat="1" ht="16.5" customHeight="1">
      <c r="B168" s="216"/>
      <c r="C168" s="296"/>
      <c r="D168" s="296"/>
      <c r="E168" s="297"/>
      <c r="F168" s="295"/>
      <c r="G168" s="298"/>
      <c r="H168" s="299"/>
      <c r="I168" s="207"/>
      <c r="J168" s="207"/>
      <c r="K168" s="295"/>
      <c r="L168" s="216"/>
      <c r="M168" s="205"/>
      <c r="N168" s="282"/>
      <c r="P168" s="283"/>
      <c r="Q168" s="283"/>
      <c r="R168" s="283"/>
      <c r="S168" s="283"/>
      <c r="T168" s="283"/>
      <c r="AR168" s="285"/>
      <c r="AT168" s="285"/>
      <c r="AU168" s="285"/>
      <c r="AY168" s="209"/>
      <c r="BE168" s="286"/>
      <c r="BF168" s="286"/>
      <c r="BG168" s="286"/>
      <c r="BH168" s="286"/>
      <c r="BI168" s="286"/>
      <c r="BJ168" s="209"/>
      <c r="BK168" s="286"/>
      <c r="BL168" s="209"/>
      <c r="BM168" s="285"/>
    </row>
    <row r="169" spans="2:65" s="195" customFormat="1" ht="16.5" customHeight="1">
      <c r="B169" s="216"/>
      <c r="C169" s="296"/>
      <c r="D169" s="296"/>
      <c r="E169" s="297"/>
      <c r="F169" s="295"/>
      <c r="G169" s="298"/>
      <c r="H169" s="299"/>
      <c r="I169" s="207"/>
      <c r="J169" s="207"/>
      <c r="K169" s="295"/>
      <c r="L169" s="216"/>
      <c r="M169" s="205"/>
      <c r="N169" s="282"/>
      <c r="P169" s="283"/>
      <c r="Q169" s="283"/>
      <c r="R169" s="283"/>
      <c r="S169" s="283"/>
      <c r="T169" s="283"/>
      <c r="AR169" s="285"/>
      <c r="AT169" s="285"/>
      <c r="AU169" s="285"/>
      <c r="AY169" s="209"/>
      <c r="BE169" s="286"/>
      <c r="BF169" s="286"/>
      <c r="BG169" s="286"/>
      <c r="BH169" s="286"/>
      <c r="BI169" s="286"/>
      <c r="BJ169" s="209"/>
      <c r="BK169" s="286"/>
      <c r="BL169" s="209"/>
      <c r="BM169" s="285"/>
    </row>
    <row r="170" spans="2:65" s="195" customFormat="1" ht="7" customHeight="1">
      <c r="B170" s="242"/>
      <c r="C170" s="243"/>
      <c r="D170" s="243"/>
      <c r="E170" s="243"/>
      <c r="F170" s="243"/>
      <c r="G170" s="243"/>
      <c r="H170" s="243"/>
      <c r="I170" s="243"/>
      <c r="J170" s="243"/>
      <c r="K170" s="243"/>
      <c r="L170" s="216"/>
    </row>
  </sheetData>
  <sheetProtection formatColumns="0" formatRows="0" autoFilter="0"/>
  <autoFilter ref="C117:K162" xr:uid="{00000000-0009-0000-0000-000005000000}"/>
  <mergeCells count="9">
    <mergeCell ref="E87:H87"/>
    <mergeCell ref="E108:H108"/>
    <mergeCell ref="E110:H110"/>
    <mergeCell ref="L2:V2"/>
    <mergeCell ref="E7:H7"/>
    <mergeCell ref="E9:H9"/>
    <mergeCell ref="E18:H18"/>
    <mergeCell ref="E27:H27"/>
    <mergeCell ref="E85:H85"/>
  </mergeCells>
  <phoneticPr fontId="0" type="noConversion"/>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B1:H238"/>
  <sheetViews>
    <sheetView showGridLines="0" workbookViewId="0">
      <selection activeCell="D7" sqref="D7"/>
    </sheetView>
  </sheetViews>
  <sheetFormatPr baseColWidth="10" defaultColWidth="8.75" defaultRowHeight="11"/>
  <cols>
    <col min="1" max="1" width="8.25" customWidth="1"/>
    <col min="2" max="2" width="1.75" customWidth="1"/>
    <col min="3" max="3" width="25" customWidth="1"/>
    <col min="4" max="4" width="75.75" customWidth="1"/>
    <col min="5" max="5" width="13.25" customWidth="1"/>
    <col min="6" max="6" width="20" customWidth="1"/>
    <col min="7" max="7" width="1.75" customWidth="1"/>
    <col min="8" max="8" width="8.25" customWidth="1"/>
  </cols>
  <sheetData>
    <row r="1" spans="2:8" ht="11.25" customHeight="1"/>
    <row r="2" spans="2:8" ht="37" customHeight="1"/>
    <row r="3" spans="2:8" ht="7" customHeight="1">
      <c r="B3" s="18"/>
      <c r="C3" s="19"/>
      <c r="D3" s="19"/>
      <c r="E3" s="19"/>
      <c r="F3" s="19"/>
      <c r="G3" s="19"/>
      <c r="H3" s="20"/>
    </row>
    <row r="4" spans="2:8" ht="25" customHeight="1">
      <c r="B4" s="20"/>
      <c r="C4" s="21" t="s">
        <v>852</v>
      </c>
      <c r="H4" s="20"/>
    </row>
    <row r="5" spans="2:8" ht="12" customHeight="1">
      <c r="B5" s="20"/>
      <c r="C5" s="24" t="s">
        <v>13</v>
      </c>
      <c r="D5" s="341" t="s">
        <v>14</v>
      </c>
      <c r="E5" s="329"/>
      <c r="F5" s="329"/>
      <c r="H5" s="20"/>
    </row>
    <row r="6" spans="2:8" ht="37" customHeight="1">
      <c r="B6" s="20"/>
      <c r="C6" s="26" t="s">
        <v>16</v>
      </c>
      <c r="D6" s="338" t="str">
        <f>'Rekapitulace stavby'!K6</f>
        <v>Modernizace tramvajové tratě Vídeňská, úsek Bohunická - Moravanské lány</v>
      </c>
      <c r="E6" s="329"/>
      <c r="F6" s="329"/>
      <c r="H6" s="20"/>
    </row>
    <row r="7" spans="2:8" ht="16.5" customHeight="1">
      <c r="B7" s="20"/>
      <c r="C7" s="27" t="s">
        <v>21</v>
      </c>
      <c r="D7" s="51" t="str">
        <f>'Rekapitulace stavby'!AN8</f>
        <v>26. 5. 2021</v>
      </c>
      <c r="H7" s="20"/>
    </row>
    <row r="8" spans="2:8" s="1" customFormat="1" ht="11" customHeight="1">
      <c r="B8" s="32"/>
      <c r="H8" s="32"/>
    </row>
    <row r="9" spans="2:8" s="10" customFormat="1" ht="29.25" customHeight="1">
      <c r="B9" s="116"/>
      <c r="C9" s="117" t="s">
        <v>59</v>
      </c>
      <c r="D9" s="118" t="s">
        <v>60</v>
      </c>
      <c r="E9" s="118" t="s">
        <v>121</v>
      </c>
      <c r="F9" s="119" t="s">
        <v>853</v>
      </c>
      <c r="H9" s="116"/>
    </row>
    <row r="10" spans="2:8" s="1" customFormat="1" ht="26.5" customHeight="1">
      <c r="B10" s="32"/>
      <c r="C10" s="196" t="s">
        <v>854</v>
      </c>
      <c r="D10" s="196" t="s">
        <v>92</v>
      </c>
      <c r="H10" s="32"/>
    </row>
    <row r="11" spans="2:8" s="1" customFormat="1" ht="17" customHeight="1">
      <c r="B11" s="32"/>
      <c r="C11" s="197" t="s">
        <v>262</v>
      </c>
      <c r="D11" s="198" t="s">
        <v>262</v>
      </c>
      <c r="E11" s="199" t="s">
        <v>1</v>
      </c>
      <c r="F11" s="200">
        <v>50</v>
      </c>
      <c r="H11" s="32"/>
    </row>
    <row r="12" spans="2:8" s="1" customFormat="1" ht="17" customHeight="1">
      <c r="B12" s="32"/>
      <c r="C12" s="201" t="s">
        <v>1</v>
      </c>
      <c r="D12" s="201" t="s">
        <v>534</v>
      </c>
      <c r="E12" s="17" t="s">
        <v>1</v>
      </c>
      <c r="F12" s="202">
        <v>0</v>
      </c>
      <c r="H12" s="32"/>
    </row>
    <row r="13" spans="2:8" s="1" customFormat="1" ht="17" customHeight="1">
      <c r="B13" s="32"/>
      <c r="C13" s="201" t="s">
        <v>1</v>
      </c>
      <c r="D13" s="201" t="s">
        <v>555</v>
      </c>
      <c r="E13" s="17" t="s">
        <v>1</v>
      </c>
      <c r="F13" s="202">
        <v>50</v>
      </c>
      <c r="H13" s="32"/>
    </row>
    <row r="14" spans="2:8" s="1" customFormat="1" ht="17" customHeight="1">
      <c r="B14" s="32"/>
      <c r="C14" s="201" t="s">
        <v>262</v>
      </c>
      <c r="D14" s="201" t="s">
        <v>149</v>
      </c>
      <c r="E14" s="17" t="s">
        <v>1</v>
      </c>
      <c r="F14" s="202">
        <v>50</v>
      </c>
      <c r="H14" s="32"/>
    </row>
    <row r="15" spans="2:8" s="1" customFormat="1" ht="17" customHeight="1">
      <c r="B15" s="32"/>
      <c r="C15" s="203" t="s">
        <v>855</v>
      </c>
      <c r="H15" s="32"/>
    </row>
    <row r="16" spans="2:8" s="1" customFormat="1" ht="24">
      <c r="B16" s="32"/>
      <c r="C16" s="201" t="s">
        <v>552</v>
      </c>
      <c r="D16" s="201" t="s">
        <v>553</v>
      </c>
      <c r="E16" s="17" t="s">
        <v>139</v>
      </c>
      <c r="F16" s="202">
        <v>50</v>
      </c>
      <c r="H16" s="32"/>
    </row>
    <row r="17" spans="2:8" s="1" customFormat="1" ht="17" customHeight="1">
      <c r="B17" s="32"/>
      <c r="C17" s="201" t="s">
        <v>483</v>
      </c>
      <c r="D17" s="201" t="s">
        <v>484</v>
      </c>
      <c r="E17" s="17" t="s">
        <v>139</v>
      </c>
      <c r="F17" s="202">
        <v>50</v>
      </c>
      <c r="H17" s="32"/>
    </row>
    <row r="18" spans="2:8" s="1" customFormat="1" ht="17" customHeight="1">
      <c r="B18" s="32"/>
      <c r="C18" s="201" t="s">
        <v>540</v>
      </c>
      <c r="D18" s="201" t="s">
        <v>541</v>
      </c>
      <c r="E18" s="17" t="s">
        <v>139</v>
      </c>
      <c r="F18" s="202">
        <v>50</v>
      </c>
      <c r="H18" s="32"/>
    </row>
    <row r="19" spans="2:8" s="1" customFormat="1" ht="17" customHeight="1">
      <c r="B19" s="32"/>
      <c r="C19" s="201" t="s">
        <v>525</v>
      </c>
      <c r="D19" s="201" t="s">
        <v>526</v>
      </c>
      <c r="E19" s="17" t="s">
        <v>139</v>
      </c>
      <c r="F19" s="202">
        <v>100</v>
      </c>
      <c r="H19" s="32"/>
    </row>
    <row r="20" spans="2:8" s="1" customFormat="1" ht="17" customHeight="1">
      <c r="B20" s="32"/>
      <c r="C20" s="201" t="s">
        <v>545</v>
      </c>
      <c r="D20" s="201" t="s">
        <v>546</v>
      </c>
      <c r="E20" s="17" t="s">
        <v>139</v>
      </c>
      <c r="F20" s="202">
        <v>50</v>
      </c>
      <c r="H20" s="32"/>
    </row>
    <row r="21" spans="2:8" s="1" customFormat="1" ht="17" customHeight="1">
      <c r="B21" s="32"/>
      <c r="C21" s="197" t="s">
        <v>856</v>
      </c>
      <c r="D21" s="198" t="s">
        <v>262</v>
      </c>
      <c r="E21" s="199" t="s">
        <v>1</v>
      </c>
      <c r="F21" s="200">
        <v>100</v>
      </c>
      <c r="H21" s="32"/>
    </row>
    <row r="22" spans="2:8" s="1" customFormat="1" ht="17" customHeight="1">
      <c r="B22" s="32"/>
      <c r="C22" s="201" t="s">
        <v>1</v>
      </c>
      <c r="D22" s="201" t="s">
        <v>857</v>
      </c>
      <c r="E22" s="17" t="s">
        <v>1</v>
      </c>
      <c r="F22" s="202">
        <v>100</v>
      </c>
      <c r="H22" s="32"/>
    </row>
    <row r="23" spans="2:8" s="1" customFormat="1" ht="17" customHeight="1">
      <c r="B23" s="32"/>
      <c r="C23" s="197" t="s">
        <v>858</v>
      </c>
      <c r="D23" s="198" t="s">
        <v>262</v>
      </c>
      <c r="E23" s="199" t="s">
        <v>1</v>
      </c>
      <c r="F23" s="200">
        <v>100</v>
      </c>
      <c r="H23" s="32"/>
    </row>
    <row r="24" spans="2:8" s="1" customFormat="1" ht="17" customHeight="1">
      <c r="B24" s="32"/>
      <c r="C24" s="201" t="s">
        <v>1</v>
      </c>
      <c r="D24" s="201" t="s">
        <v>857</v>
      </c>
      <c r="E24" s="17" t="s">
        <v>1</v>
      </c>
      <c r="F24" s="202">
        <v>100</v>
      </c>
      <c r="H24" s="32"/>
    </row>
    <row r="25" spans="2:8" s="1" customFormat="1" ht="17" customHeight="1">
      <c r="B25" s="32"/>
      <c r="C25" s="197" t="s">
        <v>859</v>
      </c>
      <c r="D25" s="198" t="s">
        <v>262</v>
      </c>
      <c r="E25" s="199" t="s">
        <v>1</v>
      </c>
      <c r="F25" s="200">
        <v>100</v>
      </c>
      <c r="H25" s="32"/>
    </row>
    <row r="26" spans="2:8" s="1" customFormat="1" ht="17" customHeight="1">
      <c r="B26" s="32"/>
      <c r="C26" s="201" t="s">
        <v>1</v>
      </c>
      <c r="D26" s="201" t="s">
        <v>857</v>
      </c>
      <c r="E26" s="17" t="s">
        <v>1</v>
      </c>
      <c r="F26" s="202">
        <v>100</v>
      </c>
      <c r="H26" s="32"/>
    </row>
    <row r="27" spans="2:8" s="1" customFormat="1" ht="17" customHeight="1">
      <c r="B27" s="32"/>
      <c r="C27" s="197" t="s">
        <v>860</v>
      </c>
      <c r="D27" s="198" t="s">
        <v>262</v>
      </c>
      <c r="E27" s="199" t="s">
        <v>1</v>
      </c>
      <c r="F27" s="200">
        <v>100</v>
      </c>
      <c r="H27" s="32"/>
    </row>
    <row r="28" spans="2:8" s="1" customFormat="1" ht="17" customHeight="1">
      <c r="B28" s="32"/>
      <c r="C28" s="201" t="s">
        <v>1</v>
      </c>
      <c r="D28" s="201" t="s">
        <v>857</v>
      </c>
      <c r="E28" s="17" t="s">
        <v>1</v>
      </c>
      <c r="F28" s="202">
        <v>100</v>
      </c>
      <c r="H28" s="32"/>
    </row>
    <row r="29" spans="2:8" s="1" customFormat="1" ht="17" customHeight="1">
      <c r="B29" s="32"/>
      <c r="C29" s="197" t="s">
        <v>234</v>
      </c>
      <c r="D29" s="198" t="s">
        <v>1</v>
      </c>
      <c r="E29" s="199" t="s">
        <v>1</v>
      </c>
      <c r="F29" s="200">
        <v>155</v>
      </c>
      <c r="H29" s="32"/>
    </row>
    <row r="30" spans="2:8" s="1" customFormat="1" ht="17" customHeight="1">
      <c r="B30" s="32"/>
      <c r="C30" s="201" t="s">
        <v>1</v>
      </c>
      <c r="D30" s="201" t="s">
        <v>496</v>
      </c>
      <c r="E30" s="17" t="s">
        <v>1</v>
      </c>
      <c r="F30" s="202">
        <v>0</v>
      </c>
      <c r="H30" s="32"/>
    </row>
    <row r="31" spans="2:8" s="1" customFormat="1" ht="17" customHeight="1">
      <c r="B31" s="32"/>
      <c r="C31" s="201" t="s">
        <v>1</v>
      </c>
      <c r="D31" s="201" t="s">
        <v>497</v>
      </c>
      <c r="E31" s="17" t="s">
        <v>1</v>
      </c>
      <c r="F31" s="202">
        <v>0</v>
      </c>
      <c r="H31" s="32"/>
    </row>
    <row r="32" spans="2:8" s="1" customFormat="1" ht="17" customHeight="1">
      <c r="B32" s="32"/>
      <c r="C32" s="201" t="s">
        <v>234</v>
      </c>
      <c r="D32" s="201" t="s">
        <v>146</v>
      </c>
      <c r="E32" s="17" t="s">
        <v>1</v>
      </c>
      <c r="F32" s="202">
        <v>155</v>
      </c>
      <c r="H32" s="32"/>
    </row>
    <row r="33" spans="2:8" s="1" customFormat="1" ht="17" customHeight="1">
      <c r="B33" s="32"/>
      <c r="C33" s="203" t="s">
        <v>855</v>
      </c>
      <c r="H33" s="32"/>
    </row>
    <row r="34" spans="2:8" s="1" customFormat="1" ht="17" customHeight="1">
      <c r="B34" s="32"/>
      <c r="C34" s="201" t="s">
        <v>493</v>
      </c>
      <c r="D34" s="201" t="s">
        <v>494</v>
      </c>
      <c r="E34" s="17" t="s">
        <v>139</v>
      </c>
      <c r="F34" s="202">
        <v>448</v>
      </c>
      <c r="H34" s="32"/>
    </row>
    <row r="35" spans="2:8" s="1" customFormat="1" ht="17" customHeight="1">
      <c r="B35" s="32"/>
      <c r="C35" s="201" t="s">
        <v>489</v>
      </c>
      <c r="D35" s="201" t="s">
        <v>490</v>
      </c>
      <c r="E35" s="17" t="s">
        <v>139</v>
      </c>
      <c r="F35" s="202">
        <v>155</v>
      </c>
      <c r="H35" s="32"/>
    </row>
    <row r="36" spans="2:8" s="1" customFormat="1" ht="17" customHeight="1">
      <c r="B36" s="32"/>
      <c r="C36" s="201" t="s">
        <v>483</v>
      </c>
      <c r="D36" s="201" t="s">
        <v>484</v>
      </c>
      <c r="E36" s="17" t="s">
        <v>139</v>
      </c>
      <c r="F36" s="202">
        <v>155</v>
      </c>
      <c r="H36" s="32"/>
    </row>
    <row r="37" spans="2:8" s="1" customFormat="1" ht="17" customHeight="1">
      <c r="B37" s="32"/>
      <c r="C37" s="201" t="s">
        <v>500</v>
      </c>
      <c r="D37" s="201" t="s">
        <v>501</v>
      </c>
      <c r="E37" s="17" t="s">
        <v>139</v>
      </c>
      <c r="F37" s="202">
        <v>202.73</v>
      </c>
      <c r="H37" s="32"/>
    </row>
    <row r="38" spans="2:8" s="1" customFormat="1" ht="17" customHeight="1">
      <c r="B38" s="32"/>
      <c r="C38" s="197" t="s">
        <v>236</v>
      </c>
      <c r="D38" s="198" t="s">
        <v>1</v>
      </c>
      <c r="E38" s="199" t="s">
        <v>1</v>
      </c>
      <c r="F38" s="200">
        <v>293</v>
      </c>
      <c r="H38" s="32"/>
    </row>
    <row r="39" spans="2:8" s="1" customFormat="1" ht="17" customHeight="1">
      <c r="B39" s="32"/>
      <c r="C39" s="201" t="s">
        <v>1</v>
      </c>
      <c r="D39" s="201" t="s">
        <v>498</v>
      </c>
      <c r="E39" s="17" t="s">
        <v>1</v>
      </c>
      <c r="F39" s="202">
        <v>0</v>
      </c>
      <c r="H39" s="32"/>
    </row>
    <row r="40" spans="2:8" s="1" customFormat="1" ht="17" customHeight="1">
      <c r="B40" s="32"/>
      <c r="C40" s="201" t="s">
        <v>236</v>
      </c>
      <c r="D40" s="201" t="s">
        <v>148</v>
      </c>
      <c r="E40" s="17" t="s">
        <v>1</v>
      </c>
      <c r="F40" s="202">
        <v>293</v>
      </c>
      <c r="H40" s="32"/>
    </row>
    <row r="41" spans="2:8" s="1" customFormat="1" ht="17" customHeight="1">
      <c r="B41" s="32"/>
      <c r="C41" s="203" t="s">
        <v>855</v>
      </c>
      <c r="H41" s="32"/>
    </row>
    <row r="42" spans="2:8" s="1" customFormat="1" ht="17" customHeight="1">
      <c r="B42" s="32"/>
      <c r="C42" s="201" t="s">
        <v>493</v>
      </c>
      <c r="D42" s="201" t="s">
        <v>494</v>
      </c>
      <c r="E42" s="17" t="s">
        <v>139</v>
      </c>
      <c r="F42" s="202">
        <v>448</v>
      </c>
      <c r="H42" s="32"/>
    </row>
    <row r="43" spans="2:8" s="1" customFormat="1" ht="17" customHeight="1">
      <c r="B43" s="32"/>
      <c r="C43" s="201" t="s">
        <v>500</v>
      </c>
      <c r="D43" s="201" t="s">
        <v>501</v>
      </c>
      <c r="E43" s="17" t="s">
        <v>139</v>
      </c>
      <c r="F43" s="202">
        <v>202.73</v>
      </c>
      <c r="H43" s="32"/>
    </row>
    <row r="44" spans="2:8" s="1" customFormat="1" ht="17" customHeight="1">
      <c r="B44" s="32"/>
      <c r="C44" s="197" t="s">
        <v>238</v>
      </c>
      <c r="D44" s="198" t="s">
        <v>1</v>
      </c>
      <c r="E44" s="199" t="s">
        <v>1</v>
      </c>
      <c r="F44" s="200">
        <v>450</v>
      </c>
      <c r="H44" s="32"/>
    </row>
    <row r="45" spans="2:8" s="1" customFormat="1" ht="17" customHeight="1">
      <c r="B45" s="32"/>
      <c r="C45" s="201" t="s">
        <v>1</v>
      </c>
      <c r="D45" s="201" t="s">
        <v>563</v>
      </c>
      <c r="E45" s="17" t="s">
        <v>1</v>
      </c>
      <c r="F45" s="202">
        <v>0</v>
      </c>
      <c r="H45" s="32"/>
    </row>
    <row r="46" spans="2:8" s="1" customFormat="1" ht="17" customHeight="1">
      <c r="B46" s="32"/>
      <c r="C46" s="201" t="s">
        <v>1</v>
      </c>
      <c r="D46" s="201" t="s">
        <v>564</v>
      </c>
      <c r="E46" s="17" t="s">
        <v>1</v>
      </c>
      <c r="F46" s="202">
        <v>450</v>
      </c>
      <c r="H46" s="32"/>
    </row>
    <row r="47" spans="2:8" s="1" customFormat="1" ht="17" customHeight="1">
      <c r="B47" s="32"/>
      <c r="C47" s="201" t="s">
        <v>238</v>
      </c>
      <c r="D47" s="201" t="s">
        <v>370</v>
      </c>
      <c r="E47" s="17" t="s">
        <v>1</v>
      </c>
      <c r="F47" s="202">
        <v>450</v>
      </c>
      <c r="H47" s="32"/>
    </row>
    <row r="48" spans="2:8" s="1" customFormat="1" ht="17" customHeight="1">
      <c r="B48" s="32"/>
      <c r="C48" s="203" t="s">
        <v>855</v>
      </c>
      <c r="H48" s="32"/>
    </row>
    <row r="49" spans="2:8" s="1" customFormat="1" ht="17" customHeight="1">
      <c r="B49" s="32"/>
      <c r="C49" s="201" t="s">
        <v>558</v>
      </c>
      <c r="D49" s="201" t="s">
        <v>559</v>
      </c>
      <c r="E49" s="17" t="s">
        <v>163</v>
      </c>
      <c r="F49" s="202">
        <v>485</v>
      </c>
      <c r="H49" s="32"/>
    </row>
    <row r="50" spans="2:8" s="1" customFormat="1" ht="17" customHeight="1">
      <c r="B50" s="32"/>
      <c r="C50" s="201" t="s">
        <v>355</v>
      </c>
      <c r="D50" s="201" t="s">
        <v>356</v>
      </c>
      <c r="E50" s="17" t="s">
        <v>173</v>
      </c>
      <c r="F50" s="202">
        <v>38.799999999999997</v>
      </c>
      <c r="H50" s="32"/>
    </row>
    <row r="51" spans="2:8" s="1" customFormat="1" ht="17" customHeight="1">
      <c r="B51" s="32"/>
      <c r="C51" s="201" t="s">
        <v>571</v>
      </c>
      <c r="D51" s="201" t="s">
        <v>572</v>
      </c>
      <c r="E51" s="17" t="s">
        <v>173</v>
      </c>
      <c r="F51" s="202">
        <v>139.25</v>
      </c>
      <c r="H51" s="32"/>
    </row>
    <row r="52" spans="2:8" s="1" customFormat="1" ht="17" customHeight="1">
      <c r="B52" s="32"/>
      <c r="C52" s="197" t="s">
        <v>240</v>
      </c>
      <c r="D52" s="198" t="s">
        <v>1</v>
      </c>
      <c r="E52" s="199" t="s">
        <v>1</v>
      </c>
      <c r="F52" s="200">
        <v>4356</v>
      </c>
      <c r="H52" s="32"/>
    </row>
    <row r="53" spans="2:8" s="1" customFormat="1" ht="17" customHeight="1">
      <c r="B53" s="32"/>
      <c r="C53" s="201" t="s">
        <v>1</v>
      </c>
      <c r="D53" s="201" t="s">
        <v>343</v>
      </c>
      <c r="E53" s="17" t="s">
        <v>1</v>
      </c>
      <c r="F53" s="202">
        <v>0</v>
      </c>
      <c r="H53" s="32"/>
    </row>
    <row r="54" spans="2:8" s="1" customFormat="1" ht="17" customHeight="1">
      <c r="B54" s="32"/>
      <c r="C54" s="201" t="s">
        <v>1</v>
      </c>
      <c r="D54" s="201" t="s">
        <v>273</v>
      </c>
      <c r="E54" s="17" t="s">
        <v>1</v>
      </c>
      <c r="F54" s="202">
        <v>4356</v>
      </c>
      <c r="H54" s="32"/>
    </row>
    <row r="55" spans="2:8" s="1" customFormat="1" ht="17" customHeight="1">
      <c r="B55" s="32"/>
      <c r="C55" s="201" t="s">
        <v>240</v>
      </c>
      <c r="D55" s="201" t="s">
        <v>149</v>
      </c>
      <c r="E55" s="17" t="s">
        <v>1</v>
      </c>
      <c r="F55" s="202">
        <v>4356</v>
      </c>
      <c r="H55" s="32"/>
    </row>
    <row r="56" spans="2:8" s="1" customFormat="1" ht="17" customHeight="1">
      <c r="B56" s="32"/>
      <c r="C56" s="203" t="s">
        <v>855</v>
      </c>
      <c r="H56" s="32"/>
    </row>
    <row r="57" spans="2:8" s="1" customFormat="1" ht="24">
      <c r="B57" s="32"/>
      <c r="C57" s="201" t="s">
        <v>340</v>
      </c>
      <c r="D57" s="201" t="s">
        <v>341</v>
      </c>
      <c r="E57" s="17" t="s">
        <v>139</v>
      </c>
      <c r="F57" s="202">
        <v>4356</v>
      </c>
      <c r="H57" s="32"/>
    </row>
    <row r="58" spans="2:8" s="1" customFormat="1" ht="17" customHeight="1">
      <c r="B58" s="32"/>
      <c r="C58" s="201" t="s">
        <v>274</v>
      </c>
      <c r="D58" s="201" t="s">
        <v>275</v>
      </c>
      <c r="E58" s="17" t="s">
        <v>173</v>
      </c>
      <c r="F58" s="202">
        <v>871.2</v>
      </c>
      <c r="H58" s="32"/>
    </row>
    <row r="59" spans="2:8" s="1" customFormat="1" ht="17" customHeight="1">
      <c r="B59" s="32"/>
      <c r="C59" s="201" t="s">
        <v>280</v>
      </c>
      <c r="D59" s="201" t="s">
        <v>281</v>
      </c>
      <c r="E59" s="17" t="s">
        <v>173</v>
      </c>
      <c r="F59" s="202">
        <v>871.2</v>
      </c>
      <c r="H59" s="32"/>
    </row>
    <row r="60" spans="2:8" s="1" customFormat="1" ht="17" customHeight="1">
      <c r="B60" s="32"/>
      <c r="C60" s="201" t="s">
        <v>344</v>
      </c>
      <c r="D60" s="201" t="s">
        <v>345</v>
      </c>
      <c r="E60" s="17" t="s">
        <v>139</v>
      </c>
      <c r="F60" s="202">
        <v>4356</v>
      </c>
      <c r="H60" s="32"/>
    </row>
    <row r="61" spans="2:8" s="1" customFormat="1" ht="17" customHeight="1">
      <c r="B61" s="32"/>
      <c r="C61" s="201" t="s">
        <v>335</v>
      </c>
      <c r="D61" s="201" t="s">
        <v>336</v>
      </c>
      <c r="E61" s="17" t="s">
        <v>139</v>
      </c>
      <c r="F61" s="202">
        <v>4356</v>
      </c>
      <c r="H61" s="32"/>
    </row>
    <row r="62" spans="2:8" s="1" customFormat="1" ht="17" customHeight="1">
      <c r="B62" s="32"/>
      <c r="C62" s="197" t="s">
        <v>242</v>
      </c>
      <c r="D62" s="198" t="s">
        <v>1</v>
      </c>
      <c r="E62" s="199" t="s">
        <v>1</v>
      </c>
      <c r="F62" s="200">
        <v>89</v>
      </c>
      <c r="H62" s="32"/>
    </row>
    <row r="63" spans="2:8" s="1" customFormat="1" ht="17" customHeight="1">
      <c r="B63" s="32"/>
      <c r="C63" s="201" t="s">
        <v>1</v>
      </c>
      <c r="D63" s="201" t="s">
        <v>534</v>
      </c>
      <c r="E63" s="17" t="s">
        <v>1</v>
      </c>
      <c r="F63" s="202">
        <v>0</v>
      </c>
      <c r="H63" s="32"/>
    </row>
    <row r="64" spans="2:8" s="1" customFormat="1" ht="17" customHeight="1">
      <c r="B64" s="32"/>
      <c r="C64" s="201" t="s">
        <v>1</v>
      </c>
      <c r="D64" s="201" t="s">
        <v>535</v>
      </c>
      <c r="E64" s="17" t="s">
        <v>1</v>
      </c>
      <c r="F64" s="202">
        <v>89</v>
      </c>
      <c r="H64" s="32"/>
    </row>
    <row r="65" spans="2:8" s="1" customFormat="1" ht="17" customHeight="1">
      <c r="B65" s="32"/>
      <c r="C65" s="201" t="s">
        <v>242</v>
      </c>
      <c r="D65" s="201" t="s">
        <v>149</v>
      </c>
      <c r="E65" s="17" t="s">
        <v>1</v>
      </c>
      <c r="F65" s="202">
        <v>89</v>
      </c>
      <c r="H65" s="32"/>
    </row>
    <row r="66" spans="2:8" s="1" customFormat="1" ht="17" customHeight="1">
      <c r="B66" s="32"/>
      <c r="C66" s="203" t="s">
        <v>855</v>
      </c>
      <c r="H66" s="32"/>
    </row>
    <row r="67" spans="2:8" s="1" customFormat="1" ht="17" customHeight="1">
      <c r="B67" s="32"/>
      <c r="C67" s="201" t="s">
        <v>531</v>
      </c>
      <c r="D67" s="201" t="s">
        <v>532</v>
      </c>
      <c r="E67" s="17" t="s">
        <v>139</v>
      </c>
      <c r="F67" s="202">
        <v>89</v>
      </c>
      <c r="H67" s="32"/>
    </row>
    <row r="68" spans="2:8" s="1" customFormat="1" ht="17" customHeight="1">
      <c r="B68" s="32"/>
      <c r="C68" s="201" t="s">
        <v>516</v>
      </c>
      <c r="D68" s="201" t="s">
        <v>484</v>
      </c>
      <c r="E68" s="17" t="s">
        <v>139</v>
      </c>
      <c r="F68" s="202">
        <v>89</v>
      </c>
      <c r="H68" s="32"/>
    </row>
    <row r="69" spans="2:8" s="1" customFormat="1" ht="17" customHeight="1">
      <c r="B69" s="32"/>
      <c r="C69" s="201" t="s">
        <v>520</v>
      </c>
      <c r="D69" s="201" t="s">
        <v>521</v>
      </c>
      <c r="E69" s="17" t="s">
        <v>139</v>
      </c>
      <c r="F69" s="202">
        <v>89</v>
      </c>
      <c r="H69" s="32"/>
    </row>
    <row r="70" spans="2:8" s="1" customFormat="1" ht="17" customHeight="1">
      <c r="B70" s="32"/>
      <c r="C70" s="201" t="s">
        <v>525</v>
      </c>
      <c r="D70" s="201" t="s">
        <v>526</v>
      </c>
      <c r="E70" s="17" t="s">
        <v>139</v>
      </c>
      <c r="F70" s="202">
        <v>178</v>
      </c>
      <c r="H70" s="32"/>
    </row>
    <row r="71" spans="2:8" s="1" customFormat="1" ht="17" customHeight="1">
      <c r="B71" s="32"/>
      <c r="C71" s="197" t="s">
        <v>244</v>
      </c>
      <c r="D71" s="198" t="s">
        <v>1</v>
      </c>
      <c r="E71" s="199" t="s">
        <v>1</v>
      </c>
      <c r="F71" s="200">
        <v>4085</v>
      </c>
      <c r="H71" s="32"/>
    </row>
    <row r="72" spans="2:8" s="1" customFormat="1" ht="17" customHeight="1">
      <c r="B72" s="32"/>
      <c r="C72" s="201" t="s">
        <v>1</v>
      </c>
      <c r="D72" s="201" t="s">
        <v>289</v>
      </c>
      <c r="E72" s="17" t="s">
        <v>1</v>
      </c>
      <c r="F72" s="202">
        <v>0</v>
      </c>
      <c r="H72" s="32"/>
    </row>
    <row r="73" spans="2:8" s="1" customFormat="1" ht="17" customHeight="1">
      <c r="B73" s="32"/>
      <c r="C73" s="201" t="s">
        <v>1</v>
      </c>
      <c r="D73" s="201" t="s">
        <v>290</v>
      </c>
      <c r="E73" s="17" t="s">
        <v>1</v>
      </c>
      <c r="F73" s="202">
        <v>4085</v>
      </c>
      <c r="H73" s="32"/>
    </row>
    <row r="74" spans="2:8" s="1" customFormat="1" ht="17" customHeight="1">
      <c r="B74" s="32"/>
      <c r="C74" s="201" t="s">
        <v>244</v>
      </c>
      <c r="D74" s="201" t="s">
        <v>149</v>
      </c>
      <c r="E74" s="17" t="s">
        <v>1</v>
      </c>
      <c r="F74" s="202">
        <v>4085</v>
      </c>
      <c r="H74" s="32"/>
    </row>
    <row r="75" spans="2:8" s="1" customFormat="1" ht="17" customHeight="1">
      <c r="B75" s="32"/>
      <c r="C75" s="203" t="s">
        <v>855</v>
      </c>
      <c r="H75" s="32"/>
    </row>
    <row r="76" spans="2:8" s="1" customFormat="1" ht="17" customHeight="1">
      <c r="B76" s="32"/>
      <c r="C76" s="201" t="s">
        <v>286</v>
      </c>
      <c r="D76" s="201" t="s">
        <v>287</v>
      </c>
      <c r="E76" s="17" t="s">
        <v>173</v>
      </c>
      <c r="F76" s="202">
        <v>4085</v>
      </c>
      <c r="H76" s="32"/>
    </row>
    <row r="77" spans="2:8" s="1" customFormat="1" ht="24">
      <c r="B77" s="32"/>
      <c r="C77" s="201" t="s">
        <v>301</v>
      </c>
      <c r="D77" s="201" t="s">
        <v>302</v>
      </c>
      <c r="E77" s="17" t="s">
        <v>173</v>
      </c>
      <c r="F77" s="202">
        <v>6199</v>
      </c>
      <c r="H77" s="32"/>
    </row>
    <row r="78" spans="2:8" s="1" customFormat="1" ht="24">
      <c r="B78" s="32"/>
      <c r="C78" s="201" t="s">
        <v>322</v>
      </c>
      <c r="D78" s="201" t="s">
        <v>323</v>
      </c>
      <c r="E78" s="17" t="s">
        <v>173</v>
      </c>
      <c r="F78" s="202">
        <v>4283</v>
      </c>
      <c r="H78" s="32"/>
    </row>
    <row r="79" spans="2:8" s="1" customFormat="1" ht="17" customHeight="1">
      <c r="B79" s="32"/>
      <c r="C79" s="201" t="s">
        <v>313</v>
      </c>
      <c r="D79" s="201" t="s">
        <v>314</v>
      </c>
      <c r="E79" s="17" t="s">
        <v>173</v>
      </c>
      <c r="F79" s="202">
        <v>5241</v>
      </c>
      <c r="H79" s="32"/>
    </row>
    <row r="80" spans="2:8" s="1" customFormat="1" ht="17" customHeight="1">
      <c r="B80" s="32"/>
      <c r="C80" s="201" t="s">
        <v>309</v>
      </c>
      <c r="D80" s="201" t="s">
        <v>310</v>
      </c>
      <c r="E80" s="17" t="s">
        <v>173</v>
      </c>
      <c r="F80" s="202">
        <v>5241</v>
      </c>
      <c r="H80" s="32"/>
    </row>
    <row r="81" spans="2:8" s="1" customFormat="1" ht="17" customHeight="1">
      <c r="B81" s="32"/>
      <c r="C81" s="197" t="s">
        <v>246</v>
      </c>
      <c r="D81" s="198" t="s">
        <v>1</v>
      </c>
      <c r="E81" s="199" t="s">
        <v>1</v>
      </c>
      <c r="F81" s="200">
        <v>958</v>
      </c>
      <c r="H81" s="32"/>
    </row>
    <row r="82" spans="2:8" s="1" customFormat="1" ht="17" customHeight="1">
      <c r="B82" s="32"/>
      <c r="C82" s="201" t="s">
        <v>1</v>
      </c>
      <c r="D82" s="201" t="s">
        <v>320</v>
      </c>
      <c r="E82" s="17" t="s">
        <v>1</v>
      </c>
      <c r="F82" s="202">
        <v>0</v>
      </c>
      <c r="H82" s="32"/>
    </row>
    <row r="83" spans="2:8" s="1" customFormat="1" ht="17" customHeight="1">
      <c r="B83" s="32"/>
      <c r="C83" s="201" t="s">
        <v>1</v>
      </c>
      <c r="D83" s="201" t="s">
        <v>321</v>
      </c>
      <c r="E83" s="17" t="s">
        <v>1</v>
      </c>
      <c r="F83" s="202">
        <v>958</v>
      </c>
      <c r="H83" s="32"/>
    </row>
    <row r="84" spans="2:8" s="1" customFormat="1" ht="17" customHeight="1">
      <c r="B84" s="32"/>
      <c r="C84" s="201" t="s">
        <v>246</v>
      </c>
      <c r="D84" s="201" t="s">
        <v>149</v>
      </c>
      <c r="E84" s="17" t="s">
        <v>1</v>
      </c>
      <c r="F84" s="202">
        <v>958</v>
      </c>
      <c r="H84" s="32"/>
    </row>
    <row r="85" spans="2:8" s="1" customFormat="1" ht="17" customHeight="1">
      <c r="B85" s="32"/>
      <c r="C85" s="203" t="s">
        <v>855</v>
      </c>
      <c r="H85" s="32"/>
    </row>
    <row r="86" spans="2:8" s="1" customFormat="1" ht="17" customHeight="1">
      <c r="B86" s="32"/>
      <c r="C86" s="201" t="s">
        <v>317</v>
      </c>
      <c r="D86" s="201" t="s">
        <v>318</v>
      </c>
      <c r="E86" s="17" t="s">
        <v>173</v>
      </c>
      <c r="F86" s="202">
        <v>958</v>
      </c>
      <c r="H86" s="32"/>
    </row>
    <row r="87" spans="2:8" s="1" customFormat="1" ht="24">
      <c r="B87" s="32"/>
      <c r="C87" s="201" t="s">
        <v>301</v>
      </c>
      <c r="D87" s="201" t="s">
        <v>302</v>
      </c>
      <c r="E87" s="17" t="s">
        <v>173</v>
      </c>
      <c r="F87" s="202">
        <v>6199</v>
      </c>
      <c r="H87" s="32"/>
    </row>
    <row r="88" spans="2:8" s="1" customFormat="1" ht="24">
      <c r="B88" s="32"/>
      <c r="C88" s="201" t="s">
        <v>322</v>
      </c>
      <c r="D88" s="201" t="s">
        <v>323</v>
      </c>
      <c r="E88" s="17" t="s">
        <v>173</v>
      </c>
      <c r="F88" s="202">
        <v>4283</v>
      </c>
      <c r="H88" s="32"/>
    </row>
    <row r="89" spans="2:8" s="1" customFormat="1" ht="17" customHeight="1">
      <c r="B89" s="32"/>
      <c r="C89" s="197" t="s">
        <v>248</v>
      </c>
      <c r="D89" s="198" t="s">
        <v>1</v>
      </c>
      <c r="E89" s="199" t="s">
        <v>1</v>
      </c>
      <c r="F89" s="200">
        <v>4356</v>
      </c>
      <c r="H89" s="32"/>
    </row>
    <row r="90" spans="2:8" s="1" customFormat="1" ht="17" customHeight="1">
      <c r="B90" s="32"/>
      <c r="C90" s="201" t="s">
        <v>1</v>
      </c>
      <c r="D90" s="201" t="s">
        <v>272</v>
      </c>
      <c r="E90" s="17" t="s">
        <v>1</v>
      </c>
      <c r="F90" s="202">
        <v>0</v>
      </c>
      <c r="H90" s="32"/>
    </row>
    <row r="91" spans="2:8" s="1" customFormat="1" ht="17" customHeight="1">
      <c r="B91" s="32"/>
      <c r="C91" s="201" t="s">
        <v>1</v>
      </c>
      <c r="D91" s="201" t="s">
        <v>273</v>
      </c>
      <c r="E91" s="17" t="s">
        <v>1</v>
      </c>
      <c r="F91" s="202">
        <v>4356</v>
      </c>
      <c r="H91" s="32"/>
    </row>
    <row r="92" spans="2:8" s="1" customFormat="1" ht="17" customHeight="1">
      <c r="B92" s="32"/>
      <c r="C92" s="201" t="s">
        <v>248</v>
      </c>
      <c r="D92" s="201" t="s">
        <v>149</v>
      </c>
      <c r="E92" s="17" t="s">
        <v>1</v>
      </c>
      <c r="F92" s="202">
        <v>4356</v>
      </c>
      <c r="H92" s="32"/>
    </row>
    <row r="93" spans="2:8" s="1" customFormat="1" ht="17" customHeight="1">
      <c r="B93" s="32"/>
      <c r="C93" s="203" t="s">
        <v>855</v>
      </c>
      <c r="H93" s="32"/>
    </row>
    <row r="94" spans="2:8" s="1" customFormat="1" ht="17" customHeight="1">
      <c r="B94" s="32"/>
      <c r="C94" s="201" t="s">
        <v>269</v>
      </c>
      <c r="D94" s="201" t="s">
        <v>270</v>
      </c>
      <c r="E94" s="17" t="s">
        <v>139</v>
      </c>
      <c r="F94" s="202">
        <v>4356</v>
      </c>
      <c r="H94" s="32"/>
    </row>
    <row r="95" spans="2:8" s="1" customFormat="1" ht="17" customHeight="1">
      <c r="B95" s="32"/>
      <c r="C95" s="201" t="s">
        <v>274</v>
      </c>
      <c r="D95" s="201" t="s">
        <v>275</v>
      </c>
      <c r="E95" s="17" t="s">
        <v>173</v>
      </c>
      <c r="F95" s="202">
        <v>871.2</v>
      </c>
      <c r="H95" s="32"/>
    </row>
    <row r="96" spans="2:8" s="1" customFormat="1" ht="17" customHeight="1">
      <c r="B96" s="32"/>
      <c r="C96" s="201" t="s">
        <v>280</v>
      </c>
      <c r="D96" s="201" t="s">
        <v>281</v>
      </c>
      <c r="E96" s="17" t="s">
        <v>173</v>
      </c>
      <c r="F96" s="202">
        <v>871.2</v>
      </c>
      <c r="H96" s="32"/>
    </row>
    <row r="97" spans="2:8" s="1" customFormat="1" ht="17" customHeight="1">
      <c r="B97" s="32"/>
      <c r="C97" s="201" t="s">
        <v>283</v>
      </c>
      <c r="D97" s="201" t="s">
        <v>284</v>
      </c>
      <c r="E97" s="17" t="s">
        <v>173</v>
      </c>
      <c r="F97" s="202">
        <v>435.6</v>
      </c>
      <c r="H97" s="32"/>
    </row>
    <row r="98" spans="2:8" s="1" customFormat="1" ht="17" customHeight="1">
      <c r="B98" s="32"/>
      <c r="C98" s="197" t="s">
        <v>861</v>
      </c>
      <c r="D98" s="198" t="s">
        <v>1</v>
      </c>
      <c r="E98" s="199" t="s">
        <v>1</v>
      </c>
      <c r="F98" s="200">
        <v>12</v>
      </c>
      <c r="H98" s="32"/>
    </row>
    <row r="99" spans="2:8" s="1" customFormat="1" ht="17" customHeight="1">
      <c r="B99" s="32"/>
      <c r="C99" s="197" t="s">
        <v>249</v>
      </c>
      <c r="D99" s="198" t="s">
        <v>250</v>
      </c>
      <c r="E99" s="199" t="s">
        <v>173</v>
      </c>
      <c r="F99" s="200">
        <v>982</v>
      </c>
      <c r="H99" s="32"/>
    </row>
    <row r="100" spans="2:8" s="1" customFormat="1" ht="17" customHeight="1">
      <c r="B100" s="32"/>
      <c r="C100" s="201" t="s">
        <v>1</v>
      </c>
      <c r="D100" s="201" t="s">
        <v>294</v>
      </c>
      <c r="E100" s="17" t="s">
        <v>1</v>
      </c>
      <c r="F100" s="202">
        <v>0</v>
      </c>
      <c r="H100" s="32"/>
    </row>
    <row r="101" spans="2:8" s="1" customFormat="1" ht="17" customHeight="1">
      <c r="B101" s="32"/>
      <c r="C101" s="201" t="s">
        <v>1</v>
      </c>
      <c r="D101" s="201" t="s">
        <v>295</v>
      </c>
      <c r="E101" s="17" t="s">
        <v>1</v>
      </c>
      <c r="F101" s="202">
        <v>982</v>
      </c>
      <c r="H101" s="32"/>
    </row>
    <row r="102" spans="2:8" s="1" customFormat="1" ht="17" customHeight="1">
      <c r="B102" s="32"/>
      <c r="C102" s="201" t="s">
        <v>249</v>
      </c>
      <c r="D102" s="201" t="s">
        <v>149</v>
      </c>
      <c r="E102" s="17" t="s">
        <v>1</v>
      </c>
      <c r="F102" s="202">
        <v>982</v>
      </c>
      <c r="H102" s="32"/>
    </row>
    <row r="103" spans="2:8" s="1" customFormat="1" ht="17" customHeight="1">
      <c r="B103" s="32"/>
      <c r="C103" s="203" t="s">
        <v>855</v>
      </c>
      <c r="H103" s="32"/>
    </row>
    <row r="104" spans="2:8" s="1" customFormat="1" ht="24">
      <c r="B104" s="32"/>
      <c r="C104" s="201" t="s">
        <v>291</v>
      </c>
      <c r="D104" s="201" t="s">
        <v>292</v>
      </c>
      <c r="E104" s="17" t="s">
        <v>173</v>
      </c>
      <c r="F104" s="202">
        <v>982</v>
      </c>
      <c r="H104" s="32"/>
    </row>
    <row r="105" spans="2:8" s="1" customFormat="1" ht="24">
      <c r="B105" s="32"/>
      <c r="C105" s="201" t="s">
        <v>301</v>
      </c>
      <c r="D105" s="201" t="s">
        <v>302</v>
      </c>
      <c r="E105" s="17" t="s">
        <v>173</v>
      </c>
      <c r="F105" s="202">
        <v>6199</v>
      </c>
      <c r="H105" s="32"/>
    </row>
    <row r="106" spans="2:8" s="1" customFormat="1" ht="24">
      <c r="B106" s="32"/>
      <c r="C106" s="201" t="s">
        <v>322</v>
      </c>
      <c r="D106" s="201" t="s">
        <v>323</v>
      </c>
      <c r="E106" s="17" t="s">
        <v>173</v>
      </c>
      <c r="F106" s="202">
        <v>4283</v>
      </c>
      <c r="H106" s="32"/>
    </row>
    <row r="107" spans="2:8" s="1" customFormat="1" ht="17" customHeight="1">
      <c r="B107" s="32"/>
      <c r="C107" s="201" t="s">
        <v>313</v>
      </c>
      <c r="D107" s="201" t="s">
        <v>314</v>
      </c>
      <c r="E107" s="17" t="s">
        <v>173</v>
      </c>
      <c r="F107" s="202">
        <v>5241</v>
      </c>
      <c r="H107" s="32"/>
    </row>
    <row r="108" spans="2:8" s="1" customFormat="1" ht="17" customHeight="1">
      <c r="B108" s="32"/>
      <c r="C108" s="201" t="s">
        <v>309</v>
      </c>
      <c r="D108" s="201" t="s">
        <v>310</v>
      </c>
      <c r="E108" s="17" t="s">
        <v>173</v>
      </c>
      <c r="F108" s="202">
        <v>5241</v>
      </c>
      <c r="H108" s="32"/>
    </row>
    <row r="109" spans="2:8" s="1" customFormat="1" ht="17" customHeight="1">
      <c r="B109" s="32"/>
      <c r="C109" s="197" t="s">
        <v>252</v>
      </c>
      <c r="D109" s="198" t="s">
        <v>1</v>
      </c>
      <c r="E109" s="199" t="s">
        <v>1</v>
      </c>
      <c r="F109" s="200">
        <v>6956</v>
      </c>
      <c r="H109" s="32"/>
    </row>
    <row r="110" spans="2:8" s="1" customFormat="1" ht="17" customHeight="1">
      <c r="B110" s="32"/>
      <c r="C110" s="201" t="s">
        <v>1</v>
      </c>
      <c r="D110" s="201" t="s">
        <v>423</v>
      </c>
      <c r="E110" s="17" t="s">
        <v>1</v>
      </c>
      <c r="F110" s="202">
        <v>0</v>
      </c>
      <c r="H110" s="32"/>
    </row>
    <row r="111" spans="2:8" s="1" customFormat="1" ht="17" customHeight="1">
      <c r="B111" s="32"/>
      <c r="C111" s="201" t="s">
        <v>1</v>
      </c>
      <c r="D111" s="201" t="s">
        <v>424</v>
      </c>
      <c r="E111" s="17" t="s">
        <v>1</v>
      </c>
      <c r="F111" s="202">
        <v>6956</v>
      </c>
      <c r="H111" s="32"/>
    </row>
    <row r="112" spans="2:8" s="1" customFormat="1" ht="17" customHeight="1">
      <c r="B112" s="32"/>
      <c r="C112" s="201" t="s">
        <v>252</v>
      </c>
      <c r="D112" s="201" t="s">
        <v>149</v>
      </c>
      <c r="E112" s="17" t="s">
        <v>1</v>
      </c>
      <c r="F112" s="202">
        <v>6956</v>
      </c>
      <c r="H112" s="32"/>
    </row>
    <row r="113" spans="2:8" s="1" customFormat="1" ht="17" customHeight="1">
      <c r="B113" s="32"/>
      <c r="C113" s="203" t="s">
        <v>855</v>
      </c>
      <c r="H113" s="32"/>
    </row>
    <row r="114" spans="2:8" s="1" customFormat="1" ht="17" customHeight="1">
      <c r="B114" s="32"/>
      <c r="C114" s="201" t="s">
        <v>420</v>
      </c>
      <c r="D114" s="201" t="s">
        <v>421</v>
      </c>
      <c r="E114" s="17" t="s">
        <v>139</v>
      </c>
      <c r="F114" s="202">
        <v>6956</v>
      </c>
      <c r="H114" s="32"/>
    </row>
    <row r="115" spans="2:8" s="1" customFormat="1" ht="17" customHeight="1">
      <c r="B115" s="32"/>
      <c r="C115" s="201" t="s">
        <v>432</v>
      </c>
      <c r="D115" s="201" t="s">
        <v>433</v>
      </c>
      <c r="E115" s="17" t="s">
        <v>197</v>
      </c>
      <c r="F115" s="202">
        <v>180.12899999999999</v>
      </c>
      <c r="H115" s="32"/>
    </row>
    <row r="116" spans="2:8" s="1" customFormat="1" ht="17" customHeight="1">
      <c r="B116" s="32"/>
      <c r="C116" s="197" t="s">
        <v>254</v>
      </c>
      <c r="D116" s="198" t="s">
        <v>1</v>
      </c>
      <c r="E116" s="199" t="s">
        <v>1</v>
      </c>
      <c r="F116" s="200">
        <v>1953</v>
      </c>
      <c r="H116" s="32"/>
    </row>
    <row r="117" spans="2:8" s="1" customFormat="1" ht="17" customHeight="1">
      <c r="B117" s="32"/>
      <c r="C117" s="201" t="s">
        <v>1</v>
      </c>
      <c r="D117" s="201" t="s">
        <v>429</v>
      </c>
      <c r="E117" s="17" t="s">
        <v>1</v>
      </c>
      <c r="F117" s="202">
        <v>0</v>
      </c>
      <c r="H117" s="32"/>
    </row>
    <row r="118" spans="2:8" s="1" customFormat="1" ht="17" customHeight="1">
      <c r="B118" s="32"/>
      <c r="C118" s="201" t="s">
        <v>1</v>
      </c>
      <c r="D118" s="201" t="s">
        <v>430</v>
      </c>
      <c r="E118" s="17" t="s">
        <v>1</v>
      </c>
      <c r="F118" s="202">
        <v>1953</v>
      </c>
      <c r="H118" s="32"/>
    </row>
    <row r="119" spans="2:8" s="1" customFormat="1" ht="17" customHeight="1">
      <c r="B119" s="32"/>
      <c r="C119" s="201" t="s">
        <v>254</v>
      </c>
      <c r="D119" s="201" t="s">
        <v>149</v>
      </c>
      <c r="E119" s="17" t="s">
        <v>1</v>
      </c>
      <c r="F119" s="202">
        <v>1953</v>
      </c>
      <c r="H119" s="32"/>
    </row>
    <row r="120" spans="2:8" s="1" customFormat="1" ht="17" customHeight="1">
      <c r="B120" s="32"/>
      <c r="C120" s="203" t="s">
        <v>855</v>
      </c>
      <c r="H120" s="32"/>
    </row>
    <row r="121" spans="2:8" s="1" customFormat="1" ht="17" customHeight="1">
      <c r="B121" s="32"/>
      <c r="C121" s="201" t="s">
        <v>426</v>
      </c>
      <c r="D121" s="201" t="s">
        <v>427</v>
      </c>
      <c r="E121" s="17" t="s">
        <v>139</v>
      </c>
      <c r="F121" s="202">
        <v>1953</v>
      </c>
      <c r="H121" s="32"/>
    </row>
    <row r="122" spans="2:8" s="1" customFormat="1" ht="17" customHeight="1">
      <c r="B122" s="32"/>
      <c r="C122" s="201" t="s">
        <v>432</v>
      </c>
      <c r="D122" s="201" t="s">
        <v>433</v>
      </c>
      <c r="E122" s="17" t="s">
        <v>197</v>
      </c>
      <c r="F122" s="202">
        <v>180.12899999999999</v>
      </c>
      <c r="H122" s="32"/>
    </row>
    <row r="123" spans="2:8" s="1" customFormat="1" ht="17" customHeight="1">
      <c r="B123" s="32"/>
      <c r="C123" s="197" t="s">
        <v>256</v>
      </c>
      <c r="D123" s="198" t="s">
        <v>1</v>
      </c>
      <c r="E123" s="199" t="s">
        <v>1</v>
      </c>
      <c r="F123" s="200">
        <v>35</v>
      </c>
      <c r="H123" s="32"/>
    </row>
    <row r="124" spans="2:8" s="1" customFormat="1" ht="17" customHeight="1">
      <c r="B124" s="32"/>
      <c r="C124" s="201" t="s">
        <v>1</v>
      </c>
      <c r="D124" s="201" t="s">
        <v>561</v>
      </c>
      <c r="E124" s="17" t="s">
        <v>1</v>
      </c>
      <c r="F124" s="202">
        <v>0</v>
      </c>
      <c r="H124" s="32"/>
    </row>
    <row r="125" spans="2:8" s="1" customFormat="1" ht="17" customHeight="1">
      <c r="B125" s="32"/>
      <c r="C125" s="201" t="s">
        <v>1</v>
      </c>
      <c r="D125" s="201" t="s">
        <v>562</v>
      </c>
      <c r="E125" s="17" t="s">
        <v>1</v>
      </c>
      <c r="F125" s="202">
        <v>35</v>
      </c>
      <c r="H125" s="32"/>
    </row>
    <row r="126" spans="2:8" s="1" customFormat="1" ht="17" customHeight="1">
      <c r="B126" s="32"/>
      <c r="C126" s="201" t="s">
        <v>256</v>
      </c>
      <c r="D126" s="201" t="s">
        <v>370</v>
      </c>
      <c r="E126" s="17" t="s">
        <v>1</v>
      </c>
      <c r="F126" s="202">
        <v>35</v>
      </c>
      <c r="H126" s="32"/>
    </row>
    <row r="127" spans="2:8" s="1" customFormat="1" ht="17" customHeight="1">
      <c r="B127" s="32"/>
      <c r="C127" s="203" t="s">
        <v>855</v>
      </c>
      <c r="H127" s="32"/>
    </row>
    <row r="128" spans="2:8" s="1" customFormat="1" ht="17" customHeight="1">
      <c r="B128" s="32"/>
      <c r="C128" s="201" t="s">
        <v>558</v>
      </c>
      <c r="D128" s="201" t="s">
        <v>559</v>
      </c>
      <c r="E128" s="17" t="s">
        <v>163</v>
      </c>
      <c r="F128" s="202">
        <v>485</v>
      </c>
      <c r="H128" s="32"/>
    </row>
    <row r="129" spans="2:8" s="1" customFormat="1" ht="17" customHeight="1">
      <c r="B129" s="32"/>
      <c r="C129" s="201" t="s">
        <v>355</v>
      </c>
      <c r="D129" s="201" t="s">
        <v>356</v>
      </c>
      <c r="E129" s="17" t="s">
        <v>173</v>
      </c>
      <c r="F129" s="202">
        <v>38.799999999999997</v>
      </c>
      <c r="H129" s="32"/>
    </row>
    <row r="130" spans="2:8" s="1" customFormat="1" ht="17" customHeight="1">
      <c r="B130" s="32"/>
      <c r="C130" s="201" t="s">
        <v>571</v>
      </c>
      <c r="D130" s="201" t="s">
        <v>572</v>
      </c>
      <c r="E130" s="17" t="s">
        <v>173</v>
      </c>
      <c r="F130" s="202">
        <v>139.25</v>
      </c>
      <c r="H130" s="32"/>
    </row>
    <row r="131" spans="2:8" s="1" customFormat="1" ht="17" customHeight="1">
      <c r="B131" s="32"/>
      <c r="C131" s="197" t="s">
        <v>258</v>
      </c>
      <c r="D131" s="198" t="s">
        <v>1</v>
      </c>
      <c r="E131" s="199" t="s">
        <v>1</v>
      </c>
      <c r="F131" s="200">
        <v>174</v>
      </c>
      <c r="H131" s="32"/>
    </row>
    <row r="132" spans="2:8" s="1" customFormat="1" ht="17" customHeight="1">
      <c r="B132" s="32"/>
      <c r="C132" s="201" t="s">
        <v>1</v>
      </c>
      <c r="D132" s="201" t="s">
        <v>299</v>
      </c>
      <c r="E132" s="17" t="s">
        <v>1</v>
      </c>
      <c r="F132" s="202">
        <v>0</v>
      </c>
      <c r="H132" s="32"/>
    </row>
    <row r="133" spans="2:8" s="1" customFormat="1" ht="17" customHeight="1">
      <c r="B133" s="32"/>
      <c r="C133" s="201" t="s">
        <v>1</v>
      </c>
      <c r="D133" s="201" t="s">
        <v>300</v>
      </c>
      <c r="E133" s="17" t="s">
        <v>1</v>
      </c>
      <c r="F133" s="202">
        <v>174</v>
      </c>
      <c r="H133" s="32"/>
    </row>
    <row r="134" spans="2:8" s="1" customFormat="1" ht="17" customHeight="1">
      <c r="B134" s="32"/>
      <c r="C134" s="201" t="s">
        <v>258</v>
      </c>
      <c r="D134" s="201" t="s">
        <v>149</v>
      </c>
      <c r="E134" s="17" t="s">
        <v>1</v>
      </c>
      <c r="F134" s="202">
        <v>174</v>
      </c>
      <c r="H134" s="32"/>
    </row>
    <row r="135" spans="2:8" s="1" customFormat="1" ht="17" customHeight="1">
      <c r="B135" s="32"/>
      <c r="C135" s="203" t="s">
        <v>855</v>
      </c>
      <c r="H135" s="32"/>
    </row>
    <row r="136" spans="2:8" s="1" customFormat="1" ht="17" customHeight="1">
      <c r="B136" s="32"/>
      <c r="C136" s="201" t="s">
        <v>296</v>
      </c>
      <c r="D136" s="201" t="s">
        <v>297</v>
      </c>
      <c r="E136" s="17" t="s">
        <v>173</v>
      </c>
      <c r="F136" s="202">
        <v>174</v>
      </c>
      <c r="H136" s="32"/>
    </row>
    <row r="137" spans="2:8" s="1" customFormat="1" ht="24">
      <c r="B137" s="32"/>
      <c r="C137" s="201" t="s">
        <v>301</v>
      </c>
      <c r="D137" s="201" t="s">
        <v>302</v>
      </c>
      <c r="E137" s="17" t="s">
        <v>173</v>
      </c>
      <c r="F137" s="202">
        <v>6199</v>
      </c>
      <c r="H137" s="32"/>
    </row>
    <row r="138" spans="2:8" s="1" customFormat="1" ht="24">
      <c r="B138" s="32"/>
      <c r="C138" s="201" t="s">
        <v>322</v>
      </c>
      <c r="D138" s="201" t="s">
        <v>323</v>
      </c>
      <c r="E138" s="17" t="s">
        <v>173</v>
      </c>
      <c r="F138" s="202">
        <v>4283</v>
      </c>
      <c r="H138" s="32"/>
    </row>
    <row r="139" spans="2:8" s="1" customFormat="1" ht="17" customHeight="1">
      <c r="B139" s="32"/>
      <c r="C139" s="201" t="s">
        <v>313</v>
      </c>
      <c r="D139" s="201" t="s">
        <v>314</v>
      </c>
      <c r="E139" s="17" t="s">
        <v>173</v>
      </c>
      <c r="F139" s="202">
        <v>5241</v>
      </c>
      <c r="H139" s="32"/>
    </row>
    <row r="140" spans="2:8" s="1" customFormat="1" ht="17" customHeight="1">
      <c r="B140" s="32"/>
      <c r="C140" s="201" t="s">
        <v>309</v>
      </c>
      <c r="D140" s="201" t="s">
        <v>310</v>
      </c>
      <c r="E140" s="17" t="s">
        <v>173</v>
      </c>
      <c r="F140" s="202">
        <v>5241</v>
      </c>
      <c r="H140" s="32"/>
    </row>
    <row r="141" spans="2:8" s="1" customFormat="1" ht="17" customHeight="1">
      <c r="B141" s="32"/>
      <c r="C141" s="197" t="s">
        <v>260</v>
      </c>
      <c r="D141" s="198" t="s">
        <v>1</v>
      </c>
      <c r="E141" s="199" t="s">
        <v>1</v>
      </c>
      <c r="F141" s="200">
        <v>2053</v>
      </c>
      <c r="H141" s="32"/>
    </row>
    <row r="142" spans="2:8" s="1" customFormat="1" ht="17" customHeight="1">
      <c r="B142" s="32"/>
      <c r="C142" s="201" t="s">
        <v>1</v>
      </c>
      <c r="D142" s="201" t="s">
        <v>368</v>
      </c>
      <c r="E142" s="17" t="s">
        <v>1</v>
      </c>
      <c r="F142" s="202">
        <v>0</v>
      </c>
      <c r="H142" s="32"/>
    </row>
    <row r="143" spans="2:8" s="1" customFormat="1" ht="17" customHeight="1">
      <c r="B143" s="32"/>
      <c r="C143" s="201" t="s">
        <v>1</v>
      </c>
      <c r="D143" s="201" t="s">
        <v>369</v>
      </c>
      <c r="E143" s="17" t="s">
        <v>1</v>
      </c>
      <c r="F143" s="202">
        <v>2053</v>
      </c>
      <c r="H143" s="32"/>
    </row>
    <row r="144" spans="2:8" s="1" customFormat="1" ht="17" customHeight="1">
      <c r="B144" s="32"/>
      <c r="C144" s="201" t="s">
        <v>260</v>
      </c>
      <c r="D144" s="201" t="s">
        <v>370</v>
      </c>
      <c r="E144" s="17" t="s">
        <v>1</v>
      </c>
      <c r="F144" s="202">
        <v>2053</v>
      </c>
      <c r="H144" s="32"/>
    </row>
    <row r="145" spans="2:8" s="1" customFormat="1" ht="17" customHeight="1">
      <c r="B145" s="32"/>
      <c r="C145" s="203" t="s">
        <v>855</v>
      </c>
      <c r="H145" s="32"/>
    </row>
    <row r="146" spans="2:8" s="1" customFormat="1" ht="17" customHeight="1">
      <c r="B146" s="32"/>
      <c r="C146" s="201" t="s">
        <v>365</v>
      </c>
      <c r="D146" s="201" t="s">
        <v>366</v>
      </c>
      <c r="E146" s="17" t="s">
        <v>163</v>
      </c>
      <c r="F146" s="202">
        <v>2053</v>
      </c>
      <c r="H146" s="32"/>
    </row>
    <row r="147" spans="2:8" s="1" customFormat="1" ht="17" customHeight="1">
      <c r="B147" s="32"/>
      <c r="C147" s="201" t="s">
        <v>372</v>
      </c>
      <c r="D147" s="201" t="s">
        <v>373</v>
      </c>
      <c r="E147" s="17" t="s">
        <v>173</v>
      </c>
      <c r="F147" s="202">
        <v>451.66</v>
      </c>
      <c r="H147" s="32"/>
    </row>
    <row r="148" spans="2:8" s="1" customFormat="1" ht="17" customHeight="1">
      <c r="B148" s="32"/>
      <c r="C148" s="201" t="s">
        <v>378</v>
      </c>
      <c r="D148" s="201" t="s">
        <v>379</v>
      </c>
      <c r="E148" s="17" t="s">
        <v>139</v>
      </c>
      <c r="F148" s="202">
        <v>4516.6000000000004</v>
      </c>
      <c r="H148" s="32"/>
    </row>
    <row r="149" spans="2:8" s="1" customFormat="1" ht="17" customHeight="1">
      <c r="B149" s="32"/>
      <c r="C149" s="201" t="s">
        <v>361</v>
      </c>
      <c r="D149" s="201" t="s">
        <v>362</v>
      </c>
      <c r="E149" s="17" t="s">
        <v>173</v>
      </c>
      <c r="F149" s="202">
        <v>41.06</v>
      </c>
      <c r="H149" s="32"/>
    </row>
    <row r="150" spans="2:8" s="1" customFormat="1" ht="26.5" customHeight="1">
      <c r="B150" s="32"/>
      <c r="C150" s="196" t="s">
        <v>94</v>
      </c>
      <c r="D150" s="196" t="s">
        <v>95</v>
      </c>
      <c r="H150" s="32"/>
    </row>
    <row r="151" spans="2:8" s="1" customFormat="1" ht="17" customHeight="1">
      <c r="B151" s="32"/>
      <c r="C151" s="197" t="s">
        <v>240</v>
      </c>
      <c r="D151" s="198" t="s">
        <v>1</v>
      </c>
      <c r="E151" s="199" t="s">
        <v>1</v>
      </c>
      <c r="F151" s="200">
        <v>10</v>
      </c>
      <c r="H151" s="32"/>
    </row>
    <row r="152" spans="2:8" s="1" customFormat="1" ht="17" customHeight="1">
      <c r="B152" s="32"/>
      <c r="C152" s="201" t="s">
        <v>1</v>
      </c>
      <c r="D152" s="201" t="s">
        <v>343</v>
      </c>
      <c r="E152" s="17" t="s">
        <v>1</v>
      </c>
      <c r="F152" s="202">
        <v>0</v>
      </c>
      <c r="H152" s="32"/>
    </row>
    <row r="153" spans="2:8" s="1" customFormat="1" ht="17" customHeight="1">
      <c r="B153" s="32"/>
      <c r="C153" s="201" t="s">
        <v>1</v>
      </c>
      <c r="D153" s="201" t="s">
        <v>410</v>
      </c>
      <c r="E153" s="17" t="s">
        <v>1</v>
      </c>
      <c r="F153" s="202">
        <v>10</v>
      </c>
      <c r="H153" s="32"/>
    </row>
    <row r="154" spans="2:8" s="1" customFormat="1" ht="17" customHeight="1">
      <c r="B154" s="32"/>
      <c r="C154" s="201" t="s">
        <v>240</v>
      </c>
      <c r="D154" s="201" t="s">
        <v>149</v>
      </c>
      <c r="E154" s="17" t="s">
        <v>1</v>
      </c>
      <c r="F154" s="202">
        <v>10</v>
      </c>
      <c r="H154" s="32"/>
    </row>
    <row r="155" spans="2:8" s="1" customFormat="1" ht="17" customHeight="1">
      <c r="B155" s="32"/>
      <c r="C155" s="203" t="s">
        <v>855</v>
      </c>
      <c r="H155" s="32"/>
    </row>
    <row r="156" spans="2:8" s="1" customFormat="1" ht="24">
      <c r="B156" s="32"/>
      <c r="C156" s="201" t="s">
        <v>340</v>
      </c>
      <c r="D156" s="201" t="s">
        <v>341</v>
      </c>
      <c r="E156" s="17" t="s">
        <v>139</v>
      </c>
      <c r="F156" s="202">
        <v>10</v>
      </c>
      <c r="H156" s="32"/>
    </row>
    <row r="157" spans="2:8" s="1" customFormat="1" ht="17" customHeight="1">
      <c r="B157" s="32"/>
      <c r="C157" s="201" t="s">
        <v>274</v>
      </c>
      <c r="D157" s="201" t="s">
        <v>275</v>
      </c>
      <c r="E157" s="17" t="s">
        <v>173</v>
      </c>
      <c r="F157" s="202">
        <v>1.4</v>
      </c>
      <c r="H157" s="32"/>
    </row>
    <row r="158" spans="2:8" s="1" customFormat="1" ht="17" customHeight="1">
      <c r="B158" s="32"/>
      <c r="C158" s="201" t="s">
        <v>280</v>
      </c>
      <c r="D158" s="201" t="s">
        <v>281</v>
      </c>
      <c r="E158" s="17" t="s">
        <v>173</v>
      </c>
      <c r="F158" s="202">
        <v>1.4</v>
      </c>
      <c r="H158" s="32"/>
    </row>
    <row r="159" spans="2:8" s="1" customFormat="1" ht="17" customHeight="1">
      <c r="B159" s="32"/>
      <c r="C159" s="201" t="s">
        <v>344</v>
      </c>
      <c r="D159" s="201" t="s">
        <v>345</v>
      </c>
      <c r="E159" s="17" t="s">
        <v>139</v>
      </c>
      <c r="F159" s="202">
        <v>10</v>
      </c>
      <c r="H159" s="32"/>
    </row>
    <row r="160" spans="2:8" s="1" customFormat="1" ht="17" customHeight="1">
      <c r="B160" s="32"/>
      <c r="C160" s="201" t="s">
        <v>335</v>
      </c>
      <c r="D160" s="201" t="s">
        <v>336</v>
      </c>
      <c r="E160" s="17" t="s">
        <v>139</v>
      </c>
      <c r="F160" s="202">
        <v>10</v>
      </c>
      <c r="H160" s="32"/>
    </row>
    <row r="161" spans="2:8" s="1" customFormat="1" ht="17" customHeight="1">
      <c r="B161" s="32"/>
      <c r="C161" s="197" t="s">
        <v>862</v>
      </c>
      <c r="D161" s="198" t="s">
        <v>1</v>
      </c>
      <c r="E161" s="199" t="s">
        <v>1</v>
      </c>
      <c r="F161" s="200">
        <v>0.6</v>
      </c>
      <c r="H161" s="32"/>
    </row>
    <row r="162" spans="2:8" s="1" customFormat="1" ht="17" customHeight="1">
      <c r="B162" s="32"/>
      <c r="C162" s="201" t="s">
        <v>1</v>
      </c>
      <c r="D162" s="201" t="s">
        <v>863</v>
      </c>
      <c r="E162" s="17" t="s">
        <v>1</v>
      </c>
      <c r="F162" s="202">
        <v>0</v>
      </c>
      <c r="H162" s="32"/>
    </row>
    <row r="163" spans="2:8" s="1" customFormat="1" ht="17" customHeight="1">
      <c r="B163" s="32"/>
      <c r="C163" s="201" t="s">
        <v>1</v>
      </c>
      <c r="D163" s="201" t="s">
        <v>864</v>
      </c>
      <c r="E163" s="17" t="s">
        <v>1</v>
      </c>
      <c r="F163" s="202">
        <v>0.6</v>
      </c>
      <c r="H163" s="32"/>
    </row>
    <row r="164" spans="2:8" s="1" customFormat="1" ht="17" customHeight="1">
      <c r="B164" s="32"/>
      <c r="C164" s="201" t="s">
        <v>862</v>
      </c>
      <c r="D164" s="201" t="s">
        <v>149</v>
      </c>
      <c r="E164" s="17" t="s">
        <v>1</v>
      </c>
      <c r="F164" s="202">
        <v>0.6</v>
      </c>
      <c r="H164" s="32"/>
    </row>
    <row r="165" spans="2:8" s="1" customFormat="1" ht="17" customHeight="1">
      <c r="B165" s="32"/>
      <c r="C165" s="197" t="s">
        <v>248</v>
      </c>
      <c r="D165" s="198" t="s">
        <v>1</v>
      </c>
      <c r="E165" s="199" t="s">
        <v>1</v>
      </c>
      <c r="F165" s="200">
        <v>4</v>
      </c>
      <c r="H165" s="32"/>
    </row>
    <row r="166" spans="2:8" s="1" customFormat="1" ht="17" customHeight="1">
      <c r="B166" s="32"/>
      <c r="C166" s="201" t="s">
        <v>1</v>
      </c>
      <c r="D166" s="201" t="s">
        <v>272</v>
      </c>
      <c r="E166" s="17" t="s">
        <v>1</v>
      </c>
      <c r="F166" s="202">
        <v>0</v>
      </c>
      <c r="H166" s="32"/>
    </row>
    <row r="167" spans="2:8" s="1" customFormat="1" ht="17" customHeight="1">
      <c r="B167" s="32"/>
      <c r="C167" s="201" t="s">
        <v>1</v>
      </c>
      <c r="D167" s="201" t="s">
        <v>653</v>
      </c>
      <c r="E167" s="17" t="s">
        <v>1</v>
      </c>
      <c r="F167" s="202">
        <v>4</v>
      </c>
      <c r="H167" s="32"/>
    </row>
    <row r="168" spans="2:8" s="1" customFormat="1" ht="17" customHeight="1">
      <c r="B168" s="32"/>
      <c r="C168" s="201" t="s">
        <v>248</v>
      </c>
      <c r="D168" s="201" t="s">
        <v>149</v>
      </c>
      <c r="E168" s="17" t="s">
        <v>1</v>
      </c>
      <c r="F168" s="202">
        <v>4</v>
      </c>
      <c r="H168" s="32"/>
    </row>
    <row r="169" spans="2:8" s="1" customFormat="1" ht="17" customHeight="1">
      <c r="B169" s="32"/>
      <c r="C169" s="203" t="s">
        <v>855</v>
      </c>
      <c r="H169" s="32"/>
    </row>
    <row r="170" spans="2:8" s="1" customFormat="1" ht="17" customHeight="1">
      <c r="B170" s="32"/>
      <c r="C170" s="201" t="s">
        <v>650</v>
      </c>
      <c r="D170" s="201" t="s">
        <v>651</v>
      </c>
      <c r="E170" s="17" t="s">
        <v>139</v>
      </c>
      <c r="F170" s="202">
        <v>4</v>
      </c>
      <c r="H170" s="32"/>
    </row>
    <row r="171" spans="2:8" s="1" customFormat="1" ht="17" customHeight="1">
      <c r="B171" s="32"/>
      <c r="C171" s="201" t="s">
        <v>274</v>
      </c>
      <c r="D171" s="201" t="s">
        <v>275</v>
      </c>
      <c r="E171" s="17" t="s">
        <v>173</v>
      </c>
      <c r="F171" s="202">
        <v>1.4</v>
      </c>
      <c r="H171" s="32"/>
    </row>
    <row r="172" spans="2:8" s="1" customFormat="1" ht="17" customHeight="1">
      <c r="B172" s="32"/>
      <c r="C172" s="201" t="s">
        <v>280</v>
      </c>
      <c r="D172" s="201" t="s">
        <v>281</v>
      </c>
      <c r="E172" s="17" t="s">
        <v>173</v>
      </c>
      <c r="F172" s="202">
        <v>1.4</v>
      </c>
      <c r="H172" s="32"/>
    </row>
    <row r="173" spans="2:8" s="1" customFormat="1" ht="17" customHeight="1">
      <c r="B173" s="32"/>
      <c r="C173" s="201" t="s">
        <v>283</v>
      </c>
      <c r="D173" s="201" t="s">
        <v>284</v>
      </c>
      <c r="E173" s="17" t="s">
        <v>173</v>
      </c>
      <c r="F173" s="202">
        <v>0.4</v>
      </c>
      <c r="H173" s="32"/>
    </row>
    <row r="174" spans="2:8" s="1" customFormat="1" ht="17" customHeight="1">
      <c r="B174" s="32"/>
      <c r="C174" s="197" t="s">
        <v>861</v>
      </c>
      <c r="D174" s="198" t="s">
        <v>1</v>
      </c>
      <c r="E174" s="199" t="s">
        <v>1</v>
      </c>
      <c r="F174" s="200">
        <v>4356</v>
      </c>
      <c r="H174" s="32"/>
    </row>
    <row r="175" spans="2:8" s="1" customFormat="1" ht="17" customHeight="1">
      <c r="B175" s="32"/>
      <c r="C175" s="197" t="s">
        <v>646</v>
      </c>
      <c r="D175" s="198" t="s">
        <v>1</v>
      </c>
      <c r="E175" s="199" t="s">
        <v>1</v>
      </c>
      <c r="F175" s="200">
        <v>9.32</v>
      </c>
      <c r="H175" s="32"/>
    </row>
    <row r="176" spans="2:8" s="1" customFormat="1" ht="17" customHeight="1">
      <c r="B176" s="32"/>
      <c r="C176" s="201" t="s">
        <v>1</v>
      </c>
      <c r="D176" s="201" t="s">
        <v>660</v>
      </c>
      <c r="E176" s="17" t="s">
        <v>1</v>
      </c>
      <c r="F176" s="202">
        <v>0</v>
      </c>
      <c r="H176" s="32"/>
    </row>
    <row r="177" spans="2:8" s="1" customFormat="1" ht="17" customHeight="1">
      <c r="B177" s="32"/>
      <c r="C177" s="201" t="s">
        <v>1</v>
      </c>
      <c r="D177" s="201" t="s">
        <v>661</v>
      </c>
      <c r="E177" s="17" t="s">
        <v>1</v>
      </c>
      <c r="F177" s="202">
        <v>9.32</v>
      </c>
      <c r="H177" s="32"/>
    </row>
    <row r="178" spans="2:8" s="1" customFormat="1" ht="17" customHeight="1">
      <c r="B178" s="32"/>
      <c r="C178" s="201" t="s">
        <v>646</v>
      </c>
      <c r="D178" s="201" t="s">
        <v>149</v>
      </c>
      <c r="E178" s="17" t="s">
        <v>1</v>
      </c>
      <c r="F178" s="202">
        <v>9.32</v>
      </c>
      <c r="H178" s="32"/>
    </row>
    <row r="179" spans="2:8" s="1" customFormat="1" ht="17" customHeight="1">
      <c r="B179" s="32"/>
      <c r="C179" s="203" t="s">
        <v>855</v>
      </c>
      <c r="H179" s="32"/>
    </row>
    <row r="180" spans="2:8" s="1" customFormat="1" ht="17" customHeight="1">
      <c r="B180" s="32"/>
      <c r="C180" s="201" t="s">
        <v>657</v>
      </c>
      <c r="D180" s="201" t="s">
        <v>658</v>
      </c>
      <c r="E180" s="17" t="s">
        <v>173</v>
      </c>
      <c r="F180" s="202">
        <v>9.32</v>
      </c>
      <c r="H180" s="32"/>
    </row>
    <row r="181" spans="2:8" s="1" customFormat="1" ht="17" customHeight="1">
      <c r="B181" s="32"/>
      <c r="C181" s="201" t="s">
        <v>662</v>
      </c>
      <c r="D181" s="201" t="s">
        <v>663</v>
      </c>
      <c r="E181" s="17" t="s">
        <v>173</v>
      </c>
      <c r="F181" s="202">
        <v>15.32</v>
      </c>
      <c r="H181" s="32"/>
    </row>
    <row r="182" spans="2:8" s="1" customFormat="1" ht="24">
      <c r="B182" s="32"/>
      <c r="C182" s="201" t="s">
        <v>322</v>
      </c>
      <c r="D182" s="201" t="s">
        <v>323</v>
      </c>
      <c r="E182" s="17" t="s">
        <v>173</v>
      </c>
      <c r="F182" s="202">
        <v>3.32</v>
      </c>
      <c r="H182" s="32"/>
    </row>
    <row r="183" spans="2:8" s="1" customFormat="1" ht="24">
      <c r="B183" s="32"/>
      <c r="C183" s="201" t="s">
        <v>331</v>
      </c>
      <c r="D183" s="201" t="s">
        <v>332</v>
      </c>
      <c r="E183" s="17" t="s">
        <v>197</v>
      </c>
      <c r="F183" s="202">
        <v>5.976</v>
      </c>
      <c r="H183" s="32"/>
    </row>
    <row r="184" spans="2:8" s="1" customFormat="1" ht="17" customHeight="1">
      <c r="B184" s="32"/>
      <c r="C184" s="197" t="s">
        <v>648</v>
      </c>
      <c r="D184" s="198" t="s">
        <v>1</v>
      </c>
      <c r="E184" s="199" t="s">
        <v>1</v>
      </c>
      <c r="F184" s="200">
        <v>6</v>
      </c>
      <c r="H184" s="32"/>
    </row>
    <row r="185" spans="2:8" s="1" customFormat="1" ht="17" customHeight="1">
      <c r="B185" s="32"/>
      <c r="C185" s="201" t="s">
        <v>1</v>
      </c>
      <c r="D185" s="201" t="s">
        <v>688</v>
      </c>
      <c r="E185" s="17" t="s">
        <v>1</v>
      </c>
      <c r="F185" s="202">
        <v>0</v>
      </c>
      <c r="H185" s="32"/>
    </row>
    <row r="186" spans="2:8" s="1" customFormat="1" ht="17" customHeight="1">
      <c r="B186" s="32"/>
      <c r="C186" s="201" t="s">
        <v>1</v>
      </c>
      <c r="D186" s="201" t="s">
        <v>689</v>
      </c>
      <c r="E186" s="17" t="s">
        <v>1</v>
      </c>
      <c r="F186" s="202">
        <v>6</v>
      </c>
      <c r="H186" s="32"/>
    </row>
    <row r="187" spans="2:8" s="1" customFormat="1" ht="17" customHeight="1">
      <c r="B187" s="32"/>
      <c r="C187" s="201" t="s">
        <v>648</v>
      </c>
      <c r="D187" s="201" t="s">
        <v>149</v>
      </c>
      <c r="E187" s="17" t="s">
        <v>1</v>
      </c>
      <c r="F187" s="202">
        <v>6</v>
      </c>
      <c r="H187" s="32"/>
    </row>
    <row r="188" spans="2:8" s="1" customFormat="1" ht="17" customHeight="1">
      <c r="B188" s="32"/>
      <c r="C188" s="203" t="s">
        <v>855</v>
      </c>
      <c r="H188" s="32"/>
    </row>
    <row r="189" spans="2:8" s="1" customFormat="1" ht="17" customHeight="1">
      <c r="B189" s="32"/>
      <c r="C189" s="201" t="s">
        <v>317</v>
      </c>
      <c r="D189" s="201" t="s">
        <v>318</v>
      </c>
      <c r="E189" s="17" t="s">
        <v>173</v>
      </c>
      <c r="F189" s="202">
        <v>6</v>
      </c>
      <c r="H189" s="32"/>
    </row>
    <row r="190" spans="2:8" s="1" customFormat="1" ht="17" customHeight="1">
      <c r="B190" s="32"/>
      <c r="C190" s="201" t="s">
        <v>662</v>
      </c>
      <c r="D190" s="201" t="s">
        <v>663</v>
      </c>
      <c r="E190" s="17" t="s">
        <v>173</v>
      </c>
      <c r="F190" s="202">
        <v>15.32</v>
      </c>
      <c r="H190" s="32"/>
    </row>
    <row r="191" spans="2:8" s="1" customFormat="1" ht="24">
      <c r="B191" s="32"/>
      <c r="C191" s="201" t="s">
        <v>322</v>
      </c>
      <c r="D191" s="201" t="s">
        <v>323</v>
      </c>
      <c r="E191" s="17" t="s">
        <v>173</v>
      </c>
      <c r="F191" s="202">
        <v>3.32</v>
      </c>
      <c r="H191" s="32"/>
    </row>
    <row r="192" spans="2:8" s="1" customFormat="1" ht="17" customHeight="1">
      <c r="B192" s="32"/>
      <c r="C192" s="201" t="s">
        <v>313</v>
      </c>
      <c r="D192" s="201" t="s">
        <v>314</v>
      </c>
      <c r="E192" s="17" t="s">
        <v>173</v>
      </c>
      <c r="F192" s="202">
        <v>6</v>
      </c>
      <c r="H192" s="32"/>
    </row>
    <row r="193" spans="2:8" s="1" customFormat="1" ht="17" customHeight="1">
      <c r="B193" s="32"/>
      <c r="C193" s="201" t="s">
        <v>309</v>
      </c>
      <c r="D193" s="201" t="s">
        <v>310</v>
      </c>
      <c r="E193" s="17" t="s">
        <v>173</v>
      </c>
      <c r="F193" s="202">
        <v>6</v>
      </c>
      <c r="H193" s="32"/>
    </row>
    <row r="194" spans="2:8" s="1" customFormat="1" ht="24">
      <c r="B194" s="32"/>
      <c r="C194" s="201" t="s">
        <v>331</v>
      </c>
      <c r="D194" s="201" t="s">
        <v>332</v>
      </c>
      <c r="E194" s="17" t="s">
        <v>197</v>
      </c>
      <c r="F194" s="202">
        <v>5.976</v>
      </c>
      <c r="H194" s="32"/>
    </row>
    <row r="195" spans="2:8" s="1" customFormat="1" ht="26.5" customHeight="1">
      <c r="B195" s="32"/>
      <c r="C195" s="196" t="s">
        <v>97</v>
      </c>
      <c r="D195" s="196" t="s">
        <v>98</v>
      </c>
      <c r="H195" s="32"/>
    </row>
    <row r="196" spans="2:8" s="1" customFormat="1" ht="17" customHeight="1">
      <c r="B196" s="32"/>
      <c r="C196" s="197" t="s">
        <v>865</v>
      </c>
      <c r="D196" s="198" t="s">
        <v>1</v>
      </c>
      <c r="E196" s="199" t="s">
        <v>1</v>
      </c>
      <c r="F196" s="200">
        <v>33.06</v>
      </c>
      <c r="H196" s="32"/>
    </row>
    <row r="197" spans="2:8" s="1" customFormat="1" ht="17" customHeight="1">
      <c r="B197" s="32"/>
      <c r="C197" s="201" t="s">
        <v>865</v>
      </c>
      <c r="D197" s="201" t="s">
        <v>866</v>
      </c>
      <c r="E197" s="17" t="s">
        <v>1</v>
      </c>
      <c r="F197" s="202">
        <v>33.06</v>
      </c>
      <c r="H197" s="32"/>
    </row>
    <row r="198" spans="2:8" s="1" customFormat="1" ht="17" customHeight="1">
      <c r="B198" s="32"/>
      <c r="C198" s="197" t="s">
        <v>240</v>
      </c>
      <c r="D198" s="198" t="s">
        <v>1</v>
      </c>
      <c r="E198" s="199" t="s">
        <v>1</v>
      </c>
      <c r="F198" s="200">
        <v>12</v>
      </c>
      <c r="H198" s="32"/>
    </row>
    <row r="199" spans="2:8" s="1" customFormat="1" ht="17" customHeight="1">
      <c r="B199" s="32"/>
      <c r="C199" s="201" t="s">
        <v>1</v>
      </c>
      <c r="D199" s="201" t="s">
        <v>343</v>
      </c>
      <c r="E199" s="17" t="s">
        <v>1</v>
      </c>
      <c r="F199" s="202">
        <v>0</v>
      </c>
      <c r="H199" s="32"/>
    </row>
    <row r="200" spans="2:8" s="1" customFormat="1" ht="17" customHeight="1">
      <c r="B200" s="32"/>
      <c r="C200" s="201" t="s">
        <v>1</v>
      </c>
      <c r="D200" s="201" t="s">
        <v>723</v>
      </c>
      <c r="E200" s="17" t="s">
        <v>1</v>
      </c>
      <c r="F200" s="202">
        <v>12</v>
      </c>
      <c r="H200" s="32"/>
    </row>
    <row r="201" spans="2:8" s="1" customFormat="1" ht="17" customHeight="1">
      <c r="B201" s="32"/>
      <c r="C201" s="201" t="s">
        <v>240</v>
      </c>
      <c r="D201" s="201" t="s">
        <v>149</v>
      </c>
      <c r="E201" s="17" t="s">
        <v>1</v>
      </c>
      <c r="F201" s="202">
        <v>12</v>
      </c>
      <c r="H201" s="32"/>
    </row>
    <row r="202" spans="2:8" s="1" customFormat="1" ht="17" customHeight="1">
      <c r="B202" s="32"/>
      <c r="C202" s="203" t="s">
        <v>855</v>
      </c>
      <c r="H202" s="32"/>
    </row>
    <row r="203" spans="2:8" s="1" customFormat="1" ht="24">
      <c r="B203" s="32"/>
      <c r="C203" s="201" t="s">
        <v>340</v>
      </c>
      <c r="D203" s="201" t="s">
        <v>341</v>
      </c>
      <c r="E203" s="17" t="s">
        <v>139</v>
      </c>
      <c r="F203" s="202">
        <v>12</v>
      </c>
      <c r="H203" s="32"/>
    </row>
    <row r="204" spans="2:8" s="1" customFormat="1" ht="17" customHeight="1">
      <c r="B204" s="32"/>
      <c r="C204" s="201" t="s">
        <v>274</v>
      </c>
      <c r="D204" s="201" t="s">
        <v>275</v>
      </c>
      <c r="E204" s="17" t="s">
        <v>173</v>
      </c>
      <c r="F204" s="202">
        <v>2.4</v>
      </c>
      <c r="H204" s="32"/>
    </row>
    <row r="205" spans="2:8" s="1" customFormat="1" ht="17" customHeight="1">
      <c r="B205" s="32"/>
      <c r="C205" s="201" t="s">
        <v>280</v>
      </c>
      <c r="D205" s="201" t="s">
        <v>281</v>
      </c>
      <c r="E205" s="17" t="s">
        <v>173</v>
      </c>
      <c r="F205" s="202">
        <v>2.4</v>
      </c>
      <c r="H205" s="32"/>
    </row>
    <row r="206" spans="2:8" s="1" customFormat="1" ht="17" customHeight="1">
      <c r="B206" s="32"/>
      <c r="C206" s="201" t="s">
        <v>344</v>
      </c>
      <c r="D206" s="201" t="s">
        <v>345</v>
      </c>
      <c r="E206" s="17" t="s">
        <v>139</v>
      </c>
      <c r="F206" s="202">
        <v>12</v>
      </c>
      <c r="H206" s="32"/>
    </row>
    <row r="207" spans="2:8" s="1" customFormat="1" ht="17" customHeight="1">
      <c r="B207" s="32"/>
      <c r="C207" s="201" t="s">
        <v>335</v>
      </c>
      <c r="D207" s="201" t="s">
        <v>336</v>
      </c>
      <c r="E207" s="17" t="s">
        <v>139</v>
      </c>
      <c r="F207" s="202">
        <v>12</v>
      </c>
      <c r="H207" s="32"/>
    </row>
    <row r="208" spans="2:8" s="1" customFormat="1" ht="17" customHeight="1">
      <c r="B208" s="32"/>
      <c r="C208" s="197" t="s">
        <v>248</v>
      </c>
      <c r="D208" s="198" t="s">
        <v>1</v>
      </c>
      <c r="E208" s="199" t="s">
        <v>1</v>
      </c>
      <c r="F208" s="200">
        <v>12</v>
      </c>
      <c r="H208" s="32"/>
    </row>
    <row r="209" spans="2:8" s="1" customFormat="1" ht="17" customHeight="1">
      <c r="B209" s="32"/>
      <c r="C209" s="201" t="s">
        <v>1</v>
      </c>
      <c r="D209" s="201" t="s">
        <v>272</v>
      </c>
      <c r="E209" s="17" t="s">
        <v>1</v>
      </c>
      <c r="F209" s="202">
        <v>0</v>
      </c>
      <c r="H209" s="32"/>
    </row>
    <row r="210" spans="2:8" s="1" customFormat="1" ht="17" customHeight="1">
      <c r="B210" s="32"/>
      <c r="C210" s="201" t="s">
        <v>1</v>
      </c>
      <c r="D210" s="201" t="s">
        <v>723</v>
      </c>
      <c r="E210" s="17" t="s">
        <v>1</v>
      </c>
      <c r="F210" s="202">
        <v>12</v>
      </c>
      <c r="H210" s="32"/>
    </row>
    <row r="211" spans="2:8" s="1" customFormat="1" ht="17" customHeight="1">
      <c r="B211" s="32"/>
      <c r="C211" s="201" t="s">
        <v>248</v>
      </c>
      <c r="D211" s="201" t="s">
        <v>149</v>
      </c>
      <c r="E211" s="17" t="s">
        <v>1</v>
      </c>
      <c r="F211" s="202">
        <v>12</v>
      </c>
      <c r="H211" s="32"/>
    </row>
    <row r="212" spans="2:8" s="1" customFormat="1" ht="17" customHeight="1">
      <c r="B212" s="32"/>
      <c r="C212" s="203" t="s">
        <v>855</v>
      </c>
      <c r="H212" s="32"/>
    </row>
    <row r="213" spans="2:8" s="1" customFormat="1" ht="17" customHeight="1">
      <c r="B213" s="32"/>
      <c r="C213" s="201" t="s">
        <v>650</v>
      </c>
      <c r="D213" s="201" t="s">
        <v>651</v>
      </c>
      <c r="E213" s="17" t="s">
        <v>139</v>
      </c>
      <c r="F213" s="202">
        <v>12</v>
      </c>
      <c r="H213" s="32"/>
    </row>
    <row r="214" spans="2:8" s="1" customFormat="1" ht="17" customHeight="1">
      <c r="B214" s="32"/>
      <c r="C214" s="201" t="s">
        <v>274</v>
      </c>
      <c r="D214" s="201" t="s">
        <v>275</v>
      </c>
      <c r="E214" s="17" t="s">
        <v>173</v>
      </c>
      <c r="F214" s="202">
        <v>2.4</v>
      </c>
      <c r="H214" s="32"/>
    </row>
    <row r="215" spans="2:8" s="1" customFormat="1" ht="17" customHeight="1">
      <c r="B215" s="32"/>
      <c r="C215" s="201" t="s">
        <v>280</v>
      </c>
      <c r="D215" s="201" t="s">
        <v>281</v>
      </c>
      <c r="E215" s="17" t="s">
        <v>173</v>
      </c>
      <c r="F215" s="202">
        <v>2.4</v>
      </c>
      <c r="H215" s="32"/>
    </row>
    <row r="216" spans="2:8" s="1" customFormat="1" ht="17" customHeight="1">
      <c r="B216" s="32"/>
      <c r="C216" s="201" t="s">
        <v>283</v>
      </c>
      <c r="D216" s="201" t="s">
        <v>284</v>
      </c>
      <c r="E216" s="17" t="s">
        <v>173</v>
      </c>
      <c r="F216" s="202">
        <v>1.2</v>
      </c>
      <c r="H216" s="32"/>
    </row>
    <row r="217" spans="2:8" s="1" customFormat="1" ht="17" customHeight="1">
      <c r="B217" s="32"/>
      <c r="C217" s="197" t="s">
        <v>646</v>
      </c>
      <c r="D217" s="198" t="s">
        <v>1</v>
      </c>
      <c r="E217" s="199" t="s">
        <v>1</v>
      </c>
      <c r="F217" s="200">
        <v>27.84</v>
      </c>
      <c r="H217" s="32"/>
    </row>
    <row r="218" spans="2:8" s="1" customFormat="1" ht="17" customHeight="1">
      <c r="B218" s="32"/>
      <c r="C218" s="201" t="s">
        <v>1</v>
      </c>
      <c r="D218" s="201" t="s">
        <v>660</v>
      </c>
      <c r="E218" s="17" t="s">
        <v>1</v>
      </c>
      <c r="F218" s="202">
        <v>0</v>
      </c>
      <c r="H218" s="32"/>
    </row>
    <row r="219" spans="2:8" s="1" customFormat="1" ht="17" customHeight="1">
      <c r="B219" s="32"/>
      <c r="C219" s="201" t="s">
        <v>1</v>
      </c>
      <c r="D219" s="201" t="s">
        <v>728</v>
      </c>
      <c r="E219" s="17" t="s">
        <v>1</v>
      </c>
      <c r="F219" s="202">
        <v>27.84</v>
      </c>
      <c r="H219" s="32"/>
    </row>
    <row r="220" spans="2:8" s="1" customFormat="1" ht="17" customHeight="1">
      <c r="B220" s="32"/>
      <c r="C220" s="201" t="s">
        <v>646</v>
      </c>
      <c r="D220" s="201" t="s">
        <v>149</v>
      </c>
      <c r="E220" s="17" t="s">
        <v>1</v>
      </c>
      <c r="F220" s="202">
        <v>27.84</v>
      </c>
      <c r="H220" s="32"/>
    </row>
    <row r="221" spans="2:8" s="1" customFormat="1" ht="17" customHeight="1">
      <c r="B221" s="32"/>
      <c r="C221" s="203" t="s">
        <v>855</v>
      </c>
      <c r="H221" s="32"/>
    </row>
    <row r="222" spans="2:8" s="1" customFormat="1" ht="17" customHeight="1">
      <c r="B222" s="32"/>
      <c r="C222" s="201" t="s">
        <v>657</v>
      </c>
      <c r="D222" s="201" t="s">
        <v>658</v>
      </c>
      <c r="E222" s="17" t="s">
        <v>173</v>
      </c>
      <c r="F222" s="202">
        <v>27.84</v>
      </c>
      <c r="H222" s="32"/>
    </row>
    <row r="223" spans="2:8" s="1" customFormat="1" ht="17" customHeight="1">
      <c r="B223" s="32"/>
      <c r="C223" s="201" t="s">
        <v>662</v>
      </c>
      <c r="D223" s="201" t="s">
        <v>663</v>
      </c>
      <c r="E223" s="17" t="s">
        <v>173</v>
      </c>
      <c r="F223" s="202">
        <v>46.68</v>
      </c>
      <c r="H223" s="32"/>
    </row>
    <row r="224" spans="2:8" s="1" customFormat="1" ht="24">
      <c r="B224" s="32"/>
      <c r="C224" s="201" t="s">
        <v>322</v>
      </c>
      <c r="D224" s="201" t="s">
        <v>323</v>
      </c>
      <c r="E224" s="17" t="s">
        <v>173</v>
      </c>
      <c r="F224" s="202">
        <v>9</v>
      </c>
      <c r="H224" s="32"/>
    </row>
    <row r="225" spans="2:8" s="1" customFormat="1" ht="24">
      <c r="B225" s="32"/>
      <c r="C225" s="201" t="s">
        <v>331</v>
      </c>
      <c r="D225" s="201" t="s">
        <v>332</v>
      </c>
      <c r="E225" s="17" t="s">
        <v>197</v>
      </c>
      <c r="F225" s="202">
        <v>16.2</v>
      </c>
      <c r="H225" s="32"/>
    </row>
    <row r="226" spans="2:8" s="1" customFormat="1" ht="17" customHeight="1">
      <c r="B226" s="32"/>
      <c r="C226" s="197" t="s">
        <v>648</v>
      </c>
      <c r="D226" s="198" t="s">
        <v>1</v>
      </c>
      <c r="E226" s="199" t="s">
        <v>1</v>
      </c>
      <c r="F226" s="200">
        <v>18.84</v>
      </c>
      <c r="H226" s="32"/>
    </row>
    <row r="227" spans="2:8" s="1" customFormat="1" ht="17" customHeight="1">
      <c r="B227" s="32"/>
      <c r="C227" s="201" t="s">
        <v>1</v>
      </c>
      <c r="D227" s="201" t="s">
        <v>688</v>
      </c>
      <c r="E227" s="17" t="s">
        <v>1</v>
      </c>
      <c r="F227" s="202">
        <v>0</v>
      </c>
      <c r="H227" s="32"/>
    </row>
    <row r="228" spans="2:8" s="1" customFormat="1" ht="17" customHeight="1">
      <c r="B228" s="32"/>
      <c r="C228" s="201" t="s">
        <v>1</v>
      </c>
      <c r="D228" s="201" t="s">
        <v>720</v>
      </c>
      <c r="E228" s="17" t="s">
        <v>1</v>
      </c>
      <c r="F228" s="202">
        <v>18.84</v>
      </c>
      <c r="H228" s="32"/>
    </row>
    <row r="229" spans="2:8" s="1" customFormat="1" ht="17" customHeight="1">
      <c r="B229" s="32"/>
      <c r="C229" s="201" t="s">
        <v>648</v>
      </c>
      <c r="D229" s="201" t="s">
        <v>149</v>
      </c>
      <c r="E229" s="17" t="s">
        <v>1</v>
      </c>
      <c r="F229" s="202">
        <v>18.84</v>
      </c>
      <c r="H229" s="32"/>
    </row>
    <row r="230" spans="2:8" s="1" customFormat="1" ht="17" customHeight="1">
      <c r="B230" s="32"/>
      <c r="C230" s="203" t="s">
        <v>855</v>
      </c>
      <c r="H230" s="32"/>
    </row>
    <row r="231" spans="2:8" s="1" customFormat="1" ht="17" customHeight="1">
      <c r="B231" s="32"/>
      <c r="C231" s="201" t="s">
        <v>317</v>
      </c>
      <c r="D231" s="201" t="s">
        <v>318</v>
      </c>
      <c r="E231" s="17" t="s">
        <v>173</v>
      </c>
      <c r="F231" s="202">
        <v>18.84</v>
      </c>
      <c r="H231" s="32"/>
    </row>
    <row r="232" spans="2:8" s="1" customFormat="1" ht="17" customHeight="1">
      <c r="B232" s="32"/>
      <c r="C232" s="201" t="s">
        <v>662</v>
      </c>
      <c r="D232" s="201" t="s">
        <v>663</v>
      </c>
      <c r="E232" s="17" t="s">
        <v>173</v>
      </c>
      <c r="F232" s="202">
        <v>46.68</v>
      </c>
      <c r="H232" s="32"/>
    </row>
    <row r="233" spans="2:8" s="1" customFormat="1" ht="24">
      <c r="B233" s="32"/>
      <c r="C233" s="201" t="s">
        <v>322</v>
      </c>
      <c r="D233" s="201" t="s">
        <v>323</v>
      </c>
      <c r="E233" s="17" t="s">
        <v>173</v>
      </c>
      <c r="F233" s="202">
        <v>9</v>
      </c>
      <c r="H233" s="32"/>
    </row>
    <row r="234" spans="2:8" s="1" customFormat="1" ht="17" customHeight="1">
      <c r="B234" s="32"/>
      <c r="C234" s="201" t="s">
        <v>313</v>
      </c>
      <c r="D234" s="201" t="s">
        <v>314</v>
      </c>
      <c r="E234" s="17" t="s">
        <v>173</v>
      </c>
      <c r="F234" s="202">
        <v>18.84</v>
      </c>
      <c r="H234" s="32"/>
    </row>
    <row r="235" spans="2:8" s="1" customFormat="1" ht="17" customHeight="1">
      <c r="B235" s="32"/>
      <c r="C235" s="201" t="s">
        <v>309</v>
      </c>
      <c r="D235" s="201" t="s">
        <v>310</v>
      </c>
      <c r="E235" s="17" t="s">
        <v>173</v>
      </c>
      <c r="F235" s="202">
        <v>18.84</v>
      </c>
      <c r="H235" s="32"/>
    </row>
    <row r="236" spans="2:8" s="1" customFormat="1" ht="24">
      <c r="B236" s="32"/>
      <c r="C236" s="201" t="s">
        <v>331</v>
      </c>
      <c r="D236" s="201" t="s">
        <v>332</v>
      </c>
      <c r="E236" s="17" t="s">
        <v>197</v>
      </c>
      <c r="F236" s="202">
        <v>16.2</v>
      </c>
      <c r="H236" s="32"/>
    </row>
    <row r="237" spans="2:8" s="1" customFormat="1" ht="7.25" customHeight="1">
      <c r="B237" s="43"/>
      <c r="C237" s="44"/>
      <c r="D237" s="44"/>
      <c r="E237" s="44"/>
      <c r="F237" s="44"/>
      <c r="G237" s="44"/>
      <c r="H237" s="32"/>
    </row>
    <row r="238" spans="2:8" s="1" customFormat="1"/>
  </sheetData>
  <sheetProtection formatColumns="0" formatRows="0"/>
  <mergeCells count="2">
    <mergeCell ref="D5:F5"/>
    <mergeCell ref="D6:F6"/>
  </mergeCells>
  <pageMargins left="0.7" right="0.7" top="0.78740157499999996" bottom="0.78740157499999996" header="0.3" footer="0.3"/>
  <pageSetup paperSize="9" fitToHeight="0" orientation="portrait" blackAndWhite="1"/>
  <headerFooter>
    <oddFooter>&amp;CStrana &amp;P z &amp;N</oddFooter>
  </headerFooter>
  <drawing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Listy</vt:lpstr>
      </vt:variant>
      <vt:variant>
        <vt:i4>7</vt:i4>
      </vt:variant>
      <vt:variant>
        <vt:lpstr>Pojmenované oblasti</vt:lpstr>
      </vt:variant>
      <vt:variant>
        <vt:i4>14</vt:i4>
      </vt:variant>
    </vt:vector>
  </HeadingPairs>
  <TitlesOfParts>
    <vt:vector size="21" baseType="lpstr">
      <vt:lpstr>Rekapitulace stavby</vt:lpstr>
      <vt:lpstr>SO 01.01 - Bourané konstrukce</vt:lpstr>
      <vt:lpstr>SO 01.02 - Nové konstrukce</vt:lpstr>
      <vt:lpstr>SO02 - Vyústění odvodnění</vt:lpstr>
      <vt:lpstr>SO03 - Napojení na kanali...</vt:lpstr>
      <vt:lpstr>VRN - Vedlejší rozpočtové...</vt:lpstr>
      <vt:lpstr>Seznam figur</vt:lpstr>
      <vt:lpstr>'Rekapitulace stavby'!Názvy_tisku</vt:lpstr>
      <vt:lpstr>'Seznam figur'!Názvy_tisku</vt:lpstr>
      <vt:lpstr>'SO 01.01 - Bourané konstrukce'!Názvy_tisku</vt:lpstr>
      <vt:lpstr>'SO 01.02 - Nové konstrukce'!Názvy_tisku</vt:lpstr>
      <vt:lpstr>'SO02 - Vyústění odvodnění'!Názvy_tisku</vt:lpstr>
      <vt:lpstr>'SO03 - Napojení na kanali...'!Názvy_tisku</vt:lpstr>
      <vt:lpstr>'VRN - Vedlejší rozpočtové...'!Názvy_tisku</vt:lpstr>
      <vt:lpstr>'Rekapitulace stavby'!Oblast_tisku</vt:lpstr>
      <vt:lpstr>'Seznam figur'!Oblast_tisku</vt:lpstr>
      <vt:lpstr>'SO 01.01 - Bourané konstrukce'!Oblast_tisku</vt:lpstr>
      <vt:lpstr>'SO 01.02 - Nové konstrukce'!Oblast_tisku</vt:lpstr>
      <vt:lpstr>'SO02 - Vyústění odvodnění'!Oblast_tisku</vt:lpstr>
      <vt:lpstr>'SO03 - Napojení na kanali...'!Oblast_tisku</vt:lpstr>
      <vt:lpstr>'VRN - Vedlejší rozpočtové...'!Oblast_tisku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martin tuscher</dc:creator>
  <cp:lastModifiedBy>Říha Tomáš (81418)</cp:lastModifiedBy>
  <dcterms:created xsi:type="dcterms:W3CDTF">2025-04-22T13:26:57Z</dcterms:created>
  <dcterms:modified xsi:type="dcterms:W3CDTF">2025-04-23T10:53:32Z</dcterms:modified>
</cp:coreProperties>
</file>