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bek.petr\Documents\VEŘEJNÉ ZAKÁZKY\2025_VEŘEJNÉ ZAKÁZKY\03_Odbor_INVESTIC A ÚDRŽBY\02_ÚNOR\01_MŚ ŠTEFÁNIKOVA – REKONSTRUKCE KOMUNIKACE\01_ZD FINAL\"/>
    </mc:Choice>
  </mc:AlternateContent>
  <xr:revisionPtr revIDLastSave="0" documentId="13_ncr:1_{B7937057-3306-4152-A1FB-43A3A3692EE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Pol'!$A$1:$U$21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1" l="1"/>
  <c r="G15" i="12"/>
  <c r="G14" i="12"/>
  <c r="G13" i="12"/>
  <c r="G12" i="12"/>
  <c r="G11" i="12"/>
  <c r="G9" i="12"/>
  <c r="G16" i="12" l="1"/>
  <c r="I16" i="1" s="1"/>
  <c r="I21" i="1" s="1"/>
  <c r="G25" i="1" s="1"/>
  <c r="I9" i="12"/>
  <c r="I8" i="12" s="1"/>
  <c r="K9" i="12"/>
  <c r="K8" i="12" s="1"/>
  <c r="M9" i="12"/>
  <c r="M8" i="12" s="1"/>
  <c r="O9" i="12"/>
  <c r="O8" i="12" s="1"/>
  <c r="Q9" i="12"/>
  <c r="Q8" i="12" s="1"/>
  <c r="U9" i="12"/>
  <c r="U8" i="12" s="1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F40" i="1"/>
  <c r="G40" i="1"/>
  <c r="H40" i="1"/>
  <c r="I40" i="1"/>
  <c r="J39" i="1" s="1"/>
  <c r="J28" i="1"/>
  <c r="J26" i="1"/>
  <c r="G38" i="1"/>
  <c r="F38" i="1"/>
  <c r="H32" i="1"/>
  <c r="J23" i="1"/>
  <c r="J24" i="1"/>
  <c r="J25" i="1"/>
  <c r="J27" i="1"/>
  <c r="E24" i="1"/>
  <c r="E26" i="1"/>
  <c r="I47" i="1" l="1"/>
  <c r="I50" i="1" s="1"/>
  <c r="G26" i="1"/>
  <c r="G29" i="1" s="1"/>
  <c r="O17" i="12"/>
  <c r="M17" i="12"/>
  <c r="Q17" i="12"/>
  <c r="J40" i="1"/>
  <c r="O10" i="12"/>
  <c r="I10" i="12"/>
  <c r="M10" i="12"/>
  <c r="U17" i="12"/>
  <c r="K17" i="12"/>
  <c r="U10" i="12"/>
  <c r="K10" i="12"/>
  <c r="I17" i="12"/>
  <c r="Q1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<sst xmlns="http://schemas.openxmlformats.org/spreadsheetml/2006/main" count="135" uniqueCount="97">
  <si>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</si>
  <si>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</si>
  <si>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</si>
  <si>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</si>
  <si>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</si>
  <si>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</si>
  <si>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</si>
  <si>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</si>
  <si>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</si>
  <si>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</si>
  <si>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</si>
  <si>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</si>
  <si>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</si>
  <si>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</si>
  <si>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</si>
  <si>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</si>
  <si>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</si>
  <si>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</si>
  <si>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</si>
  <si>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</si>
  <si>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</si>
  <si>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</si>
  <si>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</si>
  <si>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</si>
  <si>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</si>
  <si>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</si>
  <si>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</si>
  <si>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</si>
  <si>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</si>
  <si>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</si>
  <si>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</si>
  <si>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</si>
  <si>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</si>
  <si>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</si>
  <si>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</si>
  <si>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</si>
  <si>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</si>
  <si>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</si>
  <si>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</si>
  <si>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</si>
  <si>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</si>
  <si>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</si>
  <si>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</si>
  <si>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Rozpočet:</t>
  </si>
  <si>
    <t>Misto</t>
  </si>
  <si>
    <t xml:space="preserve">Malby stropů po zatečení </t>
  </si>
  <si>
    <t>Rozpočet</t>
  </si>
  <si>
    <t>Celkem za stavbu</t>
  </si>
  <si>
    <t>CZK</t>
  </si>
  <si>
    <t>Rekapitulace dílů</t>
  </si>
  <si>
    <t>Typ dílu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</si>
  <si>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</si>
  <si>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</si>
  <si>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</si>
  <si>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</si>
  <si>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</si>
  <si>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</si>
  <si>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</si>
  <si>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</si>
  <si>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</si>
  <si>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</si>
  <si>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</si>
  <si>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</si>
  <si>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</si>
  <si>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</si>
  <si>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</si>
  <si>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</si>
  <si>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</si>
  <si>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</si>
  <si>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</si>
  <si>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</si>
  <si>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</si>
  <si>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</si>
  <si>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</si>
  <si>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</si>
  <si>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</si>
  <si>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</si>
  <si>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</si>
  <si>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DIL</t>
  </si>
  <si>
    <t>POL1_0</t>
  </si>
  <si>
    <t>m2</t>
  </si>
  <si>
    <t>POL99_0</t>
  </si>
  <si>
    <t/>
  </si>
  <si>
    <t>END</t>
  </si>
  <si>
    <t>Příjezdová komunikace</t>
  </si>
  <si>
    <t>MŠ Štefánikova z ulice Scota Viatora, Hodonín</t>
  </si>
  <si>
    <t xml:space="preserve">Příjezdová komunikace </t>
  </si>
  <si>
    <t>Odstranění podkladu živičného tl. do 50 mm</t>
  </si>
  <si>
    <t>včetně odvozu a uložení na skládku</t>
  </si>
  <si>
    <t>Postřik živičný spojovací z asfaltu v množství 0,60 kg/m2</t>
  </si>
  <si>
    <t>Vyrovnání povrchu dosavadních krytů živičnou směsí SAL přes 20 do 40 mm</t>
  </si>
  <si>
    <t>Geomříž pro vyztužení asfaltového povrchu</t>
  </si>
  <si>
    <t>Asfaltový beton vrstva obrusná ACO 8 (ABJ) tl. 50 mm š do 3 m z nemodifikovaného asfaltu</t>
  </si>
  <si>
    <t>Pol 1</t>
  </si>
  <si>
    <t>Osazení obrubníků včetně všech nutných stavebních prací</t>
  </si>
  <si>
    <t>CELKEM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</si>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</sst>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4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0" xfId="0" applyBorder="1" applyAlignment="1">
      <alignment vertical="top"/>
    </xf>
    <xf numFmtId="0" fontId="17" fillId="0" borderId="38" xfId="0" applyFont="1" applyBorder="1" applyAlignment="1">
      <alignment horizontal="left" vertical="top" wrapText="1"/>
    </xf>
    <xf numFmtId="0" fontId="0" fillId="0" borderId="37" xfId="0" applyBorder="1" applyAlignment="1">
      <alignment vertical="top" shrinkToFit="1"/>
    </xf>
    <xf numFmtId="4" fontId="0" fillId="0" borderId="38" xfId="0" applyNumberFormat="1" applyBorder="1" applyAlignment="1">
      <alignment vertical="top" shrinkToFit="1"/>
    </xf>
    <xf numFmtId="0" fontId="16" fillId="5" borderId="10" xfId="0" applyFont="1" applyFill="1" applyBorder="1" applyAlignment="1">
      <alignment vertical="top"/>
    </xf>
    <xf numFmtId="0" fontId="16" fillId="5" borderId="38" xfId="0" applyFont="1" applyFill="1" applyBorder="1" applyAlignment="1">
      <alignment horizontal="left" vertical="top" wrapText="1"/>
    </xf>
    <xf numFmtId="0" fontId="16" fillId="5" borderId="37" xfId="0" applyFont="1" applyFill="1" applyBorder="1" applyAlignment="1">
      <alignment vertical="top" shrinkToFit="1"/>
    </xf>
    <xf numFmtId="164" fontId="16" fillId="5" borderId="38" xfId="0" applyNumberFormat="1" applyFont="1" applyFill="1" applyBorder="1" applyAlignment="1">
      <alignment vertical="top" shrinkToFit="1"/>
    </xf>
    <xf numFmtId="4" fontId="16" fillId="5" borderId="38" xfId="0" applyNumberFormat="1" applyFont="1" applyFill="1" applyBorder="1" applyAlignment="1">
      <alignment vertical="top" shrinkToFit="1"/>
    </xf>
    <xf numFmtId="0" fontId="0" fillId="0" borderId="0" xfId="0" applyProtection="1">
      <protection locked="0"/>
    </xf>
    <xf numFmtId="164" fontId="16" fillId="0" borderId="33" xfId="0" applyNumberFormat="1" applyFont="1" applyBorder="1" applyAlignment="1">
      <alignment vertical="top" shrinkToFit="1"/>
    </xf>
    <xf numFmtId="164" fontId="0" fillId="0" borderId="38" xfId="0" applyNumberForma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/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1" fillId="0" borderId="15" xfId="0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76" t="s">
        <v>39</v>
      </c>
      <c r="B2" s="176"/>
      <c r="C2" s="176"/>
      <c r="D2" s="176"/>
      <c r="E2" s="176"/>
      <c r="F2" s="176"/>
      <c r="G2" s="1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3"/>
  <sheetViews>
    <sheetView showGridLines="0" tabSelected="1" topLeftCell="B1" zoomScaleNormal="100" zoomScaleSheetLayoutView="75" workbookViewId="0">
      <selection activeCell="L22" sqref="L2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199" t="s">
        <v>42</v>
      </c>
      <c r="C1" s="200"/>
      <c r="D1" s="200"/>
      <c r="E1" s="200"/>
      <c r="F1" s="200"/>
      <c r="G1" s="200"/>
      <c r="H1" s="200"/>
      <c r="I1" s="200"/>
      <c r="J1" s="201"/>
    </row>
    <row r="2" spans="1:15" ht="23.25" customHeight="1" x14ac:dyDescent="0.2">
      <c r="A2" s="3"/>
      <c r="B2" s="70" t="s">
        <v>40</v>
      </c>
      <c r="C2" s="71"/>
      <c r="D2" s="212" t="s">
        <v>84</v>
      </c>
      <c r="E2" s="213"/>
      <c r="F2" s="213"/>
      <c r="G2" s="213"/>
      <c r="H2" s="213"/>
      <c r="I2" s="213"/>
      <c r="J2" s="214"/>
      <c r="O2" s="1"/>
    </row>
    <row r="3" spans="1:15" ht="23.25" customHeight="1" x14ac:dyDescent="0.2">
      <c r="A3" s="3"/>
      <c r="B3" s="72" t="s">
        <v>44</v>
      </c>
      <c r="C3" s="73"/>
      <c r="D3" s="216" t="s">
        <v>85</v>
      </c>
      <c r="E3" s="217"/>
      <c r="F3" s="217"/>
      <c r="G3" s="217"/>
      <c r="H3" s="217"/>
      <c r="I3" s="217"/>
      <c r="J3" s="218"/>
    </row>
    <row r="4" spans="1:15" ht="23.25" hidden="1" customHeight="1" x14ac:dyDescent="0.2">
      <c r="A4" s="3"/>
      <c r="B4" s="74" t="s">
        <v>43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/>
      <c r="E5" s="22"/>
      <c r="F5" s="22"/>
      <c r="G5" s="22"/>
      <c r="H5" s="24" t="s">
        <v>33</v>
      </c>
      <c r="I5" s="79"/>
      <c r="J5" s="9"/>
    </row>
    <row r="6" spans="1:15" ht="15.75" customHeight="1" x14ac:dyDescent="0.2">
      <c r="A6" s="3"/>
      <c r="B6" s="34"/>
      <c r="C6" s="22"/>
      <c r="D6" s="79"/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/>
      <c r="D7" s="69"/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10"/>
      <c r="E11" s="210"/>
      <c r="F11" s="210"/>
      <c r="G11" s="210"/>
      <c r="H11" s="24" t="s">
        <v>33</v>
      </c>
      <c r="I11" s="79"/>
      <c r="J11" s="9"/>
    </row>
    <row r="12" spans="1:15" ht="15.75" customHeight="1" x14ac:dyDescent="0.2">
      <c r="A12" s="3"/>
      <c r="B12" s="34"/>
      <c r="C12" s="22"/>
      <c r="D12" s="221"/>
      <c r="E12" s="221"/>
      <c r="F12" s="221"/>
      <c r="G12" s="221"/>
      <c r="H12" s="24" t="s">
        <v>34</v>
      </c>
      <c r="I12" s="79"/>
      <c r="J12" s="9"/>
    </row>
    <row r="13" spans="1:15" ht="15.75" customHeight="1" x14ac:dyDescent="0.2">
      <c r="A13" s="3"/>
      <c r="B13" s="35"/>
      <c r="C13" s="80"/>
      <c r="D13" s="222"/>
      <c r="E13" s="222"/>
      <c r="F13" s="222"/>
      <c r="G13" s="222"/>
      <c r="H13" s="25"/>
      <c r="I13" s="29"/>
      <c r="J13" s="42"/>
    </row>
    <row r="14" spans="1:15" ht="24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15"/>
      <c r="F15" s="215"/>
      <c r="G15" s="219"/>
      <c r="H15" s="219"/>
      <c r="I15" s="219" t="s">
        <v>28</v>
      </c>
      <c r="J15" s="220"/>
    </row>
    <row r="16" spans="1:15" ht="23.25" customHeight="1" x14ac:dyDescent="0.2">
      <c r="A16" s="126" t="s">
        <v>23</v>
      </c>
      <c r="B16" s="127" t="s">
        <v>23</v>
      </c>
      <c r="C16" s="47"/>
      <c r="D16" s="48"/>
      <c r="E16" s="186"/>
      <c r="F16" s="187"/>
      <c r="G16" s="186"/>
      <c r="H16" s="187"/>
      <c r="I16" s="186">
        <f>'Rozpočet Pol'!G16</f>
        <v>0</v>
      </c>
      <c r="J16" s="207"/>
    </row>
    <row r="17" spans="1:12" ht="23.25" customHeight="1" x14ac:dyDescent="0.2">
      <c r="A17" s="126" t="s">
        <v>24</v>
      </c>
      <c r="B17" s="127" t="s">
        <v>24</v>
      </c>
      <c r="C17" s="47"/>
      <c r="D17" s="48"/>
      <c r="E17" s="186"/>
      <c r="F17" s="187"/>
      <c r="G17" s="186"/>
      <c r="H17" s="187"/>
      <c r="I17" s="186">
        <v>0</v>
      </c>
      <c r="J17" s="207"/>
    </row>
    <row r="18" spans="1:12" ht="23.25" customHeight="1" x14ac:dyDescent="0.2">
      <c r="A18" s="126" t="s">
        <v>25</v>
      </c>
      <c r="B18" s="127" t="s">
        <v>25</v>
      </c>
      <c r="C18" s="47"/>
      <c r="D18" s="48"/>
      <c r="E18" s="186"/>
      <c r="F18" s="187"/>
      <c r="G18" s="186"/>
      <c r="H18" s="187"/>
      <c r="I18" s="186">
        <v>0</v>
      </c>
      <c r="J18" s="207"/>
    </row>
    <row r="19" spans="1:12" ht="23.25" customHeight="1" x14ac:dyDescent="0.2">
      <c r="A19" s="126" t="s">
        <v>51</v>
      </c>
      <c r="B19" s="127" t="s">
        <v>26</v>
      </c>
      <c r="C19" s="47"/>
      <c r="D19" s="48"/>
      <c r="E19" s="186"/>
      <c r="F19" s="187"/>
      <c r="G19" s="186"/>
      <c r="H19" s="187"/>
      <c r="I19" s="186">
        <v>0</v>
      </c>
      <c r="J19" s="207"/>
    </row>
    <row r="20" spans="1:12" ht="23.25" customHeight="1" x14ac:dyDescent="0.2">
      <c r="A20" s="126" t="s">
        <v>52</v>
      </c>
      <c r="B20" s="127" t="s">
        <v>27</v>
      </c>
      <c r="C20" s="47"/>
      <c r="D20" s="48"/>
      <c r="E20" s="186"/>
      <c r="F20" s="187"/>
      <c r="G20" s="186"/>
      <c r="H20" s="187"/>
      <c r="I20" s="186">
        <v>0</v>
      </c>
      <c r="J20" s="207"/>
    </row>
    <row r="21" spans="1:12" ht="23.25" customHeight="1" x14ac:dyDescent="0.2">
      <c r="A21" s="3"/>
      <c r="B21" s="63" t="s">
        <v>28</v>
      </c>
      <c r="C21" s="64"/>
      <c r="D21" s="65"/>
      <c r="E21" s="208"/>
      <c r="F21" s="209"/>
      <c r="G21" s="208"/>
      <c r="H21" s="209"/>
      <c r="I21" s="208">
        <f>SUM(I16:J20)</f>
        <v>0</v>
      </c>
      <c r="J21" s="211"/>
    </row>
    <row r="22" spans="1:12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  <c r="L22" s="173"/>
    </row>
    <row r="23" spans="1:12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05"/>
      <c r="H23" s="206"/>
      <c r="I23" s="206"/>
      <c r="J23" s="51" t="str">
        <f t="shared" ref="J23:J28" si="0">Mena</f>
        <v>CZK</v>
      </c>
    </row>
    <row r="24" spans="1:12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02"/>
      <c r="H24" s="203"/>
      <c r="I24" s="203"/>
      <c r="J24" s="51" t="str">
        <f t="shared" si="0"/>
        <v>CZK</v>
      </c>
    </row>
    <row r="25" spans="1:12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05">
        <f>I21</f>
        <v>0</v>
      </c>
      <c r="H25" s="206"/>
      <c r="I25" s="206"/>
      <c r="J25" s="51" t="str">
        <f t="shared" si="0"/>
        <v>CZK</v>
      </c>
    </row>
    <row r="26" spans="1:12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02">
        <f>ZakladDPHZakl*21/100</f>
        <v>0</v>
      </c>
      <c r="H26" s="203"/>
      <c r="I26" s="203"/>
      <c r="J26" s="45" t="str">
        <f t="shared" si="0"/>
        <v>CZK</v>
      </c>
    </row>
    <row r="27" spans="1:12" ht="23.25" customHeight="1" thickBot="1" x14ac:dyDescent="0.25">
      <c r="A27" s="3"/>
      <c r="B27" s="39" t="s">
        <v>4</v>
      </c>
      <c r="C27" s="17"/>
      <c r="D27" s="20"/>
      <c r="E27" s="17"/>
      <c r="F27" s="18"/>
      <c r="G27" s="204">
        <v>0</v>
      </c>
      <c r="H27" s="204"/>
      <c r="I27" s="204"/>
      <c r="J27" s="52" t="str">
        <f t="shared" si="0"/>
        <v>CZK</v>
      </c>
    </row>
    <row r="28" spans="1:12" ht="27.75" hidden="1" customHeight="1" thickBot="1" x14ac:dyDescent="0.25">
      <c r="A28" s="3"/>
      <c r="B28" s="99" t="s">
        <v>22</v>
      </c>
      <c r="C28" s="100"/>
      <c r="D28" s="100"/>
      <c r="E28" s="101"/>
      <c r="F28" s="102"/>
      <c r="G28" s="188">
        <v>52768.38</v>
      </c>
      <c r="H28" s="189"/>
      <c r="I28" s="189"/>
      <c r="J28" s="103" t="str">
        <f t="shared" si="0"/>
        <v>CZK</v>
      </c>
    </row>
    <row r="29" spans="1:12" ht="27.75" customHeight="1" thickBot="1" x14ac:dyDescent="0.25">
      <c r="A29" s="3"/>
      <c r="B29" s="99" t="s">
        <v>35</v>
      </c>
      <c r="C29" s="104"/>
      <c r="D29" s="104"/>
      <c r="E29" s="104"/>
      <c r="F29" s="104"/>
      <c r="G29" s="188">
        <f>ZakladDPHZakl+DPHZakl</f>
        <v>0</v>
      </c>
      <c r="H29" s="188"/>
      <c r="I29" s="188"/>
      <c r="J29" s="105" t="s">
        <v>48</v>
      </c>
    </row>
    <row r="30" spans="1:12" ht="12.75" customHeight="1" x14ac:dyDescent="0.2">
      <c r="A30" s="3"/>
      <c r="B30" s="3"/>
      <c r="J30" s="10"/>
    </row>
    <row r="31" spans="1:12" ht="30" customHeight="1" x14ac:dyDescent="0.2">
      <c r="A31" s="3"/>
      <c r="B31" s="3"/>
      <c r="J31" s="10"/>
    </row>
    <row r="32" spans="1:12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45684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184"/>
      <c r="E34" s="184"/>
      <c r="G34" s="184"/>
      <c r="H34" s="184"/>
      <c r="I34" s="184"/>
      <c r="J34" s="31"/>
    </row>
    <row r="35" spans="1:10" ht="12.75" customHeight="1" x14ac:dyDescent="0.2">
      <c r="A35" s="3"/>
      <c r="B35" s="3"/>
      <c r="D35" s="185" t="s">
        <v>2</v>
      </c>
      <c r="E35" s="185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1"/>
      <c r="G37" s="91"/>
      <c r="H37" s="91"/>
      <c r="I37" s="91"/>
      <c r="J37" s="2"/>
    </row>
    <row r="38" spans="1:10" ht="25.5" hidden="1" customHeight="1" x14ac:dyDescent="0.2">
      <c r="A38" s="83" t="s">
        <v>37</v>
      </c>
      <c r="B38" s="85" t="s">
        <v>16</v>
      </c>
      <c r="C38" s="86" t="s">
        <v>5</v>
      </c>
      <c r="D38" s="87"/>
      <c r="E38" s="87"/>
      <c r="F38" s="92" t="str">
        <f>B23</f>
        <v>Základ pro sníženou DPH</v>
      </c>
      <c r="G38" s="92" t="str">
        <f>B25</f>
        <v>Základ pro základní DPH</v>
      </c>
      <c r="H38" s="93" t="s">
        <v>17</v>
      </c>
      <c r="I38" s="93" t="s">
        <v>1</v>
      </c>
      <c r="J38" s="88" t="s">
        <v>0</v>
      </c>
    </row>
    <row r="39" spans="1:10" ht="25.5" hidden="1" customHeight="1" x14ac:dyDescent="0.2">
      <c r="A39" s="83">
        <v>1</v>
      </c>
      <c r="B39" s="89" t="s">
        <v>46</v>
      </c>
      <c r="C39" s="190" t="s">
        <v>45</v>
      </c>
      <c r="D39" s="191"/>
      <c r="E39" s="191"/>
      <c r="F39" s="94">
        <v>0</v>
      </c>
      <c r="G39" s="95">
        <v>52768.38</v>
      </c>
      <c r="H39" s="96">
        <v>11081</v>
      </c>
      <c r="I39" s="96">
        <v>63849.38</v>
      </c>
      <c r="J39" s="90">
        <f>IF(_xlfn.SINGLE(CenaCelkemVypocet)=0,"",I39/_xlfn.SINGLE(CenaCelkemVypocet)*100)</f>
        <v>100</v>
      </c>
    </row>
    <row r="40" spans="1:10" ht="25.5" hidden="1" customHeight="1" x14ac:dyDescent="0.2">
      <c r="A40" s="83"/>
      <c r="B40" s="192" t="s">
        <v>47</v>
      </c>
      <c r="C40" s="193"/>
      <c r="D40" s="193"/>
      <c r="E40" s="194"/>
      <c r="F40" s="97">
        <f>SUMIF(A39:A39,"=1",F39:F39)</f>
        <v>0</v>
      </c>
      <c r="G40" s="98">
        <f>SUMIF(A39:A39,"=1",G39:G39)</f>
        <v>52768.38</v>
      </c>
      <c r="H40" s="98">
        <f>SUMIF(A39:A39,"=1",H39:H39)</f>
        <v>11081</v>
      </c>
      <c r="I40" s="98">
        <f>SUMIF(A39:A39,"=1",I39:I39)</f>
        <v>63849.38</v>
      </c>
      <c r="J40" s="84">
        <f>SUMIF(A39:A39,"=1",J39:J39)</f>
        <v>100</v>
      </c>
    </row>
    <row r="44" spans="1:10" ht="15.75" x14ac:dyDescent="0.25">
      <c r="B44" s="106" t="s">
        <v>49</v>
      </c>
    </row>
    <row r="46" spans="1:10" ht="25.5" customHeight="1" x14ac:dyDescent="0.2">
      <c r="A46" s="107"/>
      <c r="B46" s="111" t="s">
        <v>16</v>
      </c>
      <c r="C46" s="111" t="s">
        <v>5</v>
      </c>
      <c r="D46" s="112"/>
      <c r="E46" s="112"/>
      <c r="F46" s="115" t="s">
        <v>50</v>
      </c>
      <c r="G46" s="115"/>
      <c r="H46" s="115"/>
      <c r="I46" s="195" t="s">
        <v>28</v>
      </c>
      <c r="J46" s="195"/>
    </row>
    <row r="47" spans="1:10" ht="25.5" customHeight="1" x14ac:dyDescent="0.2">
      <c r="A47" s="108"/>
      <c r="B47" s="116"/>
      <c r="C47" s="197"/>
      <c r="D47" s="198"/>
      <c r="E47" s="198"/>
      <c r="F47" s="118" t="s">
        <v>23</v>
      </c>
      <c r="G47" s="119"/>
      <c r="H47" s="119"/>
      <c r="I47" s="196">
        <f>I16</f>
        <v>0</v>
      </c>
      <c r="J47" s="196"/>
    </row>
    <row r="48" spans="1:10" ht="25.5" customHeight="1" x14ac:dyDescent="0.2">
      <c r="A48" s="108"/>
      <c r="B48" s="110"/>
      <c r="C48" s="178"/>
      <c r="D48" s="179"/>
      <c r="E48" s="179"/>
      <c r="F48" s="120" t="s">
        <v>24</v>
      </c>
      <c r="G48" s="121"/>
      <c r="H48" s="121"/>
      <c r="I48" s="177">
        <v>0</v>
      </c>
      <c r="J48" s="177"/>
    </row>
    <row r="49" spans="1:10" ht="25.5" customHeight="1" x14ac:dyDescent="0.2">
      <c r="A49" s="108"/>
      <c r="B49" s="117"/>
      <c r="C49" s="181"/>
      <c r="D49" s="182"/>
      <c r="E49" s="182"/>
      <c r="F49" s="122" t="s">
        <v>51</v>
      </c>
      <c r="G49" s="123"/>
      <c r="H49" s="123"/>
      <c r="I49" s="180">
        <f>I20+I19</f>
        <v>0</v>
      </c>
      <c r="J49" s="180"/>
    </row>
    <row r="50" spans="1:10" ht="25.5" customHeight="1" x14ac:dyDescent="0.2">
      <c r="A50" s="109"/>
      <c r="B50" s="113" t="s">
        <v>1</v>
      </c>
      <c r="C50" s="113"/>
      <c r="D50" s="114"/>
      <c r="E50" s="114"/>
      <c r="F50" s="124"/>
      <c r="G50" s="125"/>
      <c r="H50" s="125"/>
      <c r="I50" s="183">
        <f>SUM(I47:I49)</f>
        <v>0</v>
      </c>
      <c r="J50" s="183"/>
    </row>
    <row r="51" spans="1:10" x14ac:dyDescent="0.2">
      <c r="F51" s="82"/>
      <c r="G51" s="82"/>
      <c r="H51" s="82"/>
      <c r="I51" s="82"/>
      <c r="J51" s="82"/>
    </row>
    <row r="52" spans="1:10" x14ac:dyDescent="0.2">
      <c r="F52" s="82"/>
      <c r="G52" s="82"/>
      <c r="H52" s="82"/>
      <c r="I52" s="82"/>
      <c r="J52" s="82"/>
    </row>
    <row r="53" spans="1:10" x14ac:dyDescent="0.2">
      <c r="F53" s="82"/>
      <c r="G53" s="82"/>
      <c r="H53" s="82"/>
      <c r="I53" s="82"/>
      <c r="J53" s="8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D34:E34"/>
    <mergeCell ref="D35:E35"/>
    <mergeCell ref="G19:H19"/>
    <mergeCell ref="G20:H20"/>
    <mergeCell ref="G34:I34"/>
    <mergeCell ref="G28:I28"/>
    <mergeCell ref="I48:J48"/>
    <mergeCell ref="C48:E48"/>
    <mergeCell ref="I49:J49"/>
    <mergeCell ref="C49:E49"/>
    <mergeCell ref="I50:J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23" t="s">
        <v>6</v>
      </c>
      <c r="B1" s="223"/>
      <c r="C1" s="224"/>
      <c r="D1" s="223"/>
      <c r="E1" s="223"/>
      <c r="F1" s="223"/>
      <c r="G1" s="223"/>
    </row>
    <row r="2" spans="1:7" ht="24.95" customHeight="1" x14ac:dyDescent="0.2">
      <c r="A2" s="68" t="s">
        <v>41</v>
      </c>
      <c r="B2" s="67"/>
      <c r="C2" s="225"/>
      <c r="D2" s="225"/>
      <c r="E2" s="225"/>
      <c r="F2" s="225"/>
      <c r="G2" s="226"/>
    </row>
    <row r="3" spans="1:7" ht="24.95" hidden="1" customHeight="1" x14ac:dyDescent="0.2">
      <c r="A3" s="68" t="s">
        <v>7</v>
      </c>
      <c r="B3" s="67"/>
      <c r="C3" s="225"/>
      <c r="D3" s="225"/>
      <c r="E3" s="225"/>
      <c r="F3" s="225"/>
      <c r="G3" s="226"/>
    </row>
    <row r="4" spans="1:7" ht="24.95" hidden="1" customHeight="1" x14ac:dyDescent="0.2">
      <c r="A4" s="68" t="s">
        <v>8</v>
      </c>
      <c r="B4" s="67"/>
      <c r="C4" s="225"/>
      <c r="D4" s="225"/>
      <c r="E4" s="225"/>
      <c r="F4" s="225"/>
      <c r="G4" s="226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1"/>
  <sheetViews>
    <sheetView workbookViewId="0">
      <selection activeCell="F16" sqref="F16"/>
    </sheetView>
  </sheetViews>
  <sheetFormatPr defaultRowHeight="12.75" outlineLevelRow="1" x14ac:dyDescent="0.2"/>
  <cols>
    <col min="1" max="1" width="4.28515625" customWidth="1"/>
    <col min="2" max="2" width="14.42578125" style="81" customWidth="1"/>
    <col min="3" max="3" width="38.28515625" style="8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27" t="s">
        <v>6</v>
      </c>
      <c r="B1" s="227"/>
      <c r="C1" s="227"/>
      <c r="D1" s="227"/>
      <c r="E1" s="227"/>
      <c r="F1" s="227"/>
      <c r="G1" s="227"/>
      <c r="AE1" t="s">
        <v>54</v>
      </c>
    </row>
    <row r="2" spans="1:60" ht="24.95" customHeight="1" x14ac:dyDescent="0.2">
      <c r="A2" s="130" t="s">
        <v>53</v>
      </c>
      <c r="B2" s="128"/>
      <c r="C2" s="228" t="s">
        <v>86</v>
      </c>
      <c r="D2" s="229"/>
      <c r="E2" s="229"/>
      <c r="F2" s="229"/>
      <c r="G2" s="230"/>
      <c r="AE2" t="s">
        <v>55</v>
      </c>
    </row>
    <row r="3" spans="1:60" ht="24.95" customHeight="1" x14ac:dyDescent="0.2">
      <c r="A3" s="131" t="s">
        <v>7</v>
      </c>
      <c r="B3" s="129"/>
      <c r="C3" s="231" t="s">
        <v>85</v>
      </c>
      <c r="D3" s="232"/>
      <c r="E3" s="232"/>
      <c r="F3" s="232"/>
      <c r="G3" s="233"/>
      <c r="AE3" t="s">
        <v>56</v>
      </c>
    </row>
    <row r="4" spans="1:60" ht="24.95" hidden="1" customHeight="1" x14ac:dyDescent="0.2">
      <c r="A4" s="131" t="s">
        <v>8</v>
      </c>
      <c r="B4" s="129"/>
      <c r="C4" s="231"/>
      <c r="D4" s="232"/>
      <c r="E4" s="232"/>
      <c r="F4" s="232"/>
      <c r="G4" s="233"/>
      <c r="AE4" t="s">
        <v>57</v>
      </c>
    </row>
    <row r="5" spans="1:60" hidden="1" x14ac:dyDescent="0.2">
      <c r="A5" s="132" t="s">
        <v>58</v>
      </c>
      <c r="B5" s="133"/>
      <c r="C5" s="133"/>
      <c r="D5" s="134"/>
      <c r="E5" s="134"/>
      <c r="F5" s="134"/>
      <c r="G5" s="135"/>
      <c r="AE5" t="s">
        <v>59</v>
      </c>
    </row>
    <row r="7" spans="1:60" ht="38.25" x14ac:dyDescent="0.2">
      <c r="A7" s="139" t="s">
        <v>60</v>
      </c>
      <c r="B7" s="140" t="s">
        <v>61</v>
      </c>
      <c r="C7" s="140" t="s">
        <v>62</v>
      </c>
      <c r="D7" s="139" t="s">
        <v>63</v>
      </c>
      <c r="E7" s="139" t="s">
        <v>64</v>
      </c>
      <c r="F7" s="136" t="s">
        <v>65</v>
      </c>
      <c r="G7" s="150" t="s">
        <v>28</v>
      </c>
      <c r="H7" s="151" t="s">
        <v>29</v>
      </c>
      <c r="I7" s="151" t="s">
        <v>66</v>
      </c>
      <c r="J7" s="151" t="s">
        <v>30</v>
      </c>
      <c r="K7" s="151" t="s">
        <v>67</v>
      </c>
      <c r="L7" s="151" t="s">
        <v>68</v>
      </c>
      <c r="M7" s="151" t="s">
        <v>69</v>
      </c>
      <c r="N7" s="151" t="s">
        <v>70</v>
      </c>
      <c r="O7" s="151" t="s">
        <v>71</v>
      </c>
      <c r="P7" s="151" t="s">
        <v>72</v>
      </c>
      <c r="Q7" s="151" t="s">
        <v>73</v>
      </c>
      <c r="R7" s="151" t="s">
        <v>74</v>
      </c>
      <c r="S7" s="151" t="s">
        <v>75</v>
      </c>
      <c r="T7" s="151" t="s">
        <v>76</v>
      </c>
      <c r="U7" s="142" t="s">
        <v>77</v>
      </c>
    </row>
    <row r="8" spans="1:60" x14ac:dyDescent="0.2">
      <c r="A8" s="152"/>
      <c r="B8" s="153"/>
      <c r="C8" s="154"/>
      <c r="D8" s="155"/>
      <c r="E8" s="156"/>
      <c r="F8" s="157"/>
      <c r="G8" s="157"/>
      <c r="H8" s="157"/>
      <c r="I8" s="157">
        <f>SUM(I9:I9)</f>
        <v>0</v>
      </c>
      <c r="J8" s="157"/>
      <c r="K8" s="157">
        <f>SUM(K9:K9)</f>
        <v>5000</v>
      </c>
      <c r="L8" s="157"/>
      <c r="M8" s="157">
        <f>SUM(M9:M9)</f>
        <v>0</v>
      </c>
      <c r="N8" s="141"/>
      <c r="O8" s="141">
        <f>SUM(O9:O9)</f>
        <v>0</v>
      </c>
      <c r="P8" s="141"/>
      <c r="Q8" s="141">
        <f>SUM(Q9:Q9)</f>
        <v>0</v>
      </c>
      <c r="R8" s="141"/>
      <c r="S8" s="141"/>
      <c r="T8" s="152"/>
      <c r="U8" s="141">
        <f>SUM(U9:U9)</f>
        <v>0</v>
      </c>
      <c r="AE8" t="s">
        <v>78</v>
      </c>
    </row>
    <row r="9" spans="1:60" outlineLevel="1" x14ac:dyDescent="0.2">
      <c r="A9" s="138">
        <v>1</v>
      </c>
      <c r="B9" s="138">
        <v>113107341</v>
      </c>
      <c r="C9" s="161" t="s">
        <v>87</v>
      </c>
      <c r="D9" s="143" t="s">
        <v>96</v>
      </c>
      <c r="E9" s="174">
        <v>1</v>
      </c>
      <c r="F9" s="148">
        <v>0</v>
      </c>
      <c r="G9" s="148">
        <f>F9*E9</f>
        <v>0</v>
      </c>
      <c r="H9" s="148">
        <v>0</v>
      </c>
      <c r="I9" s="148">
        <f>ROUND(E9*H9,2)</f>
        <v>0</v>
      </c>
      <c r="J9" s="148">
        <v>5000</v>
      </c>
      <c r="K9" s="148">
        <f>ROUND(E9*J9,2)</f>
        <v>5000</v>
      </c>
      <c r="L9" s="148">
        <v>21</v>
      </c>
      <c r="M9" s="148">
        <f>G9*(1+L9/100)</f>
        <v>0</v>
      </c>
      <c r="N9" s="144">
        <v>0</v>
      </c>
      <c r="O9" s="144">
        <f>ROUND(E9*N9,5)</f>
        <v>0</v>
      </c>
      <c r="P9" s="144">
        <v>0</v>
      </c>
      <c r="Q9" s="144">
        <f>ROUND(E9*P9,5)</f>
        <v>0</v>
      </c>
      <c r="R9" s="144"/>
      <c r="S9" s="144"/>
      <c r="T9" s="145">
        <v>0</v>
      </c>
      <c r="U9" s="144">
        <f>ROUND(E9*T9,2)</f>
        <v>0</v>
      </c>
      <c r="V9" s="137"/>
      <c r="W9" s="137"/>
      <c r="X9" s="137"/>
      <c r="Y9" s="137"/>
      <c r="Z9" s="137"/>
      <c r="AA9" s="137"/>
      <c r="AB9" s="137"/>
      <c r="AC9" s="137"/>
      <c r="AD9" s="137"/>
      <c r="AE9" s="137" t="s">
        <v>79</v>
      </c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x14ac:dyDescent="0.2">
      <c r="A10" s="164"/>
      <c r="B10" s="164"/>
      <c r="C10" s="165" t="s">
        <v>88</v>
      </c>
      <c r="D10" s="166"/>
      <c r="E10" s="175"/>
      <c r="F10" s="167"/>
      <c r="G10" s="167"/>
      <c r="H10" s="149"/>
      <c r="I10" s="149" t="e">
        <f>SUM(I11:I16)</f>
        <v>#REF!</v>
      </c>
      <c r="J10" s="149"/>
      <c r="K10" s="149" t="e">
        <f>SUM(K11:K16)</f>
        <v>#REF!</v>
      </c>
      <c r="L10" s="149"/>
      <c r="M10" s="149" t="e">
        <f>SUM(M11:M16)</f>
        <v>#REF!</v>
      </c>
      <c r="N10" s="146"/>
      <c r="O10" s="146" t="e">
        <f>SUM(O11:O16)</f>
        <v>#REF!</v>
      </c>
      <c r="P10" s="146"/>
      <c r="Q10" s="146" t="e">
        <f>SUM(Q11:Q16)</f>
        <v>#REF!</v>
      </c>
      <c r="R10" s="146"/>
      <c r="S10" s="146"/>
      <c r="T10" s="147"/>
      <c r="U10" s="146" t="e">
        <f>SUM(U11:U16)</f>
        <v>#REF!</v>
      </c>
      <c r="AE10" t="s">
        <v>78</v>
      </c>
    </row>
    <row r="11" spans="1:60" ht="22.5" outlineLevel="1" x14ac:dyDescent="0.2">
      <c r="A11" s="138">
        <v>2</v>
      </c>
      <c r="B11" s="138">
        <v>573211111</v>
      </c>
      <c r="C11" s="161" t="s">
        <v>89</v>
      </c>
      <c r="D11" s="143" t="s">
        <v>80</v>
      </c>
      <c r="E11" s="174">
        <v>360</v>
      </c>
      <c r="F11" s="148">
        <v>0</v>
      </c>
      <c r="G11" s="148">
        <f t="shared" ref="G11:G15" si="0">F11*E11</f>
        <v>0</v>
      </c>
      <c r="H11" s="148">
        <v>10.98</v>
      </c>
      <c r="I11" s="148">
        <f>ROUND(E11*H11,2)</f>
        <v>3952.8</v>
      </c>
      <c r="J11" s="148">
        <v>7.120000000000001</v>
      </c>
      <c r="K11" s="148">
        <f>ROUND(E11*J11,2)</f>
        <v>2563.1999999999998</v>
      </c>
      <c r="L11" s="148">
        <v>21</v>
      </c>
      <c r="M11" s="148">
        <f>G11*(1+L11/100)</f>
        <v>0</v>
      </c>
      <c r="N11" s="144">
        <v>3.5E-4</v>
      </c>
      <c r="O11" s="144">
        <f>ROUND(E11*N11,5)</f>
        <v>0.126</v>
      </c>
      <c r="P11" s="144">
        <v>0</v>
      </c>
      <c r="Q11" s="144">
        <f>ROUND(E11*P11,5)</f>
        <v>0</v>
      </c>
      <c r="R11" s="144"/>
      <c r="S11" s="144"/>
      <c r="T11" s="145">
        <v>1.35E-2</v>
      </c>
      <c r="U11" s="144">
        <f>ROUND(E11*T11,2)</f>
        <v>4.8600000000000003</v>
      </c>
      <c r="V11" s="137"/>
      <c r="W11" s="137"/>
      <c r="X11" s="137"/>
      <c r="Y11" s="137"/>
      <c r="Z11" s="137"/>
      <c r="AA11" s="137"/>
      <c r="AB11" s="137"/>
      <c r="AC11" s="137"/>
      <c r="AD11" s="137"/>
      <c r="AE11" s="137" t="s">
        <v>79</v>
      </c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ht="22.5" outlineLevel="1" x14ac:dyDescent="0.2">
      <c r="A12" s="138">
        <v>3</v>
      </c>
      <c r="B12" s="138">
        <v>572131211</v>
      </c>
      <c r="C12" s="161" t="s">
        <v>90</v>
      </c>
      <c r="D12" s="143" t="s">
        <v>80</v>
      </c>
      <c r="E12" s="174">
        <v>360</v>
      </c>
      <c r="F12" s="148">
        <v>0</v>
      </c>
      <c r="G12" s="148">
        <f t="shared" si="0"/>
        <v>0</v>
      </c>
      <c r="H12" s="148">
        <v>1.89</v>
      </c>
      <c r="I12" s="148">
        <f>ROUND(E12*H12,2)</f>
        <v>680.4</v>
      </c>
      <c r="J12" s="148">
        <v>12.61</v>
      </c>
      <c r="K12" s="148">
        <f>ROUND(E12*J12,2)</f>
        <v>4539.6000000000004</v>
      </c>
      <c r="L12" s="148">
        <v>21</v>
      </c>
      <c r="M12" s="148">
        <f>G12*(1+L12/100)</f>
        <v>0</v>
      </c>
      <c r="N12" s="144">
        <v>0</v>
      </c>
      <c r="O12" s="144">
        <f>ROUND(E12*N12,5)</f>
        <v>0</v>
      </c>
      <c r="P12" s="144">
        <v>0</v>
      </c>
      <c r="Q12" s="144">
        <f>ROUND(E12*P12,5)</f>
        <v>0</v>
      </c>
      <c r="R12" s="144"/>
      <c r="S12" s="144"/>
      <c r="T12" s="145">
        <v>2.375E-2</v>
      </c>
      <c r="U12" s="144">
        <f>ROUND(E12*T12,2)</f>
        <v>8.5500000000000007</v>
      </c>
      <c r="V12" s="137"/>
      <c r="W12" s="137"/>
      <c r="X12" s="137"/>
      <c r="Y12" s="137"/>
      <c r="Z12" s="137"/>
      <c r="AA12" s="137"/>
      <c r="AB12" s="137"/>
      <c r="AC12" s="137"/>
      <c r="AD12" s="137"/>
      <c r="AE12" s="137" t="s">
        <v>79</v>
      </c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38">
        <v>4</v>
      </c>
      <c r="B13" s="138">
        <v>919721202</v>
      </c>
      <c r="C13" s="161" t="s">
        <v>91</v>
      </c>
      <c r="D13" s="143" t="s">
        <v>80</v>
      </c>
      <c r="E13" s="174">
        <v>360</v>
      </c>
      <c r="F13" s="148">
        <v>0</v>
      </c>
      <c r="G13" s="148">
        <f t="shared" si="0"/>
        <v>0</v>
      </c>
      <c r="H13" s="148">
        <v>5.6</v>
      </c>
      <c r="I13" s="148">
        <f>ROUND(E13*H13,2)</f>
        <v>2016</v>
      </c>
      <c r="J13" s="148">
        <v>17.700000000000003</v>
      </c>
      <c r="K13" s="148">
        <f>ROUND(E13*J13,2)</f>
        <v>6372</v>
      </c>
      <c r="L13" s="148">
        <v>21</v>
      </c>
      <c r="M13" s="148">
        <f>G13*(1+L13/100)</f>
        <v>0</v>
      </c>
      <c r="N13" s="144">
        <v>6.9999999999999994E-5</v>
      </c>
      <c r="O13" s="144">
        <f>ROUND(E13*N13,5)</f>
        <v>2.52E-2</v>
      </c>
      <c r="P13" s="144">
        <v>0</v>
      </c>
      <c r="Q13" s="144">
        <f>ROUND(E13*P13,5)</f>
        <v>0</v>
      </c>
      <c r="R13" s="144"/>
      <c r="S13" s="144"/>
      <c r="T13" s="145">
        <v>3.2480000000000002E-2</v>
      </c>
      <c r="U13" s="144">
        <f>ROUND(E13*T13,2)</f>
        <v>11.69</v>
      </c>
      <c r="V13" s="137"/>
      <c r="W13" s="137"/>
      <c r="X13" s="137"/>
      <c r="Y13" s="137"/>
      <c r="Z13" s="137"/>
      <c r="AA13" s="137"/>
      <c r="AB13" s="137"/>
      <c r="AC13" s="137"/>
      <c r="AD13" s="137"/>
      <c r="AE13" s="137" t="s">
        <v>79</v>
      </c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ht="22.5" outlineLevel="1" x14ac:dyDescent="0.2">
      <c r="A14" s="138">
        <v>5</v>
      </c>
      <c r="B14" s="138">
        <v>577143111</v>
      </c>
      <c r="C14" s="161" t="s">
        <v>92</v>
      </c>
      <c r="D14" s="143" t="s">
        <v>80</v>
      </c>
      <c r="E14" s="174">
        <v>360</v>
      </c>
      <c r="F14" s="148">
        <v>0</v>
      </c>
      <c r="G14" s="148">
        <f t="shared" si="0"/>
        <v>0</v>
      </c>
      <c r="H14" s="148">
        <v>0.11</v>
      </c>
      <c r="I14" s="148">
        <f>ROUND(E14*H14,2)</f>
        <v>39.6</v>
      </c>
      <c r="J14" s="148">
        <v>40.49</v>
      </c>
      <c r="K14" s="148">
        <f>ROUND(E14*J14,2)</f>
        <v>14576.4</v>
      </c>
      <c r="L14" s="148">
        <v>21</v>
      </c>
      <c r="M14" s="148">
        <f>G14*(1+L14/100)</f>
        <v>0</v>
      </c>
      <c r="N14" s="144">
        <v>0</v>
      </c>
      <c r="O14" s="144">
        <f>ROUND(E14*N14,5)</f>
        <v>0</v>
      </c>
      <c r="P14" s="144">
        <v>0</v>
      </c>
      <c r="Q14" s="144">
        <f>ROUND(E14*P14,5)</f>
        <v>0</v>
      </c>
      <c r="R14" s="144"/>
      <c r="S14" s="144"/>
      <c r="T14" s="145">
        <v>6.9709999999999994E-2</v>
      </c>
      <c r="U14" s="144">
        <f>ROUND(E14*T14,2)</f>
        <v>25.1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 t="s">
        <v>79</v>
      </c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ht="22.5" outlineLevel="1" x14ac:dyDescent="0.2">
      <c r="A15" s="138">
        <v>6</v>
      </c>
      <c r="B15" s="138" t="s">
        <v>93</v>
      </c>
      <c r="C15" s="161" t="s">
        <v>94</v>
      </c>
      <c r="D15" s="143" t="s">
        <v>80</v>
      </c>
      <c r="E15" s="174">
        <v>360</v>
      </c>
      <c r="F15" s="148">
        <v>0</v>
      </c>
      <c r="G15" s="148">
        <f t="shared" si="0"/>
        <v>0</v>
      </c>
      <c r="H15" s="148">
        <v>1.1499999999999999</v>
      </c>
      <c r="I15" s="148">
        <f>ROUND(E15*H15,2)</f>
        <v>414</v>
      </c>
      <c r="J15" s="148">
        <v>8.35</v>
      </c>
      <c r="K15" s="148">
        <f>ROUND(E15*J15,2)</f>
        <v>3006</v>
      </c>
      <c r="L15" s="148">
        <v>21</v>
      </c>
      <c r="M15" s="148">
        <f>G15*(1+L15/100)</f>
        <v>0</v>
      </c>
      <c r="N15" s="144">
        <v>1.0000000000000001E-5</v>
      </c>
      <c r="O15" s="144">
        <f>ROUND(E15*N15,5)</f>
        <v>3.5999999999999999E-3</v>
      </c>
      <c r="P15" s="144">
        <v>0</v>
      </c>
      <c r="Q15" s="144">
        <f>ROUND(E15*P15,5)</f>
        <v>0</v>
      </c>
      <c r="R15" s="144"/>
      <c r="S15" s="144"/>
      <c r="T15" s="145">
        <v>1.5339999999999999E-2</v>
      </c>
      <c r="U15" s="144">
        <f>ROUND(E15*T15,2)</f>
        <v>5.52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 t="s">
        <v>79</v>
      </c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68"/>
      <c r="B16" s="168"/>
      <c r="C16" s="169" t="s">
        <v>95</v>
      </c>
      <c r="D16" s="170"/>
      <c r="E16" s="171"/>
      <c r="F16" s="172"/>
      <c r="G16" s="172">
        <f>SUM(G9:G15)</f>
        <v>0</v>
      </c>
      <c r="H16" s="148">
        <v>6.71</v>
      </c>
      <c r="I16" s="148" t="e">
        <f>ROUND(#REF!*H16,2)</f>
        <v>#REF!</v>
      </c>
      <c r="J16" s="148">
        <v>55.49</v>
      </c>
      <c r="K16" s="148" t="e">
        <f>ROUND(#REF!*J16,2)</f>
        <v>#REF!</v>
      </c>
      <c r="L16" s="148">
        <v>21</v>
      </c>
      <c r="M16" s="148" t="e">
        <f>#REF!*(1+L16/100)</f>
        <v>#REF!</v>
      </c>
      <c r="N16" s="144">
        <v>1.4999999999999999E-4</v>
      </c>
      <c r="O16" s="144" t="e">
        <f>ROUND(#REF!*N16,5)</f>
        <v>#REF!</v>
      </c>
      <c r="P16" s="144">
        <v>0</v>
      </c>
      <c r="Q16" s="144" t="e">
        <f>ROUND(#REF!*P16,5)</f>
        <v>#REF!</v>
      </c>
      <c r="R16" s="144"/>
      <c r="S16" s="144"/>
      <c r="T16" s="145">
        <v>0.10191</v>
      </c>
      <c r="U16" s="144" t="e">
        <f>ROUND(#REF!*T16,2)</f>
        <v>#REF!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 t="s">
        <v>79</v>
      </c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x14ac:dyDescent="0.2">
      <c r="A17" s="4"/>
      <c r="B17" s="5" t="s">
        <v>82</v>
      </c>
      <c r="C17" s="162" t="s">
        <v>82</v>
      </c>
      <c r="D17" s="4"/>
      <c r="E17" s="4"/>
      <c r="F17" s="4"/>
      <c r="G17" s="4"/>
      <c r="H17" s="149"/>
      <c r="I17" s="149" t="e">
        <f>SUM(I18:I19)</f>
        <v>#REF!</v>
      </c>
      <c r="J17" s="149"/>
      <c r="K17" s="149" t="e">
        <f>SUM(K18:K19)</f>
        <v>#REF!</v>
      </c>
      <c r="L17" s="149"/>
      <c r="M17" s="149" t="e">
        <f>SUM(M18:M19)</f>
        <v>#REF!</v>
      </c>
      <c r="N17" s="146"/>
      <c r="O17" s="146" t="e">
        <f>SUM(O18:O19)</f>
        <v>#REF!</v>
      </c>
      <c r="P17" s="146"/>
      <c r="Q17" s="146" t="e">
        <f>SUM(Q18:Q19)</f>
        <v>#REF!</v>
      </c>
      <c r="R17" s="146"/>
      <c r="S17" s="146"/>
      <c r="T17" s="147"/>
      <c r="U17" s="146" t="e">
        <f>SUM(U18:U19)</f>
        <v>#REF!</v>
      </c>
      <c r="AE17" t="s">
        <v>78</v>
      </c>
    </row>
    <row r="18" spans="1:60" outlineLevel="1" x14ac:dyDescent="0.2">
      <c r="C18" s="163"/>
      <c r="H18" s="148">
        <v>0</v>
      </c>
      <c r="I18" s="148" t="e">
        <f>ROUND(#REF!*H18,2)</f>
        <v>#REF!</v>
      </c>
      <c r="J18" s="148">
        <v>1000</v>
      </c>
      <c r="K18" s="148" t="e">
        <f>ROUND(#REF!*J18,2)</f>
        <v>#REF!</v>
      </c>
      <c r="L18" s="148">
        <v>21</v>
      </c>
      <c r="M18" s="148" t="e">
        <f>#REF!*(1+L18/100)</f>
        <v>#REF!</v>
      </c>
      <c r="N18" s="144">
        <v>0</v>
      </c>
      <c r="O18" s="144" t="e">
        <f>ROUND(#REF!*N18,5)</f>
        <v>#REF!</v>
      </c>
      <c r="P18" s="144">
        <v>0</v>
      </c>
      <c r="Q18" s="144" t="e">
        <f>ROUND(#REF!*P18,5)</f>
        <v>#REF!</v>
      </c>
      <c r="R18" s="144"/>
      <c r="S18" s="144"/>
      <c r="T18" s="145">
        <v>0</v>
      </c>
      <c r="U18" s="144" t="e">
        <f>ROUND(#REF!*T18,2)</f>
        <v>#REF!</v>
      </c>
      <c r="V18" s="137"/>
      <c r="W18" s="137"/>
      <c r="X18" s="137"/>
      <c r="Y18" s="137"/>
      <c r="Z18" s="137"/>
      <c r="AA18" s="137"/>
      <c r="AB18" s="137"/>
      <c r="AC18" s="137"/>
      <c r="AD18" s="137"/>
      <c r="AE18" s="137" t="s">
        <v>81</v>
      </c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H19" s="158">
        <v>0</v>
      </c>
      <c r="I19" s="158">
        <f>ROUND(E16*H19,2)</f>
        <v>0</v>
      </c>
      <c r="J19" s="158">
        <v>1000</v>
      </c>
      <c r="K19" s="158">
        <f>ROUND(E16*J19,2)</f>
        <v>0</v>
      </c>
      <c r="L19" s="158">
        <v>21</v>
      </c>
      <c r="M19" s="158">
        <f>G16*(1+L19/100)</f>
        <v>0</v>
      </c>
      <c r="N19" s="159">
        <v>0</v>
      </c>
      <c r="O19" s="159">
        <f>ROUND(E16*N19,5)</f>
        <v>0</v>
      </c>
      <c r="P19" s="159">
        <v>0</v>
      </c>
      <c r="Q19" s="159">
        <f>ROUND(E16*P19,5)</f>
        <v>0</v>
      </c>
      <c r="R19" s="159"/>
      <c r="S19" s="159"/>
      <c r="T19" s="160">
        <v>0</v>
      </c>
      <c r="U19" s="159">
        <f>ROUND(E16*T19,2)</f>
        <v>0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 t="s">
        <v>81</v>
      </c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x14ac:dyDescent="0.2"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AC20">
        <v>15</v>
      </c>
      <c r="AD20">
        <v>21</v>
      </c>
    </row>
    <row r="21" spans="1:60" x14ac:dyDescent="0.2">
      <c r="AE21" t="s">
        <v>83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Hančík</dc:creator>
  <cp:lastModifiedBy>Drábek Petr</cp:lastModifiedBy>
  <cp:lastPrinted>2014-02-28T09:52:57Z</cp:lastPrinted>
  <dcterms:created xsi:type="dcterms:W3CDTF">2009-04-08T07:15:50Z</dcterms:created>
  <dcterms:modified xsi:type="dcterms:W3CDTF">2025-01-27T14:28:21Z</dcterms:modified>
</cp:coreProperties>
</file>