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bek.petr\Desktop\01_DI č. 1\"/>
    </mc:Choice>
  </mc:AlternateContent>
  <xr:revisionPtr revIDLastSave="0" documentId="13_ncr:1_{ED468DD5-0831-4399-A042-B248FE18FF6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Pol'!$A$1:$U$21</definedName>
    <definedName name="_xlnm.Print_Area" localSheetId="1">Stavba!$A$1:$J$50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1" l="1"/>
  <c r="G15" i="12"/>
  <c r="G14" i="12"/>
  <c r="G13" i="12"/>
  <c r="G12" i="12"/>
  <c r="G11" i="12"/>
  <c r="G9" i="12"/>
  <c r="G16" i="12" l="1"/>
  <c r="I16" i="1" s="1"/>
  <c r="I21" i="1" s="1"/>
  <c r="G25" i="1" s="1"/>
  <c r="I9" i="12"/>
  <c r="I8" i="12" s="1"/>
  <c r="K9" i="12"/>
  <c r="K8" i="12" s="1"/>
  <c r="M9" i="12"/>
  <c r="M8" i="12" s="1"/>
  <c r="O9" i="12"/>
  <c r="O8" i="12" s="1"/>
  <c r="Q9" i="12"/>
  <c r="Q8" i="12" s="1"/>
  <c r="U9" i="12"/>
  <c r="U8" i="12" s="1"/>
  <c r="I11" i="12"/>
  <c r="K11" i="12"/>
  <c r="M11" i="12"/>
  <c r="O11" i="12"/>
  <c r="Q11" i="12"/>
  <c r="U11" i="12"/>
  <c r="I12" i="12"/>
  <c r="K12" i="12"/>
  <c r="M12" i="12"/>
  <c r="O12" i="12"/>
  <c r="Q12" i="12"/>
  <c r="U12" i="12"/>
  <c r="I13" i="12"/>
  <c r="K13" i="12"/>
  <c r="M13" i="12"/>
  <c r="O13" i="12"/>
  <c r="Q13" i="12"/>
  <c r="U13" i="12"/>
  <c r="I14" i="12"/>
  <c r="K14" i="12"/>
  <c r="M14" i="12"/>
  <c r="O14" i="12"/>
  <c r="Q14" i="12"/>
  <c r="U14" i="12"/>
  <c r="I15" i="12"/>
  <c r="K15" i="12"/>
  <c r="M15" i="12"/>
  <c r="O15" i="12"/>
  <c r="Q15" i="12"/>
  <c r="U15" i="12"/>
  <c r="I16" i="12"/>
  <c r="K16" i="12"/>
  <c r="M16" i="12"/>
  <c r="O16" i="12"/>
  <c r="Q16" i="12"/>
  <c r="U16" i="12"/>
  <c r="I18" i="12"/>
  <c r="K18" i="12"/>
  <c r="M18" i="12"/>
  <c r="O18" i="12"/>
  <c r="Q18" i="12"/>
  <c r="U18" i="12"/>
  <c r="I19" i="12"/>
  <c r="K19" i="12"/>
  <c r="O19" i="12"/>
  <c r="Q19" i="12"/>
  <c r="U19" i="12"/>
  <c r="F40" i="1"/>
  <c r="G40" i="1"/>
  <c r="H40" i="1"/>
  <c r="I40" i="1"/>
  <c r="J39" i="1" s="1"/>
  <c r="J28" i="1"/>
  <c r="J26" i="1"/>
  <c r="G38" i="1"/>
  <c r="F38" i="1"/>
  <c r="J23" i="1"/>
  <c r="J24" i="1"/>
  <c r="J25" i="1"/>
  <c r="J27" i="1"/>
  <c r="E24" i="1"/>
  <c r="E26" i="1"/>
  <c r="M19" i="12" l="1"/>
  <c r="I47" i="1"/>
  <c r="I50" i="1" s="1"/>
  <c r="G26" i="1"/>
  <c r="G29" i="1" s="1"/>
  <c r="O17" i="12"/>
  <c r="M17" i="12"/>
  <c r="Q17" i="12"/>
  <c r="J40" i="1"/>
  <c r="O10" i="12"/>
  <c r="I10" i="12"/>
  <c r="M10" i="12"/>
  <c r="U17" i="12"/>
  <c r="K17" i="12"/>
  <c r="U10" i="12"/>
  <c r="K10" i="12"/>
  <c r="I17" i="12"/>
  <c r="Q10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<sst xmlns="http://schemas.openxmlformats.org/spreadsheetml/2006/main" count="135" uniqueCount="98">
  <si>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</si>
  <si>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</si>
  <si>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</si>
  <si>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</si>
  <si>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</si>
  <si>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</si>
  <si>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</si>
  <si>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</si>
  <si>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</si>
  <si>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</si>
  <si>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</si>
  <si>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</si>
  <si>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</si>
  <si>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</si>
  <si>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</si>
  <si>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</si>
  <si>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</si>
  <si>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</si>
  <si>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</si>
  <si>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</si>
  <si>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</si>
  <si>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</si>
  <si>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</si>
  <si>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</si>
  <si>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</si>
  <si>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</si>
  <si>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</si>
  <si>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</si>
  <si>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</si>
  <si>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</si>
  <si>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</si>
  <si>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</si>
  <si>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</si>
  <si>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</si>
  <si>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</si>
  <si>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</si>
  <si>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</si>
  <si>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</si>
  <si>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</si>
  <si>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</si>
  <si>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</si>
  <si>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</si>
  <si>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</si>
  <si>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Rozpočet:</t>
  </si>
  <si>
    <t>Misto</t>
  </si>
  <si>
    <t xml:space="preserve">Malby stropů po zatečení </t>
  </si>
  <si>
    <t>Rozpočet</t>
  </si>
  <si>
    <t>Celkem za stavbu</t>
  </si>
  <si>
    <t>CZK</t>
  </si>
  <si>
    <t>Rekapitulace dílů</t>
  </si>
  <si>
    <t>Typ dílu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</si>
  <si>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</si>
  <si>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</si>
  <si>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</si>
  <si>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</si>
  <si>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</si>
  <si>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</si>
  <si>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</si>
  <si>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</si>
  <si>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</si>
  <si>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</si>
  <si>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</si>
  <si>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</si>
  <si>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</si>
  <si>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</si>
  <si>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</si>
  <si>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</si>
  <si>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</si>
  <si>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</si>
  <si>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</si>
  <si>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</si>
  <si>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</si>
  <si>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</si>
  <si>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</si>
  <si>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</si>
  <si>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</si>
  <si>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</si>
  <si>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</si>
  <si>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DIL</t>
  </si>
  <si>
    <t>POL1_0</t>
  </si>
  <si>
    <t>m2</t>
  </si>
  <si>
    <t>POL99_0</t>
  </si>
  <si>
    <t/>
  </si>
  <si>
    <t>END</t>
  </si>
  <si>
    <t>Příjezdová komunikace</t>
  </si>
  <si>
    <t>MŠ Štefánikova z ulice Scota Viatora, Hodonín</t>
  </si>
  <si>
    <t xml:space="preserve">Příjezdová komunikace </t>
  </si>
  <si>
    <t>Odstranění podkladu živičného tl. do 50 mm</t>
  </si>
  <si>
    <t>včetně odvozu a uložení na skládku</t>
  </si>
  <si>
    <t>Postřik živičný spojovací z asfaltu v množství 0,60 kg/m2</t>
  </si>
  <si>
    <t>Vyrovnání povrchu dosavadních krytů živičnou směsí SAL přes 20 do 40 mm</t>
  </si>
  <si>
    <t>Geomříž pro vyztužení asfaltového povrchu</t>
  </si>
  <si>
    <t>Asfaltový beton vrstva obrusná ACO 8 (ABJ) tl. 50 mm š do 3 m z nemodifikovaného asfaltu</t>
  </si>
  <si>
    <t>Pol 1</t>
  </si>
  <si>
    <t>CELKEM</t>
  </si>
  <si>
    <t>kpl</t>
  </si>
  <si>
    <t>m</t>
  </si>
  <si>
    <t>Osazení ležatého obrubníku ABO 2-15 včetně všech nutných stavebních prací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</si>
</sst>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sz val="7"/>
      <name val="Arial CE"/>
      <family val="2"/>
      <charset val="238"/>
    </font>
    <font>
      <b/>
      <sz val="11"/>
      <name val="Arial CE"/>
      <family val="2"/>
      <charset val="238"/>
    </font>
    <font>
      <b/>
      <sz val="13"/>
      <name val="Arial CE"/>
      <family val="2"/>
      <charset val="238"/>
    </font>
    <font>
      <sz val="11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9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8" fillId="0" borderId="0" xfId="0" applyFont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Protection="1">
      <protection locked="0"/>
    </xf>
    <xf numFmtId="4" fontId="16" fillId="0" borderId="33" xfId="0" applyNumberFormat="1" applyFont="1" applyBorder="1" applyAlignment="1" applyProtection="1">
      <alignment vertical="top" shrinkToFit="1"/>
      <protection locked="0"/>
    </xf>
    <xf numFmtId="4" fontId="0" fillId="0" borderId="38" xfId="0" applyNumberFormat="1" applyBorder="1" applyAlignment="1" applyProtection="1">
      <alignment vertical="top" shrinkToFit="1"/>
      <protection locked="0"/>
    </xf>
    <xf numFmtId="0" fontId="16" fillId="5" borderId="10" xfId="0" applyFont="1" applyFill="1" applyBorder="1" applyAlignment="1">
      <alignment vertical="top"/>
    </xf>
    <xf numFmtId="0" fontId="16" fillId="5" borderId="38" xfId="0" applyFont="1" applyFill="1" applyBorder="1" applyAlignment="1">
      <alignment horizontal="left" vertical="top" wrapText="1"/>
    </xf>
    <xf numFmtId="0" fontId="16" fillId="5" borderId="37" xfId="0" applyFont="1" applyFill="1" applyBorder="1" applyAlignment="1">
      <alignment vertical="top" shrinkToFit="1"/>
    </xf>
    <xf numFmtId="164" fontId="16" fillId="5" borderId="38" xfId="0" applyNumberFormat="1" applyFont="1" applyFill="1" applyBorder="1" applyAlignment="1">
      <alignment vertical="top" shrinkToFit="1"/>
    </xf>
    <xf numFmtId="4" fontId="16" fillId="5" borderId="38" xfId="0" applyNumberFormat="1" applyFont="1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6" fillId="0" borderId="0" xfId="0" applyFont="1"/>
    <xf numFmtId="49" fontId="0" fillId="0" borderId="0" xfId="0" applyNumberFormat="1" applyAlignment="1">
      <alignment horizontal="left" vertical="top" wrapText="1"/>
    </xf>
    <xf numFmtId="4" fontId="0" fillId="3" borderId="38" xfId="0" applyNumberFormat="1" applyFill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49" fontId="0" fillId="0" borderId="0" xfId="0" applyNumberFormat="1"/>
    <xf numFmtId="49" fontId="0" fillId="0" borderId="0" xfId="0" applyNumberFormat="1" applyAlignment="1">
      <alignment horizontal="left" wrapText="1"/>
    </xf>
    <xf numFmtId="4" fontId="16" fillId="0" borderId="38" xfId="0" applyNumberFormat="1" applyFont="1" applyBorder="1" applyAlignment="1">
      <alignment vertical="top" shrinkToFit="1"/>
    </xf>
    <xf numFmtId="0" fontId="16" fillId="0" borderId="38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4" fontId="0" fillId="0" borderId="38" xfId="0" applyNumberFormat="1" applyBorder="1" applyAlignment="1">
      <alignment vertical="top" shrinkToFit="1"/>
    </xf>
    <xf numFmtId="0" fontId="16" fillId="0" borderId="26" xfId="0" applyFont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16" fillId="0" borderId="34" xfId="0" applyFont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0" fontId="0" fillId="0" borderId="10" xfId="0" applyBorder="1" applyAlignment="1">
      <alignment vertical="top"/>
    </xf>
    <xf numFmtId="0" fontId="17" fillId="0" borderId="38" xfId="0" applyFont="1" applyBorder="1" applyAlignment="1">
      <alignment horizontal="left" vertical="top" wrapText="1"/>
    </xf>
    <xf numFmtId="0" fontId="0" fillId="0" borderId="37" xfId="0" applyBorder="1" applyAlignment="1">
      <alignment vertical="top" shrinkToFit="1"/>
    </xf>
    <xf numFmtId="164" fontId="0" fillId="0" borderId="38" xfId="0" applyNumberFormat="1" applyBorder="1" applyAlignment="1">
      <alignment vertical="top" shrinkToFit="1"/>
    </xf>
    <xf numFmtId="0" fontId="16" fillId="0" borderId="26" xfId="0" applyFont="1" applyBorder="1" applyAlignment="1">
      <alignment horizontal="right" vertical="top"/>
    </xf>
    <xf numFmtId="0" fontId="0" fillId="0" borderId="43" xfId="0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5" xfId="0" applyFill="1" applyBorder="1"/>
    <xf numFmtId="49" fontId="0" fillId="3" borderId="35" xfId="0" applyNumberFormat="1" applyFill="1" applyBorder="1"/>
    <xf numFmtId="0" fontId="0" fillId="3" borderId="36" xfId="0" applyFill="1" applyBorder="1"/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49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vertical="top"/>
    </xf>
    <xf numFmtId="16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0" fillId="3" borderId="48" xfId="0" applyFill="1" applyBorder="1" applyAlignment="1">
      <alignment vertical="top"/>
    </xf>
    <xf numFmtId="0" fontId="0" fillId="0" borderId="1" xfId="0" applyBorder="1" applyAlignment="1" applyProtection="1">
      <alignment horizontal="left" vertical="center" inden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2" xfId="0" applyBorder="1" applyProtection="1"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9" xfId="0" applyFont="1" applyBorder="1" applyAlignment="1" applyProtection="1">
      <alignment horizontal="left" vertical="center" indent="1"/>
      <protection locked="0"/>
    </xf>
    <xf numFmtId="49" fontId="8" fillId="0" borderId="6" xfId="0" applyNumberFormat="1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0" fillId="0" borderId="8" xfId="0" applyBorder="1" applyProtection="1"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vertical="top"/>
      <protection locked="0"/>
    </xf>
    <xf numFmtId="14" fontId="8" fillId="0" borderId="6" xfId="0" applyNumberFormat="1" applyFont="1" applyBorder="1" applyAlignment="1" applyProtection="1">
      <alignment horizontal="center" vertical="top"/>
      <protection locked="0"/>
    </xf>
    <xf numFmtId="0" fontId="0" fillId="0" borderId="1" xfId="0" applyBorder="1"/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left"/>
    </xf>
    <xf numFmtId="0" fontId="0" fillId="0" borderId="6" xfId="0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0" fillId="0" borderId="14" xfId="0" applyBorder="1" applyAlignment="1">
      <alignment horizontal="left" indent="1"/>
    </xf>
    <xf numFmtId="1" fontId="8" fillId="0" borderId="12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49" fontId="0" fillId="0" borderId="16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1" fontId="8" fillId="0" borderId="15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 indent="1"/>
    </xf>
    <xf numFmtId="0" fontId="0" fillId="0" borderId="6" xfId="0" applyBorder="1" applyAlignment="1">
      <alignment horizontal="left" vertical="center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49" fontId="0" fillId="0" borderId="8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right"/>
    </xf>
    <xf numFmtId="0" fontId="8" fillId="0" borderId="1" xfId="0" applyFont="1" applyBorder="1"/>
    <xf numFmtId="0" fontId="8" fillId="0" borderId="2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3" fontId="0" fillId="0" borderId="26" xfId="0" applyNumberFormat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0" borderId="29" xfId="0" applyNumberFormat="1" applyBorder="1"/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3" fontId="0" fillId="4" borderId="30" xfId="0" applyNumberFormat="1" applyFill="1" applyBorder="1"/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49" fontId="7" fillId="0" borderId="36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0" fontId="7" fillId="0" borderId="26" xfId="0" applyFont="1" applyBorder="1"/>
    <xf numFmtId="0" fontId="7" fillId="4" borderId="10" xfId="0" applyFont="1" applyFill="1" applyBorder="1"/>
    <xf numFmtId="0" fontId="7" fillId="4" borderId="6" xfId="0" applyFont="1" applyFill="1" applyBorder="1"/>
    <xf numFmtId="4" fontId="7" fillId="4" borderId="38" xfId="0" applyNumberFormat="1" applyFont="1" applyFill="1" applyBorder="1" applyAlignment="1">
      <alignment horizontal="center"/>
    </xf>
    <xf numFmtId="4" fontId="7" fillId="4" borderId="38" xfId="0" applyNumberFormat="1" applyFont="1" applyFill="1" applyBorder="1"/>
    <xf numFmtId="4" fontId="0" fillId="0" borderId="0" xfId="0" applyNumberFormat="1"/>
    <xf numFmtId="0" fontId="0" fillId="0" borderId="20" xfId="0" applyBorder="1"/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14" fontId="3" fillId="0" borderId="0" xfId="0" applyNumberFormat="1" applyFont="1" applyAlignment="1">
      <alignment horizontal="left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/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49" fontId="8" fillId="0" borderId="6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right"/>
    </xf>
    <xf numFmtId="0" fontId="3" fillId="2" borderId="0" xfId="0" applyFont="1" applyFill="1" applyAlignment="1">
      <alignment horizontal="left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4" borderId="38" xfId="0" applyNumberFormat="1" applyFont="1" applyFill="1" applyBorder="1"/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1" fillId="0" borderId="15" xfId="0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5" fillId="0" borderId="18" xfId="0" applyNumberFormat="1" applyFont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 applyProtection="1">
      <alignment horizontal="left" vertical="center"/>
      <protection locked="0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8" fillId="0" borderId="6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6" t="s">
        <v>38</v>
      </c>
    </row>
    <row r="2" spans="1:7" ht="57.75" customHeight="1" x14ac:dyDescent="0.2">
      <c r="A2" s="190" t="s">
        <v>39</v>
      </c>
      <c r="B2" s="190"/>
      <c r="C2" s="190"/>
      <c r="D2" s="190"/>
      <c r="E2" s="190"/>
      <c r="F2" s="190"/>
      <c r="G2" s="19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3"/>
  <sheetViews>
    <sheetView showGridLines="0" tabSelected="1" topLeftCell="B1" zoomScaleNormal="100" zoomScaleSheetLayoutView="75" workbookViewId="0">
      <selection activeCell="G33" sqref="G33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164" t="s">
        <v>36</v>
      </c>
      <c r="B1" s="213" t="s">
        <v>42</v>
      </c>
      <c r="C1" s="214"/>
      <c r="D1" s="214"/>
      <c r="E1" s="214"/>
      <c r="F1" s="214"/>
      <c r="G1" s="214"/>
      <c r="H1" s="214"/>
      <c r="I1" s="214"/>
      <c r="J1" s="215"/>
    </row>
    <row r="2" spans="1:15" ht="23.25" customHeight="1" x14ac:dyDescent="0.2">
      <c r="A2" s="77"/>
      <c r="B2" s="165" t="s">
        <v>40</v>
      </c>
      <c r="C2" s="166"/>
      <c r="D2" s="227" t="s">
        <v>84</v>
      </c>
      <c r="E2" s="228"/>
      <c r="F2" s="228"/>
      <c r="G2" s="228"/>
      <c r="H2" s="228"/>
      <c r="I2" s="228"/>
      <c r="J2" s="229"/>
      <c r="O2" s="167"/>
    </row>
    <row r="3" spans="1:15" ht="23.25" customHeight="1" x14ac:dyDescent="0.2">
      <c r="A3" s="77"/>
      <c r="B3" s="168" t="s">
        <v>44</v>
      </c>
      <c r="C3" s="169"/>
      <c r="D3" s="231" t="s">
        <v>85</v>
      </c>
      <c r="E3" s="232"/>
      <c r="F3" s="232"/>
      <c r="G3" s="232"/>
      <c r="H3" s="232"/>
      <c r="I3" s="232"/>
      <c r="J3" s="233"/>
    </row>
    <row r="4" spans="1:15" ht="23.25" hidden="1" customHeight="1" x14ac:dyDescent="0.2">
      <c r="A4" s="77"/>
      <c r="B4" s="170" t="s">
        <v>43</v>
      </c>
      <c r="C4" s="171"/>
      <c r="D4" s="172"/>
      <c r="E4" s="172"/>
      <c r="F4" s="173"/>
      <c r="G4" s="173"/>
      <c r="H4" s="173"/>
      <c r="I4" s="173"/>
      <c r="J4" s="174"/>
    </row>
    <row r="5" spans="1:15" ht="24" customHeight="1" x14ac:dyDescent="0.2">
      <c r="A5" s="77"/>
      <c r="B5" s="106" t="s">
        <v>21</v>
      </c>
      <c r="D5" s="175"/>
      <c r="E5" s="176"/>
      <c r="F5" s="176"/>
      <c r="G5" s="176"/>
      <c r="H5" s="177" t="s">
        <v>33</v>
      </c>
      <c r="I5" s="175"/>
      <c r="J5" s="178"/>
    </row>
    <row r="6" spans="1:15" ht="15.75" customHeight="1" x14ac:dyDescent="0.2">
      <c r="A6" s="77"/>
      <c r="B6" s="179"/>
      <c r="C6" s="176"/>
      <c r="D6" s="175"/>
      <c r="E6" s="176"/>
      <c r="F6" s="176"/>
      <c r="G6" s="176"/>
      <c r="H6" s="177" t="s">
        <v>34</v>
      </c>
      <c r="I6" s="175"/>
      <c r="J6" s="178"/>
    </row>
    <row r="7" spans="1:15" ht="15.75" customHeight="1" x14ac:dyDescent="0.2">
      <c r="A7" s="77"/>
      <c r="B7" s="180"/>
      <c r="C7" s="181"/>
      <c r="D7" s="182"/>
      <c r="E7" s="183"/>
      <c r="F7" s="183"/>
      <c r="G7" s="183"/>
      <c r="H7" s="184"/>
      <c r="I7" s="183"/>
      <c r="J7" s="185"/>
    </row>
    <row r="8" spans="1:15" ht="24" hidden="1" customHeight="1" x14ac:dyDescent="0.2">
      <c r="A8" s="77"/>
      <c r="B8" s="106" t="s">
        <v>19</v>
      </c>
      <c r="D8" s="186"/>
      <c r="H8" s="177" t="s">
        <v>33</v>
      </c>
      <c r="I8" s="186"/>
      <c r="J8" s="178"/>
    </row>
    <row r="9" spans="1:15" ht="15.75" hidden="1" customHeight="1" x14ac:dyDescent="0.2">
      <c r="A9" s="77"/>
      <c r="B9" s="77"/>
      <c r="D9" s="186"/>
      <c r="H9" s="177" t="s">
        <v>34</v>
      </c>
      <c r="I9" s="186"/>
      <c r="J9" s="178"/>
    </row>
    <row r="10" spans="1:15" ht="15.75" hidden="1" customHeight="1" x14ac:dyDescent="0.2">
      <c r="A10" s="77"/>
      <c r="B10" s="84"/>
      <c r="C10" s="187"/>
      <c r="D10" s="188"/>
      <c r="E10" s="184"/>
      <c r="F10" s="184"/>
      <c r="G10" s="86"/>
      <c r="H10" s="86"/>
      <c r="I10" s="189"/>
      <c r="J10" s="185"/>
    </row>
    <row r="11" spans="1:15" ht="24" customHeight="1" x14ac:dyDescent="0.2">
      <c r="A11" s="77"/>
      <c r="B11" s="61" t="s">
        <v>18</v>
      </c>
      <c r="C11" s="9"/>
      <c r="D11" s="224"/>
      <c r="E11" s="225"/>
      <c r="F11" s="225"/>
      <c r="G11" s="225"/>
      <c r="H11" s="64" t="s">
        <v>33</v>
      </c>
      <c r="I11" s="62"/>
      <c r="J11" s="65"/>
    </row>
    <row r="12" spans="1:15" ht="15.75" customHeight="1" x14ac:dyDescent="0.2">
      <c r="A12" s="77"/>
      <c r="B12" s="66"/>
      <c r="C12" s="63"/>
      <c r="D12" s="236"/>
      <c r="E12" s="236"/>
      <c r="F12" s="236"/>
      <c r="G12" s="236"/>
      <c r="H12" s="64" t="s">
        <v>34</v>
      </c>
      <c r="I12" s="62"/>
      <c r="J12" s="65"/>
    </row>
    <row r="13" spans="1:15" ht="15.75" customHeight="1" x14ac:dyDescent="0.2">
      <c r="A13" s="77"/>
      <c r="B13" s="67"/>
      <c r="C13" s="68"/>
      <c r="D13" s="237"/>
      <c r="E13" s="237"/>
      <c r="F13" s="237"/>
      <c r="G13" s="237"/>
      <c r="H13" s="71"/>
      <c r="I13" s="69"/>
      <c r="J13" s="70"/>
    </row>
    <row r="14" spans="1:15" ht="24" customHeight="1" x14ac:dyDescent="0.2">
      <c r="A14" s="77"/>
      <c r="B14" s="78" t="s">
        <v>20</v>
      </c>
      <c r="C14" s="79"/>
      <c r="D14" s="80"/>
      <c r="E14" s="81"/>
      <c r="F14" s="81"/>
      <c r="G14" s="81"/>
      <c r="H14" s="82"/>
      <c r="I14" s="81"/>
      <c r="J14" s="83"/>
    </row>
    <row r="15" spans="1:15" ht="32.25" customHeight="1" x14ac:dyDescent="0.2">
      <c r="A15" s="77"/>
      <c r="B15" s="84" t="s">
        <v>31</v>
      </c>
      <c r="C15" s="85"/>
      <c r="D15" s="86"/>
      <c r="E15" s="230"/>
      <c r="F15" s="230"/>
      <c r="G15" s="234"/>
      <c r="H15" s="234"/>
      <c r="I15" s="234" t="s">
        <v>28</v>
      </c>
      <c r="J15" s="235"/>
    </row>
    <row r="16" spans="1:15" ht="23.25" customHeight="1" x14ac:dyDescent="0.2">
      <c r="A16" s="87" t="s">
        <v>23</v>
      </c>
      <c r="B16" s="88" t="s">
        <v>23</v>
      </c>
      <c r="C16" s="89"/>
      <c r="D16" s="90"/>
      <c r="E16" s="200"/>
      <c r="F16" s="201"/>
      <c r="G16" s="200"/>
      <c r="H16" s="201"/>
      <c r="I16" s="200">
        <f>'Rozpočet Pol'!G16</f>
        <v>0</v>
      </c>
      <c r="J16" s="221"/>
    </row>
    <row r="17" spans="1:10" ht="23.25" customHeight="1" x14ac:dyDescent="0.2">
      <c r="A17" s="87" t="s">
        <v>24</v>
      </c>
      <c r="B17" s="88" t="s">
        <v>24</v>
      </c>
      <c r="C17" s="89"/>
      <c r="D17" s="90"/>
      <c r="E17" s="200"/>
      <c r="F17" s="201"/>
      <c r="G17" s="200"/>
      <c r="H17" s="201"/>
      <c r="I17" s="200">
        <v>0</v>
      </c>
      <c r="J17" s="221"/>
    </row>
    <row r="18" spans="1:10" ht="23.25" customHeight="1" x14ac:dyDescent="0.2">
      <c r="A18" s="87" t="s">
        <v>25</v>
      </c>
      <c r="B18" s="88" t="s">
        <v>25</v>
      </c>
      <c r="C18" s="89"/>
      <c r="D18" s="90"/>
      <c r="E18" s="200"/>
      <c r="F18" s="201"/>
      <c r="G18" s="200"/>
      <c r="H18" s="201"/>
      <c r="I18" s="200">
        <v>0</v>
      </c>
      <c r="J18" s="221"/>
    </row>
    <row r="19" spans="1:10" ht="23.25" customHeight="1" x14ac:dyDescent="0.2">
      <c r="A19" s="87" t="s">
        <v>51</v>
      </c>
      <c r="B19" s="88" t="s">
        <v>26</v>
      </c>
      <c r="C19" s="89"/>
      <c r="D19" s="90"/>
      <c r="E19" s="200"/>
      <c r="F19" s="201"/>
      <c r="G19" s="200"/>
      <c r="H19" s="201"/>
      <c r="I19" s="200">
        <v>0</v>
      </c>
      <c r="J19" s="221"/>
    </row>
    <row r="20" spans="1:10" ht="23.25" customHeight="1" x14ac:dyDescent="0.2">
      <c r="A20" s="87" t="s">
        <v>52</v>
      </c>
      <c r="B20" s="88" t="s">
        <v>27</v>
      </c>
      <c r="C20" s="89"/>
      <c r="D20" s="90"/>
      <c r="E20" s="200"/>
      <c r="F20" s="201"/>
      <c r="G20" s="200"/>
      <c r="H20" s="201"/>
      <c r="I20" s="200">
        <v>0</v>
      </c>
      <c r="J20" s="221"/>
    </row>
    <row r="21" spans="1:10" ht="23.25" customHeight="1" x14ac:dyDescent="0.2">
      <c r="A21" s="77"/>
      <c r="B21" s="91" t="s">
        <v>28</v>
      </c>
      <c r="C21" s="92"/>
      <c r="D21" s="93"/>
      <c r="E21" s="222"/>
      <c r="F21" s="223"/>
      <c r="G21" s="222"/>
      <c r="H21" s="223"/>
      <c r="I21" s="222">
        <f>SUM(I16:J20)</f>
        <v>0</v>
      </c>
      <c r="J21" s="226"/>
    </row>
    <row r="22" spans="1:10" ht="33" customHeight="1" x14ac:dyDescent="0.2">
      <c r="A22" s="77"/>
      <c r="B22" s="94" t="s">
        <v>32</v>
      </c>
      <c r="C22" s="89"/>
      <c r="D22" s="90"/>
      <c r="E22" s="95"/>
      <c r="F22" s="96"/>
      <c r="G22" s="97"/>
      <c r="H22" s="97"/>
      <c r="I22" s="97"/>
      <c r="J22" s="98"/>
    </row>
    <row r="23" spans="1:10" ht="23.25" customHeight="1" x14ac:dyDescent="0.2">
      <c r="A23" s="77"/>
      <c r="B23" s="99" t="s">
        <v>11</v>
      </c>
      <c r="C23" s="89"/>
      <c r="D23" s="90"/>
      <c r="E23" s="100">
        <v>15</v>
      </c>
      <c r="F23" s="96" t="s">
        <v>0</v>
      </c>
      <c r="G23" s="219"/>
      <c r="H23" s="220"/>
      <c r="I23" s="220"/>
      <c r="J23" s="98" t="str">
        <f t="shared" ref="J23:J28" si="0">Mena</f>
        <v>CZK</v>
      </c>
    </row>
    <row r="24" spans="1:10" ht="23.25" customHeight="1" x14ac:dyDescent="0.2">
      <c r="A24" s="77"/>
      <c r="B24" s="99" t="s">
        <v>12</v>
      </c>
      <c r="C24" s="89"/>
      <c r="D24" s="90"/>
      <c r="E24" s="100">
        <f>SazbaDPH1</f>
        <v>15</v>
      </c>
      <c r="F24" s="96" t="s">
        <v>0</v>
      </c>
      <c r="G24" s="216"/>
      <c r="H24" s="217"/>
      <c r="I24" s="217"/>
      <c r="J24" s="98" t="str">
        <f t="shared" si="0"/>
        <v>CZK</v>
      </c>
    </row>
    <row r="25" spans="1:10" ht="23.25" customHeight="1" x14ac:dyDescent="0.2">
      <c r="A25" s="77"/>
      <c r="B25" s="99" t="s">
        <v>13</v>
      </c>
      <c r="C25" s="89"/>
      <c r="D25" s="90"/>
      <c r="E25" s="100">
        <v>21</v>
      </c>
      <c r="F25" s="96" t="s">
        <v>0</v>
      </c>
      <c r="G25" s="219">
        <f>I21</f>
        <v>0</v>
      </c>
      <c r="H25" s="220"/>
      <c r="I25" s="220"/>
      <c r="J25" s="98" t="str">
        <f t="shared" si="0"/>
        <v>CZK</v>
      </c>
    </row>
    <row r="26" spans="1:10" ht="23.25" customHeight="1" x14ac:dyDescent="0.2">
      <c r="A26" s="77"/>
      <c r="B26" s="101" t="s">
        <v>14</v>
      </c>
      <c r="C26" s="102"/>
      <c r="D26" s="86"/>
      <c r="E26" s="103">
        <f>SazbaDPH2</f>
        <v>21</v>
      </c>
      <c r="F26" s="104" t="s">
        <v>0</v>
      </c>
      <c r="G26" s="216">
        <f>ZakladDPHZakl*21/100</f>
        <v>0</v>
      </c>
      <c r="H26" s="217"/>
      <c r="I26" s="217"/>
      <c r="J26" s="105" t="str">
        <f t="shared" si="0"/>
        <v>CZK</v>
      </c>
    </row>
    <row r="27" spans="1:10" ht="23.25" customHeight="1" thickBot="1" x14ac:dyDescent="0.25">
      <c r="A27" s="77"/>
      <c r="B27" s="106" t="s">
        <v>4</v>
      </c>
      <c r="C27" s="107"/>
      <c r="D27" s="108"/>
      <c r="E27" s="107"/>
      <c r="F27" s="109"/>
      <c r="G27" s="218">
        <v>0</v>
      </c>
      <c r="H27" s="218"/>
      <c r="I27" s="218"/>
      <c r="J27" s="110" t="str">
        <f t="shared" si="0"/>
        <v>CZK</v>
      </c>
    </row>
    <row r="28" spans="1:10" ht="27.75" hidden="1" customHeight="1" thickBot="1" x14ac:dyDescent="0.25">
      <c r="A28" s="77"/>
      <c r="B28" s="111" t="s">
        <v>22</v>
      </c>
      <c r="C28" s="112"/>
      <c r="D28" s="112"/>
      <c r="E28" s="113"/>
      <c r="F28" s="114"/>
      <c r="G28" s="202">
        <v>52768.38</v>
      </c>
      <c r="H28" s="203"/>
      <c r="I28" s="203"/>
      <c r="J28" s="115" t="str">
        <f t="shared" si="0"/>
        <v>CZK</v>
      </c>
    </row>
    <row r="29" spans="1:10" ht="27.75" customHeight="1" thickBot="1" x14ac:dyDescent="0.25">
      <c r="A29" s="77"/>
      <c r="B29" s="111" t="s">
        <v>35</v>
      </c>
      <c r="C29" s="116"/>
      <c r="D29" s="116"/>
      <c r="E29" s="116"/>
      <c r="F29" s="116"/>
      <c r="G29" s="202">
        <f>ZakladDPHZakl+DPHZakl</f>
        <v>0</v>
      </c>
      <c r="H29" s="202"/>
      <c r="I29" s="202"/>
      <c r="J29" s="117" t="s">
        <v>48</v>
      </c>
    </row>
    <row r="30" spans="1:10" ht="12.75" customHeight="1" x14ac:dyDescent="0.2">
      <c r="A30" s="77"/>
      <c r="B30" s="77"/>
      <c r="J30" s="118"/>
    </row>
    <row r="31" spans="1:10" ht="30" customHeight="1" x14ac:dyDescent="0.2">
      <c r="A31" s="77"/>
      <c r="B31" s="77"/>
      <c r="J31" s="118"/>
    </row>
    <row r="32" spans="1:10" ht="18.75" customHeight="1" x14ac:dyDescent="0.2">
      <c r="A32" s="77"/>
      <c r="B32" s="73"/>
      <c r="C32" s="74" t="s">
        <v>10</v>
      </c>
      <c r="D32" s="75"/>
      <c r="E32" s="75"/>
      <c r="F32" s="74" t="s">
        <v>9</v>
      </c>
      <c r="G32" s="75"/>
      <c r="H32" s="76"/>
      <c r="I32" s="75"/>
      <c r="J32" s="72"/>
    </row>
    <row r="33" spans="1:10" ht="47.25" customHeight="1" x14ac:dyDescent="0.2">
      <c r="A33" s="77"/>
      <c r="B33" s="77"/>
      <c r="J33" s="118"/>
    </row>
    <row r="34" spans="1:10" s="6" customFormat="1" ht="18.75" customHeight="1" x14ac:dyDescent="0.2">
      <c r="A34" s="119"/>
      <c r="B34" s="119"/>
      <c r="D34" s="198"/>
      <c r="E34" s="198"/>
      <c r="G34" s="198"/>
      <c r="H34" s="198"/>
      <c r="I34" s="198"/>
      <c r="J34" s="120"/>
    </row>
    <row r="35" spans="1:10" ht="12.75" customHeight="1" x14ac:dyDescent="0.2">
      <c r="A35" s="77"/>
      <c r="B35" s="77"/>
      <c r="D35" s="199" t="s">
        <v>2</v>
      </c>
      <c r="E35" s="199"/>
      <c r="H35" s="121" t="s">
        <v>3</v>
      </c>
      <c r="J35" s="118"/>
    </row>
    <row r="36" spans="1:10" ht="13.5" customHeight="1" thickBot="1" x14ac:dyDescent="0.25">
      <c r="A36" s="122"/>
      <c r="B36" s="122"/>
      <c r="C36" s="123"/>
      <c r="D36" s="123"/>
      <c r="E36" s="123"/>
      <c r="F36" s="123"/>
      <c r="G36" s="123"/>
      <c r="H36" s="123"/>
      <c r="I36" s="123"/>
      <c r="J36" s="124"/>
    </row>
    <row r="37" spans="1:10" ht="27" hidden="1" customHeight="1" x14ac:dyDescent="0.25">
      <c r="B37" s="125" t="s">
        <v>15</v>
      </c>
      <c r="C37" s="126"/>
      <c r="D37" s="126"/>
      <c r="E37" s="126"/>
      <c r="F37" s="127"/>
      <c r="G37" s="127"/>
      <c r="H37" s="127"/>
      <c r="I37" s="127"/>
      <c r="J37" s="126"/>
    </row>
    <row r="38" spans="1:10" ht="25.5" hidden="1" customHeight="1" x14ac:dyDescent="0.2">
      <c r="A38" s="128" t="s">
        <v>37</v>
      </c>
      <c r="B38" s="129" t="s">
        <v>16</v>
      </c>
      <c r="C38" s="130" t="s">
        <v>5</v>
      </c>
      <c r="D38" s="131"/>
      <c r="E38" s="131"/>
      <c r="F38" s="132" t="str">
        <f>B23</f>
        <v>Základ pro sníženou DPH</v>
      </c>
      <c r="G38" s="132" t="str">
        <f>B25</f>
        <v>Základ pro základní DPH</v>
      </c>
      <c r="H38" s="133" t="s">
        <v>17</v>
      </c>
      <c r="I38" s="133" t="s">
        <v>1</v>
      </c>
      <c r="J38" s="134" t="s">
        <v>0</v>
      </c>
    </row>
    <row r="39" spans="1:10" ht="25.5" hidden="1" customHeight="1" x14ac:dyDescent="0.2">
      <c r="A39" s="128">
        <v>1</v>
      </c>
      <c r="B39" s="135" t="s">
        <v>46</v>
      </c>
      <c r="C39" s="204" t="s">
        <v>45</v>
      </c>
      <c r="D39" s="205"/>
      <c r="E39" s="205"/>
      <c r="F39" s="136">
        <v>0</v>
      </c>
      <c r="G39" s="137">
        <v>52768.38</v>
      </c>
      <c r="H39" s="138">
        <v>11081</v>
      </c>
      <c r="I39" s="138">
        <v>63849.38</v>
      </c>
      <c r="J39" s="139">
        <f>IF(_xlfn.SINGLE(CenaCelkemVypocet)=0,"",I39/_xlfn.SINGLE(CenaCelkemVypocet)*100)</f>
        <v>100</v>
      </c>
    </row>
    <row r="40" spans="1:10" ht="25.5" hidden="1" customHeight="1" x14ac:dyDescent="0.2">
      <c r="A40" s="128"/>
      <c r="B40" s="206" t="s">
        <v>47</v>
      </c>
      <c r="C40" s="207"/>
      <c r="D40" s="207"/>
      <c r="E40" s="208"/>
      <c r="F40" s="140">
        <f>SUMIF(A39:A39,"=1",F39:F39)</f>
        <v>0</v>
      </c>
      <c r="G40" s="141">
        <f>SUMIF(A39:A39,"=1",G39:G39)</f>
        <v>52768.38</v>
      </c>
      <c r="H40" s="141">
        <f>SUMIF(A39:A39,"=1",H39:H39)</f>
        <v>11081</v>
      </c>
      <c r="I40" s="141">
        <f>SUMIF(A39:A39,"=1",I39:I39)</f>
        <v>63849.38</v>
      </c>
      <c r="J40" s="142">
        <f>SUMIF(A39:A39,"=1",J39:J39)</f>
        <v>100</v>
      </c>
    </row>
    <row r="44" spans="1:10" ht="15.75" x14ac:dyDescent="0.25">
      <c r="B44" s="143" t="s">
        <v>49</v>
      </c>
    </row>
    <row r="46" spans="1:10" ht="25.5" customHeight="1" x14ac:dyDescent="0.2">
      <c r="A46" s="144"/>
      <c r="B46" s="145" t="s">
        <v>16</v>
      </c>
      <c r="C46" s="145" t="s">
        <v>5</v>
      </c>
      <c r="D46" s="146"/>
      <c r="E46" s="146"/>
      <c r="F46" s="147" t="s">
        <v>50</v>
      </c>
      <c r="G46" s="147"/>
      <c r="H46" s="147"/>
      <c r="I46" s="209" t="s">
        <v>28</v>
      </c>
      <c r="J46" s="209"/>
    </row>
    <row r="47" spans="1:10" ht="25.5" customHeight="1" x14ac:dyDescent="0.2">
      <c r="A47" s="148"/>
      <c r="B47" s="149"/>
      <c r="C47" s="211"/>
      <c r="D47" s="212"/>
      <c r="E47" s="212"/>
      <c r="F47" s="150" t="s">
        <v>23</v>
      </c>
      <c r="G47" s="151"/>
      <c r="H47" s="151"/>
      <c r="I47" s="210">
        <f>I16</f>
        <v>0</v>
      </c>
      <c r="J47" s="210"/>
    </row>
    <row r="48" spans="1:10" ht="25.5" customHeight="1" x14ac:dyDescent="0.2">
      <c r="A48" s="148"/>
      <c r="B48" s="152"/>
      <c r="C48" s="192"/>
      <c r="D48" s="193"/>
      <c r="E48" s="193"/>
      <c r="F48" s="153" t="s">
        <v>24</v>
      </c>
      <c r="G48" s="154"/>
      <c r="H48" s="154"/>
      <c r="I48" s="191">
        <v>0</v>
      </c>
      <c r="J48" s="191"/>
    </row>
    <row r="49" spans="1:10" ht="25.5" customHeight="1" x14ac:dyDescent="0.2">
      <c r="A49" s="148"/>
      <c r="B49" s="155"/>
      <c r="C49" s="195"/>
      <c r="D49" s="196"/>
      <c r="E49" s="196"/>
      <c r="F49" s="156" t="s">
        <v>51</v>
      </c>
      <c r="G49" s="157"/>
      <c r="H49" s="157"/>
      <c r="I49" s="194">
        <f>I20+I19</f>
        <v>0</v>
      </c>
      <c r="J49" s="194"/>
    </row>
    <row r="50" spans="1:10" ht="25.5" customHeight="1" x14ac:dyDescent="0.2">
      <c r="A50" s="158"/>
      <c r="B50" s="159" t="s">
        <v>1</v>
      </c>
      <c r="C50" s="159"/>
      <c r="D50" s="160"/>
      <c r="E50" s="160"/>
      <c r="F50" s="161"/>
      <c r="G50" s="162"/>
      <c r="H50" s="162"/>
      <c r="I50" s="197">
        <f>SUM(I47:I49)</f>
        <v>0</v>
      </c>
      <c r="J50" s="197"/>
    </row>
    <row r="51" spans="1:10" x14ac:dyDescent="0.2">
      <c r="F51" s="163"/>
      <c r="G51" s="163"/>
      <c r="H51" s="163"/>
      <c r="I51" s="163"/>
      <c r="J51" s="163"/>
    </row>
    <row r="52" spans="1:10" x14ac:dyDescent="0.2">
      <c r="F52" s="163"/>
      <c r="G52" s="163"/>
      <c r="H52" s="163"/>
      <c r="I52" s="163"/>
      <c r="J52" s="163"/>
    </row>
    <row r="53" spans="1:10" x14ac:dyDescent="0.2">
      <c r="F53" s="163"/>
      <c r="G53" s="163"/>
      <c r="H53" s="163"/>
      <c r="I53" s="163"/>
      <c r="J53" s="163"/>
    </row>
  </sheetData>
  <sheetProtection algorithmName="SHA-512" hashValue="bctDucV/M+Svd/q1qBJ707giZun4Sa3/Y18Ucw2CRXM7Vy4Zpkpyq5Z6u3uHMGGBu47mA9W8IQUFJAlGRAgDqA==" saltValue="6DmOIC/3oMRDQb+H6RcwSg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7"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15:H15"/>
    <mergeCell ref="I15:J15"/>
    <mergeCell ref="E16:F16"/>
    <mergeCell ref="D12:G12"/>
    <mergeCell ref="D13:G13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C39:E39"/>
    <mergeCell ref="B40:E40"/>
    <mergeCell ref="I46:J46"/>
    <mergeCell ref="I47:J47"/>
    <mergeCell ref="C47:E47"/>
    <mergeCell ref="D34:E34"/>
    <mergeCell ref="D35:E35"/>
    <mergeCell ref="G19:H19"/>
    <mergeCell ref="G20:H20"/>
    <mergeCell ref="G34:I34"/>
    <mergeCell ref="G28:I28"/>
    <mergeCell ref="I48:J48"/>
    <mergeCell ref="C48:E48"/>
    <mergeCell ref="I49:J49"/>
    <mergeCell ref="C49:E49"/>
    <mergeCell ref="I50:J5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1" customWidth="1"/>
    <col min="2" max="2" width="14.42578125" style="1" customWidth="1"/>
    <col min="3" max="3" width="38.28515625" style="5" customWidth="1"/>
    <col min="4" max="4" width="4.5703125" style="1" customWidth="1"/>
    <col min="5" max="5" width="10.5703125" style="1" customWidth="1"/>
    <col min="6" max="6" width="9.85546875" style="1" customWidth="1"/>
    <col min="7" max="7" width="12.7109375" style="1" customWidth="1"/>
    <col min="8" max="16384" width="9.140625" style="1"/>
  </cols>
  <sheetData>
    <row r="1" spans="1:7" ht="15.75" x14ac:dyDescent="0.2">
      <c r="A1" s="238" t="s">
        <v>6</v>
      </c>
      <c r="B1" s="238"/>
      <c r="C1" s="239"/>
      <c r="D1" s="238"/>
      <c r="E1" s="238"/>
      <c r="F1" s="238"/>
      <c r="G1" s="238"/>
    </row>
    <row r="2" spans="1:7" ht="24.95" customHeight="1" x14ac:dyDescent="0.2">
      <c r="A2" s="8" t="s">
        <v>41</v>
      </c>
      <c r="B2" s="7"/>
      <c r="C2" s="240"/>
      <c r="D2" s="240"/>
      <c r="E2" s="240"/>
      <c r="F2" s="240"/>
      <c r="G2" s="241"/>
    </row>
    <row r="3" spans="1:7" ht="24.95" hidden="1" customHeight="1" x14ac:dyDescent="0.2">
      <c r="A3" s="8" t="s">
        <v>7</v>
      </c>
      <c r="B3" s="7"/>
      <c r="C3" s="240"/>
      <c r="D3" s="240"/>
      <c r="E3" s="240"/>
      <c r="F3" s="240"/>
      <c r="G3" s="241"/>
    </row>
    <row r="4" spans="1:7" ht="24.95" hidden="1" customHeight="1" x14ac:dyDescent="0.2">
      <c r="A4" s="8" t="s">
        <v>8</v>
      </c>
      <c r="B4" s="7"/>
      <c r="C4" s="240"/>
      <c r="D4" s="240"/>
      <c r="E4" s="240"/>
      <c r="F4" s="240"/>
      <c r="G4" s="241"/>
    </row>
    <row r="5" spans="1:7" hidden="1" x14ac:dyDescent="0.2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21"/>
  <sheetViews>
    <sheetView workbookViewId="0">
      <selection activeCell="G30" sqref="G30"/>
    </sheetView>
  </sheetViews>
  <sheetFormatPr defaultRowHeight="12.75" outlineLevelRow="1" x14ac:dyDescent="0.2"/>
  <cols>
    <col min="1" max="1" width="4.28515625" customWidth="1"/>
    <col min="2" max="2" width="14.42578125" style="25" customWidth="1"/>
    <col min="3" max="3" width="51.5703125" style="25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42" t="s">
        <v>6</v>
      </c>
      <c r="B1" s="242"/>
      <c r="C1" s="242"/>
      <c r="D1" s="242"/>
      <c r="E1" s="242"/>
      <c r="F1" s="242"/>
      <c r="G1" s="242"/>
      <c r="AE1" t="s">
        <v>54</v>
      </c>
    </row>
    <row r="2" spans="1:60" ht="24.95" customHeight="1" x14ac:dyDescent="0.2">
      <c r="A2" s="40" t="s">
        <v>53</v>
      </c>
      <c r="B2" s="41"/>
      <c r="C2" s="243" t="s">
        <v>86</v>
      </c>
      <c r="D2" s="244"/>
      <c r="E2" s="244"/>
      <c r="F2" s="244"/>
      <c r="G2" s="245"/>
      <c r="AE2" t="s">
        <v>55</v>
      </c>
    </row>
    <row r="3" spans="1:60" ht="24.95" customHeight="1" x14ac:dyDescent="0.2">
      <c r="A3" s="42" t="s">
        <v>7</v>
      </c>
      <c r="B3" s="43"/>
      <c r="C3" s="246" t="s">
        <v>85</v>
      </c>
      <c r="D3" s="247"/>
      <c r="E3" s="247"/>
      <c r="F3" s="247"/>
      <c r="G3" s="248"/>
      <c r="AE3" t="s">
        <v>56</v>
      </c>
    </row>
    <row r="4" spans="1:60" ht="24.95" hidden="1" customHeight="1" x14ac:dyDescent="0.2">
      <c r="A4" s="42" t="s">
        <v>8</v>
      </c>
      <c r="B4" s="43"/>
      <c r="C4" s="246"/>
      <c r="D4" s="247"/>
      <c r="E4" s="247"/>
      <c r="F4" s="247"/>
      <c r="G4" s="248"/>
      <c r="AE4" t="s">
        <v>57</v>
      </c>
    </row>
    <row r="5" spans="1:60" hidden="1" x14ac:dyDescent="0.2">
      <c r="A5" s="44" t="s">
        <v>58</v>
      </c>
      <c r="B5" s="45"/>
      <c r="C5" s="45"/>
      <c r="D5" s="46"/>
      <c r="E5" s="46"/>
      <c r="F5" s="46"/>
      <c r="G5" s="47"/>
      <c r="AE5" t="s">
        <v>59</v>
      </c>
    </row>
    <row r="7" spans="1:60" ht="38.25" x14ac:dyDescent="0.2">
      <c r="A7" s="48" t="s">
        <v>60</v>
      </c>
      <c r="B7" s="49" t="s">
        <v>61</v>
      </c>
      <c r="C7" s="49" t="s">
        <v>62</v>
      </c>
      <c r="D7" s="48" t="s">
        <v>63</v>
      </c>
      <c r="E7" s="48" t="s">
        <v>64</v>
      </c>
      <c r="F7" s="50" t="s">
        <v>65</v>
      </c>
      <c r="G7" s="51" t="s">
        <v>28</v>
      </c>
      <c r="H7" s="52" t="s">
        <v>29</v>
      </c>
      <c r="I7" s="52" t="s">
        <v>66</v>
      </c>
      <c r="J7" s="52" t="s">
        <v>30</v>
      </c>
      <c r="K7" s="52" t="s">
        <v>67</v>
      </c>
      <c r="L7" s="52" t="s">
        <v>68</v>
      </c>
      <c r="M7" s="52" t="s">
        <v>69</v>
      </c>
      <c r="N7" s="52" t="s">
        <v>70</v>
      </c>
      <c r="O7" s="52" t="s">
        <v>71</v>
      </c>
      <c r="P7" s="52" t="s">
        <v>72</v>
      </c>
      <c r="Q7" s="52" t="s">
        <v>73</v>
      </c>
      <c r="R7" s="52" t="s">
        <v>74</v>
      </c>
      <c r="S7" s="52" t="s">
        <v>75</v>
      </c>
      <c r="T7" s="52" t="s">
        <v>76</v>
      </c>
      <c r="U7" s="53" t="s">
        <v>77</v>
      </c>
    </row>
    <row r="8" spans="1:60" x14ac:dyDescent="0.2">
      <c r="A8" s="54"/>
      <c r="B8" s="55"/>
      <c r="C8" s="56"/>
      <c r="D8" s="57"/>
      <c r="E8" s="58"/>
      <c r="F8" s="59"/>
      <c r="G8" s="59"/>
      <c r="H8" s="59"/>
      <c r="I8" s="59">
        <f>SUM(I9:I9)</f>
        <v>0</v>
      </c>
      <c r="J8" s="59"/>
      <c r="K8" s="59">
        <f>SUM(K9:K9)</f>
        <v>5000</v>
      </c>
      <c r="L8" s="59"/>
      <c r="M8" s="59">
        <f>SUM(M9:M9)</f>
        <v>0</v>
      </c>
      <c r="N8" s="60"/>
      <c r="O8" s="60">
        <f>SUM(O9:O9)</f>
        <v>0</v>
      </c>
      <c r="P8" s="60"/>
      <c r="Q8" s="60">
        <f>SUM(Q9:Q9)</f>
        <v>0</v>
      </c>
      <c r="R8" s="60"/>
      <c r="S8" s="60"/>
      <c r="T8" s="54"/>
      <c r="U8" s="60">
        <f>SUM(U9:U9)</f>
        <v>0</v>
      </c>
      <c r="AE8" t="s">
        <v>78</v>
      </c>
    </row>
    <row r="9" spans="1:60" ht="22.9" customHeight="1" outlineLevel="1" x14ac:dyDescent="0.2">
      <c r="A9" s="31">
        <v>1</v>
      </c>
      <c r="B9" s="31">
        <v>113107341</v>
      </c>
      <c r="C9" s="32" t="s">
        <v>87</v>
      </c>
      <c r="D9" s="33" t="s">
        <v>95</v>
      </c>
      <c r="E9" s="34">
        <v>1</v>
      </c>
      <c r="F9" s="10">
        <v>0</v>
      </c>
      <c r="G9" s="17">
        <f>F9*E9</f>
        <v>0</v>
      </c>
      <c r="H9" s="17">
        <v>0</v>
      </c>
      <c r="I9" s="17">
        <f>ROUND(E9*H9,2)</f>
        <v>0</v>
      </c>
      <c r="J9" s="17">
        <v>5000</v>
      </c>
      <c r="K9" s="17">
        <f>ROUND(E9*J9,2)</f>
        <v>5000</v>
      </c>
      <c r="L9" s="17">
        <v>21</v>
      </c>
      <c r="M9" s="17">
        <f>G9*(1+L9/100)</f>
        <v>0</v>
      </c>
      <c r="N9" s="18">
        <v>0</v>
      </c>
      <c r="O9" s="18">
        <f>ROUND(E9*N9,5)</f>
        <v>0</v>
      </c>
      <c r="P9" s="18">
        <v>0</v>
      </c>
      <c r="Q9" s="18">
        <f>ROUND(E9*P9,5)</f>
        <v>0</v>
      </c>
      <c r="R9" s="18"/>
      <c r="S9" s="18"/>
      <c r="T9" s="19">
        <v>0</v>
      </c>
      <c r="U9" s="18">
        <f>ROUND(E9*T9,2)</f>
        <v>0</v>
      </c>
      <c r="V9" s="20"/>
      <c r="W9" s="20"/>
      <c r="X9" s="20"/>
      <c r="Y9" s="20"/>
      <c r="Z9" s="20"/>
      <c r="AA9" s="20"/>
      <c r="AB9" s="20"/>
      <c r="AC9" s="20"/>
      <c r="AD9" s="20"/>
      <c r="AE9" s="20" t="s">
        <v>79</v>
      </c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</row>
    <row r="10" spans="1:60" ht="22.9" customHeight="1" x14ac:dyDescent="0.2">
      <c r="A10" s="35"/>
      <c r="B10" s="35"/>
      <c r="C10" s="36" t="s">
        <v>88</v>
      </c>
      <c r="D10" s="37"/>
      <c r="E10" s="38"/>
      <c r="F10" s="11"/>
      <c r="G10" s="30"/>
      <c r="H10" s="22"/>
      <c r="I10" s="22" t="e">
        <f>SUM(I11:I16)</f>
        <v>#REF!</v>
      </c>
      <c r="J10" s="22"/>
      <c r="K10" s="22" t="e">
        <f>SUM(K11:K16)</f>
        <v>#REF!</v>
      </c>
      <c r="L10" s="22"/>
      <c r="M10" s="22" t="e">
        <f>SUM(M11:M16)</f>
        <v>#REF!</v>
      </c>
      <c r="N10" s="23"/>
      <c r="O10" s="23" t="e">
        <f>SUM(O11:O16)</f>
        <v>#REF!</v>
      </c>
      <c r="P10" s="23"/>
      <c r="Q10" s="23" t="e">
        <f>SUM(Q11:Q16)</f>
        <v>#REF!</v>
      </c>
      <c r="R10" s="23"/>
      <c r="S10" s="23"/>
      <c r="T10" s="24"/>
      <c r="U10" s="23" t="e">
        <f>SUM(U11:U16)</f>
        <v>#REF!</v>
      </c>
      <c r="AE10" t="s">
        <v>78</v>
      </c>
    </row>
    <row r="11" spans="1:60" ht="22.9" customHeight="1" outlineLevel="1" x14ac:dyDescent="0.2">
      <c r="A11" s="31">
        <v>2</v>
      </c>
      <c r="B11" s="31">
        <v>573211111</v>
      </c>
      <c r="C11" s="32" t="s">
        <v>89</v>
      </c>
      <c r="D11" s="33" t="s">
        <v>80</v>
      </c>
      <c r="E11" s="34">
        <v>360</v>
      </c>
      <c r="F11" s="10">
        <v>0</v>
      </c>
      <c r="G11" s="17">
        <f t="shared" ref="G11:G15" si="0">F11*E11</f>
        <v>0</v>
      </c>
      <c r="H11" s="17">
        <v>10.98</v>
      </c>
      <c r="I11" s="17">
        <f>ROUND(E11*H11,2)</f>
        <v>3952.8</v>
      </c>
      <c r="J11" s="17">
        <v>7.120000000000001</v>
      </c>
      <c r="K11" s="17">
        <f>ROUND(E11*J11,2)</f>
        <v>2563.1999999999998</v>
      </c>
      <c r="L11" s="17">
        <v>21</v>
      </c>
      <c r="M11" s="17">
        <f>G11*(1+L11/100)</f>
        <v>0</v>
      </c>
      <c r="N11" s="18">
        <v>3.5E-4</v>
      </c>
      <c r="O11" s="18">
        <f>ROUND(E11*N11,5)</f>
        <v>0.126</v>
      </c>
      <c r="P11" s="18">
        <v>0</v>
      </c>
      <c r="Q11" s="18">
        <f>ROUND(E11*P11,5)</f>
        <v>0</v>
      </c>
      <c r="R11" s="18"/>
      <c r="S11" s="18"/>
      <c r="T11" s="19">
        <v>1.35E-2</v>
      </c>
      <c r="U11" s="18">
        <f>ROUND(E11*T11,2)</f>
        <v>4.8600000000000003</v>
      </c>
      <c r="V11" s="20"/>
      <c r="W11" s="20"/>
      <c r="X11" s="20"/>
      <c r="Y11" s="20"/>
      <c r="Z11" s="20"/>
      <c r="AA11" s="20"/>
      <c r="AB11" s="20"/>
      <c r="AC11" s="20"/>
      <c r="AD11" s="20"/>
      <c r="AE11" s="20" t="s">
        <v>79</v>
      </c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</row>
    <row r="12" spans="1:60" ht="22.9" customHeight="1" outlineLevel="1" x14ac:dyDescent="0.2">
      <c r="A12" s="31">
        <v>3</v>
      </c>
      <c r="B12" s="31">
        <v>572131211</v>
      </c>
      <c r="C12" s="32" t="s">
        <v>90</v>
      </c>
      <c r="D12" s="33" t="s">
        <v>80</v>
      </c>
      <c r="E12" s="34">
        <v>360</v>
      </c>
      <c r="F12" s="10">
        <v>0</v>
      </c>
      <c r="G12" s="17">
        <f t="shared" si="0"/>
        <v>0</v>
      </c>
      <c r="H12" s="17">
        <v>1.89</v>
      </c>
      <c r="I12" s="17">
        <f>ROUND(E12*H12,2)</f>
        <v>680.4</v>
      </c>
      <c r="J12" s="17">
        <v>12.61</v>
      </c>
      <c r="K12" s="17">
        <f>ROUND(E12*J12,2)</f>
        <v>4539.6000000000004</v>
      </c>
      <c r="L12" s="17">
        <v>21</v>
      </c>
      <c r="M12" s="17">
        <f>G12*(1+L12/100)</f>
        <v>0</v>
      </c>
      <c r="N12" s="18">
        <v>0</v>
      </c>
      <c r="O12" s="18">
        <f>ROUND(E12*N12,5)</f>
        <v>0</v>
      </c>
      <c r="P12" s="18">
        <v>0</v>
      </c>
      <c r="Q12" s="18">
        <f>ROUND(E12*P12,5)</f>
        <v>0</v>
      </c>
      <c r="R12" s="18"/>
      <c r="S12" s="18"/>
      <c r="T12" s="19">
        <v>2.375E-2</v>
      </c>
      <c r="U12" s="18">
        <f>ROUND(E12*T12,2)</f>
        <v>8.5500000000000007</v>
      </c>
      <c r="V12" s="20"/>
      <c r="W12" s="20"/>
      <c r="X12" s="20"/>
      <c r="Y12" s="20"/>
      <c r="Z12" s="20"/>
      <c r="AA12" s="20"/>
      <c r="AB12" s="20"/>
      <c r="AC12" s="20"/>
      <c r="AD12" s="20"/>
      <c r="AE12" s="20" t="s">
        <v>79</v>
      </c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</row>
    <row r="13" spans="1:60" ht="22.9" customHeight="1" outlineLevel="1" x14ac:dyDescent="0.2">
      <c r="A13" s="31">
        <v>4</v>
      </c>
      <c r="B13" s="31">
        <v>919721202</v>
      </c>
      <c r="C13" s="32" t="s">
        <v>91</v>
      </c>
      <c r="D13" s="33" t="s">
        <v>80</v>
      </c>
      <c r="E13" s="34">
        <v>360</v>
      </c>
      <c r="F13" s="10">
        <v>0</v>
      </c>
      <c r="G13" s="17">
        <f t="shared" si="0"/>
        <v>0</v>
      </c>
      <c r="H13" s="17">
        <v>5.6</v>
      </c>
      <c r="I13" s="17">
        <f>ROUND(E13*H13,2)</f>
        <v>2016</v>
      </c>
      <c r="J13" s="17">
        <v>17.700000000000003</v>
      </c>
      <c r="K13" s="17">
        <f>ROUND(E13*J13,2)</f>
        <v>6372</v>
      </c>
      <c r="L13" s="17">
        <v>21</v>
      </c>
      <c r="M13" s="17">
        <f>G13*(1+L13/100)</f>
        <v>0</v>
      </c>
      <c r="N13" s="18">
        <v>6.9999999999999994E-5</v>
      </c>
      <c r="O13" s="18">
        <f>ROUND(E13*N13,5)</f>
        <v>2.52E-2</v>
      </c>
      <c r="P13" s="18">
        <v>0</v>
      </c>
      <c r="Q13" s="18">
        <f>ROUND(E13*P13,5)</f>
        <v>0</v>
      </c>
      <c r="R13" s="18"/>
      <c r="S13" s="18"/>
      <c r="T13" s="19">
        <v>3.2480000000000002E-2</v>
      </c>
      <c r="U13" s="18">
        <f>ROUND(E13*T13,2)</f>
        <v>11.69</v>
      </c>
      <c r="V13" s="20"/>
      <c r="W13" s="20"/>
      <c r="X13" s="20"/>
      <c r="Y13" s="20"/>
      <c r="Z13" s="20"/>
      <c r="AA13" s="20"/>
      <c r="AB13" s="20"/>
      <c r="AC13" s="20"/>
      <c r="AD13" s="20"/>
      <c r="AE13" s="20" t="s">
        <v>79</v>
      </c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</row>
    <row r="14" spans="1:60" ht="22.9" customHeight="1" outlineLevel="1" x14ac:dyDescent="0.2">
      <c r="A14" s="31">
        <v>5</v>
      </c>
      <c r="B14" s="31">
        <v>577143111</v>
      </c>
      <c r="C14" s="32" t="s">
        <v>92</v>
      </c>
      <c r="D14" s="33" t="s">
        <v>80</v>
      </c>
      <c r="E14" s="34">
        <v>360</v>
      </c>
      <c r="F14" s="10">
        <v>0</v>
      </c>
      <c r="G14" s="17">
        <f t="shared" si="0"/>
        <v>0</v>
      </c>
      <c r="H14" s="17">
        <v>0.11</v>
      </c>
      <c r="I14" s="17">
        <f>ROUND(E14*H14,2)</f>
        <v>39.6</v>
      </c>
      <c r="J14" s="17">
        <v>40.49</v>
      </c>
      <c r="K14" s="17">
        <f>ROUND(E14*J14,2)</f>
        <v>14576.4</v>
      </c>
      <c r="L14" s="17">
        <v>21</v>
      </c>
      <c r="M14" s="17">
        <f>G14*(1+L14/100)</f>
        <v>0</v>
      </c>
      <c r="N14" s="18">
        <v>0</v>
      </c>
      <c r="O14" s="18">
        <f>ROUND(E14*N14,5)</f>
        <v>0</v>
      </c>
      <c r="P14" s="18">
        <v>0</v>
      </c>
      <c r="Q14" s="18">
        <f>ROUND(E14*P14,5)</f>
        <v>0</v>
      </c>
      <c r="R14" s="18"/>
      <c r="S14" s="18"/>
      <c r="T14" s="19">
        <v>6.9709999999999994E-2</v>
      </c>
      <c r="U14" s="18">
        <f>ROUND(E14*T14,2)</f>
        <v>25.1</v>
      </c>
      <c r="V14" s="20"/>
      <c r="W14" s="20"/>
      <c r="X14" s="20"/>
      <c r="Y14" s="20"/>
      <c r="Z14" s="20"/>
      <c r="AA14" s="20"/>
      <c r="AB14" s="20"/>
      <c r="AC14" s="20"/>
      <c r="AD14" s="20"/>
      <c r="AE14" s="20" t="s">
        <v>79</v>
      </c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</row>
    <row r="15" spans="1:60" ht="22.9" customHeight="1" outlineLevel="1" x14ac:dyDescent="0.2">
      <c r="A15" s="31">
        <v>6</v>
      </c>
      <c r="B15" s="39" t="s">
        <v>93</v>
      </c>
      <c r="C15" s="32" t="s">
        <v>97</v>
      </c>
      <c r="D15" s="33" t="s">
        <v>96</v>
      </c>
      <c r="E15" s="34">
        <v>30</v>
      </c>
      <c r="F15" s="10">
        <v>0</v>
      </c>
      <c r="G15" s="17">
        <f t="shared" si="0"/>
        <v>0</v>
      </c>
      <c r="H15" s="17">
        <v>1.1499999999999999</v>
      </c>
      <c r="I15" s="17">
        <f>ROUND(E15*H15,2)</f>
        <v>34.5</v>
      </c>
      <c r="J15" s="17">
        <v>8.35</v>
      </c>
      <c r="K15" s="17">
        <f>ROUND(E15*J15,2)</f>
        <v>250.5</v>
      </c>
      <c r="L15" s="17">
        <v>21</v>
      </c>
      <c r="M15" s="17">
        <f>G15*(1+L15/100)</f>
        <v>0</v>
      </c>
      <c r="N15" s="18">
        <v>1.0000000000000001E-5</v>
      </c>
      <c r="O15" s="18">
        <f>ROUND(E15*N15,5)</f>
        <v>2.9999999999999997E-4</v>
      </c>
      <c r="P15" s="18">
        <v>0</v>
      </c>
      <c r="Q15" s="18">
        <f>ROUND(E15*P15,5)</f>
        <v>0</v>
      </c>
      <c r="R15" s="18"/>
      <c r="S15" s="18"/>
      <c r="T15" s="19">
        <v>1.5339999999999999E-2</v>
      </c>
      <c r="U15" s="18">
        <f>ROUND(E15*T15,2)</f>
        <v>0.46</v>
      </c>
      <c r="V15" s="20"/>
      <c r="W15" s="20"/>
      <c r="X15" s="20"/>
      <c r="Y15" s="20"/>
      <c r="Z15" s="20"/>
      <c r="AA15" s="20"/>
      <c r="AB15" s="20"/>
      <c r="AC15" s="20"/>
      <c r="AD15" s="20"/>
      <c r="AE15" s="20" t="s">
        <v>79</v>
      </c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</row>
    <row r="16" spans="1:60" outlineLevel="1" x14ac:dyDescent="0.2">
      <c r="A16" s="12"/>
      <c r="B16" s="12"/>
      <c r="C16" s="13" t="s">
        <v>94</v>
      </c>
      <c r="D16" s="14"/>
      <c r="E16" s="15"/>
      <c r="F16" s="16"/>
      <c r="G16" s="16">
        <f>SUM(G9:G15)</f>
        <v>0</v>
      </c>
      <c r="H16" s="17">
        <v>6.71</v>
      </c>
      <c r="I16" s="17" t="e">
        <f>ROUND(#REF!*H16,2)</f>
        <v>#REF!</v>
      </c>
      <c r="J16" s="17">
        <v>55.49</v>
      </c>
      <c r="K16" s="17" t="e">
        <f>ROUND(#REF!*J16,2)</f>
        <v>#REF!</v>
      </c>
      <c r="L16" s="17">
        <v>21</v>
      </c>
      <c r="M16" s="17" t="e">
        <f>#REF!*(1+L16/100)</f>
        <v>#REF!</v>
      </c>
      <c r="N16" s="18">
        <v>1.4999999999999999E-4</v>
      </c>
      <c r="O16" s="18" t="e">
        <f>ROUND(#REF!*N16,5)</f>
        <v>#REF!</v>
      </c>
      <c r="P16" s="18">
        <v>0</v>
      </c>
      <c r="Q16" s="18" t="e">
        <f>ROUND(#REF!*P16,5)</f>
        <v>#REF!</v>
      </c>
      <c r="R16" s="18"/>
      <c r="S16" s="18"/>
      <c r="T16" s="19">
        <v>0.10191</v>
      </c>
      <c r="U16" s="18" t="e">
        <f>ROUND(#REF!*T16,2)</f>
        <v>#REF!</v>
      </c>
      <c r="V16" s="20"/>
      <c r="W16" s="20"/>
      <c r="X16" s="20"/>
      <c r="Y16" s="20"/>
      <c r="Z16" s="20"/>
      <c r="AA16" s="20"/>
      <c r="AB16" s="20"/>
      <c r="AC16" s="20"/>
      <c r="AD16" s="20"/>
      <c r="AE16" s="20" t="s">
        <v>79</v>
      </c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</row>
    <row r="17" spans="1:60" x14ac:dyDescent="0.2">
      <c r="A17" s="1"/>
      <c r="B17" s="2" t="s">
        <v>82</v>
      </c>
      <c r="C17" s="21" t="s">
        <v>82</v>
      </c>
      <c r="D17" s="1"/>
      <c r="E17" s="1"/>
      <c r="F17" s="1"/>
      <c r="G17" s="1"/>
      <c r="H17" s="22"/>
      <c r="I17" s="22" t="e">
        <f>SUM(I18:I19)</f>
        <v>#REF!</v>
      </c>
      <c r="J17" s="22"/>
      <c r="K17" s="22" t="e">
        <f>SUM(K18:K19)</f>
        <v>#REF!</v>
      </c>
      <c r="L17" s="22"/>
      <c r="M17" s="22" t="e">
        <f>SUM(M18:M19)</f>
        <v>#REF!</v>
      </c>
      <c r="N17" s="23"/>
      <c r="O17" s="23" t="e">
        <f>SUM(O18:O19)</f>
        <v>#REF!</v>
      </c>
      <c r="P17" s="23"/>
      <c r="Q17" s="23" t="e">
        <f>SUM(Q18:Q19)</f>
        <v>#REF!</v>
      </c>
      <c r="R17" s="23"/>
      <c r="S17" s="23"/>
      <c r="T17" s="24"/>
      <c r="U17" s="23" t="e">
        <f>SUM(U18:U19)</f>
        <v>#REF!</v>
      </c>
      <c r="AE17" t="s">
        <v>78</v>
      </c>
    </row>
    <row r="18" spans="1:60" outlineLevel="1" x14ac:dyDescent="0.2">
      <c r="C18" s="26"/>
      <c r="H18" s="17">
        <v>0</v>
      </c>
      <c r="I18" s="17" t="e">
        <f>ROUND(#REF!*H18,2)</f>
        <v>#REF!</v>
      </c>
      <c r="J18" s="17">
        <v>1000</v>
      </c>
      <c r="K18" s="17" t="e">
        <f>ROUND(#REF!*J18,2)</f>
        <v>#REF!</v>
      </c>
      <c r="L18" s="17">
        <v>21</v>
      </c>
      <c r="M18" s="17" t="e">
        <f>#REF!*(1+L18/100)</f>
        <v>#REF!</v>
      </c>
      <c r="N18" s="18">
        <v>0</v>
      </c>
      <c r="O18" s="18" t="e">
        <f>ROUND(#REF!*N18,5)</f>
        <v>#REF!</v>
      </c>
      <c r="P18" s="18">
        <v>0</v>
      </c>
      <c r="Q18" s="18" t="e">
        <f>ROUND(#REF!*P18,5)</f>
        <v>#REF!</v>
      </c>
      <c r="R18" s="18"/>
      <c r="S18" s="18"/>
      <c r="T18" s="19">
        <v>0</v>
      </c>
      <c r="U18" s="18" t="e">
        <f>ROUND(#REF!*T18,2)</f>
        <v>#REF!</v>
      </c>
      <c r="V18" s="20"/>
      <c r="W18" s="20"/>
      <c r="X18" s="20"/>
      <c r="Y18" s="20"/>
      <c r="Z18" s="20"/>
      <c r="AA18" s="20"/>
      <c r="AB18" s="20"/>
      <c r="AC18" s="20"/>
      <c r="AD18" s="20"/>
      <c r="AE18" s="20" t="s">
        <v>81</v>
      </c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</row>
    <row r="19" spans="1:60" outlineLevel="1" x14ac:dyDescent="0.2">
      <c r="H19" s="27">
        <v>0</v>
      </c>
      <c r="I19" s="27">
        <f>ROUND(E16*H19,2)</f>
        <v>0</v>
      </c>
      <c r="J19" s="27">
        <v>1000</v>
      </c>
      <c r="K19" s="27">
        <f>ROUND(E16*J19,2)</f>
        <v>0</v>
      </c>
      <c r="L19" s="27">
        <v>21</v>
      </c>
      <c r="M19" s="27">
        <f>G16*(1+L19/100)</f>
        <v>0</v>
      </c>
      <c r="N19" s="28">
        <v>0</v>
      </c>
      <c r="O19" s="28">
        <f>ROUND(E16*N19,5)</f>
        <v>0</v>
      </c>
      <c r="P19" s="28">
        <v>0</v>
      </c>
      <c r="Q19" s="28">
        <f>ROUND(E16*P19,5)</f>
        <v>0</v>
      </c>
      <c r="R19" s="28"/>
      <c r="S19" s="28"/>
      <c r="T19" s="29">
        <v>0</v>
      </c>
      <c r="U19" s="28">
        <f>ROUND(E16*T19,2)</f>
        <v>0</v>
      </c>
      <c r="V19" s="20"/>
      <c r="W19" s="20"/>
      <c r="X19" s="20"/>
      <c r="Y19" s="20"/>
      <c r="Z19" s="20"/>
      <c r="AA19" s="20"/>
      <c r="AB19" s="20"/>
      <c r="AC19" s="20"/>
      <c r="AD19" s="20"/>
      <c r="AE19" s="20" t="s">
        <v>81</v>
      </c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</row>
    <row r="20" spans="1:60" x14ac:dyDescent="0.2"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AC20">
        <v>15</v>
      </c>
      <c r="AD20">
        <v>21</v>
      </c>
    </row>
    <row r="21" spans="1:60" x14ac:dyDescent="0.2">
      <c r="AE21" t="s">
        <v>83</v>
      </c>
    </row>
  </sheetData>
  <sheetProtection algorithmName="SHA-512" hashValue="8XXabK60mLAsIRWI3/b81t8cx1F5u8DxdGqASOC3eFdJQRepHvBUggCa3qD6+wvxafOZl1iHk/DNXGD1BbdBpA==" saltValue="l60fJidLE05DquQrMjbhYw==" spinCount="100000" sheet="1" objects="1" scenarios="1"/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Drábek Petr</cp:lastModifiedBy>
  <cp:lastPrinted>2014-02-28T09:52:57Z</cp:lastPrinted>
  <dcterms:created xsi:type="dcterms:W3CDTF">2009-04-08T07:15:50Z</dcterms:created>
  <dcterms:modified xsi:type="dcterms:W3CDTF">2025-02-10T09:16:43Z</dcterms:modified>
</cp:coreProperties>
</file>