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Fileserver3t\f\HOME\kolibova.kristyna\MOJE\__PROJEKTY\OSAZOVÁKY A VÝSADBY\__KRUHOVÉ OBJEZDY\K VÝBĚROVÉMU ŘÍZENÍ\K výběrku - kruhové objezdy\"/>
    </mc:Choice>
  </mc:AlternateContent>
  <xr:revisionPtr revIDLastSave="0" documentId="13_ncr:1_{A05BDA80-F03B-45E1-B567-C76B9FD5E148}" xr6:coauthVersionLast="47" xr6:coauthVersionMax="47" xr10:uidLastSave="{00000000-0000-0000-0000-000000000000}"/>
  <bookViews>
    <workbookView xWindow="-120" yWindow="-120" windowWidth="29040" windowHeight="15840" xr2:uid="{00000000-000D-0000-FFFF-FFFF00000000}"/>
  </bookViews>
  <sheets>
    <sheet name="KRYCÍ LIST" sheetId="40" r:id="rId1"/>
    <sheet name="KO 1 rozpočet" sheetId="36" r:id="rId2"/>
    <sheet name="KO 1 následná péče" sheetId="37" r:id="rId3"/>
    <sheet name="KO 2 rozpočet" sheetId="38" r:id="rId4"/>
    <sheet name="KO 2 následná péče" sheetId="39" r:id="rId5"/>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40" l="1"/>
  <c r="B9" i="40" s="1"/>
  <c r="P24" i="39"/>
  <c r="O24" i="39"/>
  <c r="N24" i="39"/>
  <c r="M24" i="39"/>
  <c r="L24" i="39"/>
  <c r="Q24" i="39" s="1"/>
  <c r="P22" i="39"/>
  <c r="O22" i="39"/>
  <c r="N22" i="39"/>
  <c r="M22" i="39"/>
  <c r="E22" i="39"/>
  <c r="L22" i="39" s="1"/>
  <c r="Q22" i="39" s="1"/>
  <c r="P21" i="39"/>
  <c r="O21" i="39"/>
  <c r="N21" i="39"/>
  <c r="M21" i="39"/>
  <c r="L21" i="39"/>
  <c r="Q21" i="39" s="1"/>
  <c r="M19" i="39"/>
  <c r="L19" i="39"/>
  <c r="E19" i="39"/>
  <c r="E20" i="39" s="1"/>
  <c r="P18" i="39"/>
  <c r="L18" i="39"/>
  <c r="E18" i="39"/>
  <c r="O18" i="39" s="1"/>
  <c r="P17" i="39"/>
  <c r="O17" i="39"/>
  <c r="N17" i="39"/>
  <c r="M17" i="39"/>
  <c r="L17" i="39"/>
  <c r="Q17" i="39" s="1"/>
  <c r="M16" i="39"/>
  <c r="E16" i="39"/>
  <c r="P16" i="39" s="1"/>
  <c r="E14" i="39"/>
  <c r="E15" i="39" s="1"/>
  <c r="Q13" i="39"/>
  <c r="P13" i="39"/>
  <c r="O13" i="39"/>
  <c r="N13" i="39"/>
  <c r="M13" i="39"/>
  <c r="L13" i="39"/>
  <c r="E12" i="39"/>
  <c r="L12" i="39" s="1"/>
  <c r="Q11" i="39"/>
  <c r="P11" i="39"/>
  <c r="O11" i="39"/>
  <c r="N11" i="39"/>
  <c r="M11" i="39"/>
  <c r="L11" i="39"/>
  <c r="P10" i="39"/>
  <c r="O10" i="39"/>
  <c r="N10" i="39"/>
  <c r="M10" i="39"/>
  <c r="L10" i="39"/>
  <c r="Q10" i="39" s="1"/>
  <c r="P9" i="39"/>
  <c r="O9" i="39"/>
  <c r="E9" i="39"/>
  <c r="N9" i="39" s="1"/>
  <c r="P20" i="39" l="1"/>
  <c r="O20" i="39"/>
  <c r="N20" i="39"/>
  <c r="M20" i="39"/>
  <c r="L20" i="39"/>
  <c r="N15" i="39"/>
  <c r="M15" i="39"/>
  <c r="L15" i="39"/>
  <c r="Q15" i="39" s="1"/>
  <c r="P15" i="39"/>
  <c r="O15" i="39"/>
  <c r="M12" i="39"/>
  <c r="L14" i="39"/>
  <c r="N19" i="39"/>
  <c r="E23" i="39"/>
  <c r="N12" i="39"/>
  <c r="M14" i="39"/>
  <c r="O19" i="39"/>
  <c r="Q19" i="39" s="1"/>
  <c r="O12" i="39"/>
  <c r="N14" i="39"/>
  <c r="L16" i="39"/>
  <c r="P19" i="39"/>
  <c r="P12" i="39"/>
  <c r="O14" i="39"/>
  <c r="L9" i="39"/>
  <c r="P14" i="39"/>
  <c r="N16" i="39"/>
  <c r="M18" i="39"/>
  <c r="Q18" i="39" s="1"/>
  <c r="M9" i="39"/>
  <c r="O16" i="39"/>
  <c r="N18" i="39"/>
  <c r="Q12" i="39" l="1"/>
  <c r="Q20" i="39"/>
  <c r="P23" i="39"/>
  <c r="P25" i="39" s="1"/>
  <c r="O23" i="39"/>
  <c r="O25" i="39" s="1"/>
  <c r="N23" i="39"/>
  <c r="N25" i="39" s="1"/>
  <c r="M23" i="39"/>
  <c r="M25" i="39" s="1"/>
  <c r="L23" i="39"/>
  <c r="Q23" i="39" s="1"/>
  <c r="Q9" i="39"/>
  <c r="Q16" i="39"/>
  <c r="Q14" i="39"/>
  <c r="Q26" i="39" l="1"/>
  <c r="Q27" i="39" s="1"/>
  <c r="Q28" i="39" s="1"/>
  <c r="L25" i="39"/>
  <c r="Q25" i="39" s="1"/>
  <c r="E63" i="38" l="1"/>
  <c r="G62" i="38"/>
  <c r="G61" i="38"/>
  <c r="G60" i="38"/>
  <c r="G59" i="38"/>
  <c r="G58" i="38"/>
  <c r="G57" i="38"/>
  <c r="G56" i="38"/>
  <c r="G55" i="38"/>
  <c r="G54" i="38"/>
  <c r="G53" i="38"/>
  <c r="G52" i="38"/>
  <c r="G51" i="38"/>
  <c r="G50" i="38"/>
  <c r="G49" i="38"/>
  <c r="G64" i="38" s="1"/>
  <c r="E43" i="38"/>
  <c r="E44" i="38" s="1"/>
  <c r="G44" i="38" s="1"/>
  <c r="E42" i="38"/>
  <c r="G42" i="38" s="1"/>
  <c r="G41" i="38"/>
  <c r="E39" i="38"/>
  <c r="E40" i="38" s="1"/>
  <c r="G40" i="38" s="1"/>
  <c r="G38" i="38"/>
  <c r="G37" i="38"/>
  <c r="G36" i="38"/>
  <c r="G35" i="38"/>
  <c r="E30" i="38"/>
  <c r="G30" i="38" s="1"/>
  <c r="G29" i="38"/>
  <c r="E28" i="38"/>
  <c r="G28" i="38" s="1"/>
  <c r="G27" i="38"/>
  <c r="G26" i="38"/>
  <c r="G20" i="38"/>
  <c r="G19" i="38"/>
  <c r="G18" i="38"/>
  <c r="G17" i="38"/>
  <c r="E17" i="38"/>
  <c r="G16" i="38"/>
  <c r="E15" i="38"/>
  <c r="G15" i="38" s="1"/>
  <c r="E14" i="38"/>
  <c r="G14" i="38" s="1"/>
  <c r="E13" i="38"/>
  <c r="G13" i="38" s="1"/>
  <c r="G12" i="38"/>
  <c r="E11" i="38"/>
  <c r="G11" i="38" s="1"/>
  <c r="G10" i="38"/>
  <c r="G9" i="38"/>
  <c r="G21" i="38" l="1"/>
  <c r="G31" i="38"/>
  <c r="G43" i="38"/>
  <c r="G39" i="38"/>
  <c r="G45" i="38" s="1"/>
  <c r="G71" i="38" l="1"/>
  <c r="G72" i="38" l="1"/>
  <c r="G73" i="38" s="1"/>
  <c r="P34" i="37" l="1"/>
  <c r="O34" i="37"/>
  <c r="N34" i="37"/>
  <c r="M34" i="37"/>
  <c r="L34" i="37"/>
  <c r="Q34" i="37" s="1"/>
  <c r="E32" i="37"/>
  <c r="O32" i="37" s="1"/>
  <c r="P31" i="37"/>
  <c r="O31" i="37"/>
  <c r="N31" i="37"/>
  <c r="M31" i="37"/>
  <c r="L31" i="37"/>
  <c r="Q31" i="37" s="1"/>
  <c r="O30" i="37"/>
  <c r="M30" i="37"/>
  <c r="L30" i="37"/>
  <c r="E30" i="37"/>
  <c r="P30" i="37" s="1"/>
  <c r="P29" i="37"/>
  <c r="O29" i="37"/>
  <c r="N29" i="37"/>
  <c r="M29" i="37"/>
  <c r="L29" i="37"/>
  <c r="Q29" i="37" s="1"/>
  <c r="E29" i="37"/>
  <c r="O28" i="37"/>
  <c r="N28" i="37"/>
  <c r="Q28" i="37" s="1"/>
  <c r="M28" i="37"/>
  <c r="L28" i="37"/>
  <c r="E28" i="37"/>
  <c r="P28" i="37" s="1"/>
  <c r="P27" i="37"/>
  <c r="O27" i="37"/>
  <c r="N27" i="37"/>
  <c r="L27" i="37"/>
  <c r="Q27" i="37" s="1"/>
  <c r="E27" i="37"/>
  <c r="M27" i="37" s="1"/>
  <c r="E25" i="37"/>
  <c r="O25" i="37" s="1"/>
  <c r="P24" i="37"/>
  <c r="O24" i="37"/>
  <c r="N24" i="37"/>
  <c r="M24" i="37"/>
  <c r="L24" i="37"/>
  <c r="Q24" i="37" s="1"/>
  <c r="O23" i="37"/>
  <c r="M23" i="37"/>
  <c r="L23" i="37"/>
  <c r="E23" i="37"/>
  <c r="P23" i="37" s="1"/>
  <c r="O21" i="37"/>
  <c r="N21" i="37"/>
  <c r="M21" i="37"/>
  <c r="L21" i="37"/>
  <c r="E21" i="37"/>
  <c r="P21" i="37" s="1"/>
  <c r="P20" i="37"/>
  <c r="O20" i="37"/>
  <c r="N20" i="37"/>
  <c r="M20" i="37"/>
  <c r="L20" i="37"/>
  <c r="Q20" i="37" s="1"/>
  <c r="E20" i="37"/>
  <c r="E22" i="37" s="1"/>
  <c r="P18" i="37"/>
  <c r="L18" i="37"/>
  <c r="E18" i="37"/>
  <c r="O18" i="37" s="1"/>
  <c r="E17" i="37"/>
  <c r="O17" i="37" s="1"/>
  <c r="E16" i="37"/>
  <c r="N16" i="37" s="1"/>
  <c r="P15" i="37"/>
  <c r="N15" i="37"/>
  <c r="M15" i="37"/>
  <c r="L15" i="37"/>
  <c r="E15" i="37"/>
  <c r="O15" i="37" s="1"/>
  <c r="E14" i="37"/>
  <c r="L14" i="37" s="1"/>
  <c r="O13" i="37"/>
  <c r="E13" i="37"/>
  <c r="P13" i="37" s="1"/>
  <c r="O12" i="37"/>
  <c r="M12" i="37"/>
  <c r="E12" i="37"/>
  <c r="N12" i="37" s="1"/>
  <c r="P11" i="37"/>
  <c r="M11" i="37"/>
  <c r="L11" i="37"/>
  <c r="E11" i="37"/>
  <c r="O11" i="37" s="1"/>
  <c r="O10" i="37"/>
  <c r="L10" i="37"/>
  <c r="E10" i="37"/>
  <c r="P10" i="37" s="1"/>
  <c r="P9" i="37"/>
  <c r="O9" i="37"/>
  <c r="N9" i="37"/>
  <c r="M9" i="37"/>
  <c r="L9" i="37"/>
  <c r="Q9" i="37" s="1"/>
  <c r="E9" i="37"/>
  <c r="Q21" i="37" l="1"/>
  <c r="P22" i="37"/>
  <c r="O22" i="37"/>
  <c r="N22" i="37"/>
  <c r="L22" i="37"/>
  <c r="Q22" i="37" s="1"/>
  <c r="M22" i="37"/>
  <c r="Q15" i="37"/>
  <c r="P25" i="37"/>
  <c r="P32" i="37"/>
  <c r="P12" i="37"/>
  <c r="N14" i="37"/>
  <c r="Q14" i="37" s="1"/>
  <c r="L16" i="37"/>
  <c r="O14" i="37"/>
  <c r="M16" i="37"/>
  <c r="E26" i="37"/>
  <c r="E33" i="37"/>
  <c r="P14" i="37"/>
  <c r="N11" i="37"/>
  <c r="Q11" i="37" s="1"/>
  <c r="L13" i="37"/>
  <c r="O16" i="37"/>
  <c r="M18" i="37"/>
  <c r="Q18" i="37" s="1"/>
  <c r="P17" i="37"/>
  <c r="M13" i="37"/>
  <c r="P16" i="37"/>
  <c r="N18" i="37"/>
  <c r="M14" i="37"/>
  <c r="N13" i="37"/>
  <c r="L17" i="37"/>
  <c r="L25" i="37"/>
  <c r="L32" i="37"/>
  <c r="M10" i="37"/>
  <c r="N10" i="37"/>
  <c r="L12" i="37"/>
  <c r="Q12" i="37" s="1"/>
  <c r="M17" i="37"/>
  <c r="N23" i="37"/>
  <c r="Q23" i="37" s="1"/>
  <c r="M25" i="37"/>
  <c r="N30" i="37"/>
  <c r="Q30" i="37" s="1"/>
  <c r="M32" i="37"/>
  <c r="N17" i="37"/>
  <c r="N25" i="37"/>
  <c r="N32" i="37"/>
  <c r="Q13" i="37" l="1"/>
  <c r="Q32" i="37"/>
  <c r="Q16" i="37"/>
  <c r="Q25" i="37"/>
  <c r="Q17" i="37"/>
  <c r="P33" i="37"/>
  <c r="O33" i="37"/>
  <c r="N33" i="37"/>
  <c r="L33" i="37"/>
  <c r="M33" i="37"/>
  <c r="P26" i="37"/>
  <c r="O26" i="37"/>
  <c r="O35" i="37" s="1"/>
  <c r="N26" i="37"/>
  <c r="N35" i="37" s="1"/>
  <c r="M26" i="37"/>
  <c r="M35" i="37" s="1"/>
  <c r="L26" i="37"/>
  <c r="Q26" i="37" s="1"/>
  <c r="Q10" i="37"/>
  <c r="L35" i="37" l="1"/>
  <c r="P35" i="37"/>
  <c r="Q33" i="37"/>
  <c r="Q36" i="37" s="1"/>
  <c r="Q37" i="37" s="1"/>
  <c r="Q38" i="37" s="1"/>
  <c r="Q35" i="37" l="1"/>
  <c r="G48" i="36" l="1"/>
  <c r="G47" i="36"/>
  <c r="G39" i="36"/>
  <c r="E42" i="36"/>
  <c r="E18" i="36"/>
  <c r="G18" i="36" s="1"/>
  <c r="E12" i="36"/>
  <c r="E15" i="36"/>
  <c r="E72" i="36"/>
  <c r="E46" i="36" l="1"/>
  <c r="E16" i="36"/>
  <c r="E14" i="36"/>
  <c r="E13" i="36"/>
  <c r="E10" i="36"/>
  <c r="E52" i="36"/>
  <c r="E51" i="36"/>
  <c r="E53" i="36" l="1"/>
  <c r="E49" i="36"/>
  <c r="G44" i="36"/>
  <c r="E41" i="36"/>
  <c r="E31" i="36"/>
  <c r="G31" i="36" s="1"/>
  <c r="E29" i="36"/>
  <c r="G29" i="36" s="1"/>
  <c r="G9" i="36"/>
  <c r="G71" i="36"/>
  <c r="G70" i="36"/>
  <c r="G69" i="36"/>
  <c r="G68" i="36"/>
  <c r="G67" i="36"/>
  <c r="G66" i="36"/>
  <c r="G65" i="36"/>
  <c r="G30" i="36"/>
  <c r="G28" i="36"/>
  <c r="G27" i="36"/>
  <c r="G32" i="36" l="1"/>
  <c r="G41" i="36"/>
  <c r="G45" i="36"/>
  <c r="G40" i="36"/>
  <c r="G38" i="36"/>
  <c r="G20" i="36"/>
  <c r="G17" i="36"/>
  <c r="G19" i="36"/>
  <c r="G15" i="36"/>
  <c r="G14" i="36"/>
  <c r="G13" i="36"/>
  <c r="G10" i="36" l="1"/>
  <c r="G11" i="36"/>
  <c r="G8" i="36"/>
  <c r="G64" i="36"/>
  <c r="G63" i="36"/>
  <c r="G62" i="36"/>
  <c r="G61" i="36"/>
  <c r="G60" i="36"/>
  <c r="G59" i="36"/>
  <c r="G58" i="36"/>
  <c r="G53" i="36"/>
  <c r="G51" i="36"/>
  <c r="G50" i="36"/>
  <c r="G49" i="36"/>
  <c r="G43" i="36"/>
  <c r="G42" i="36"/>
  <c r="G37" i="36"/>
  <c r="G36" i="36"/>
  <c r="G21" i="36"/>
  <c r="G16" i="36"/>
  <c r="G12" i="36"/>
  <c r="G73" i="36" l="1"/>
  <c r="G22" i="36"/>
  <c r="G46" i="36"/>
  <c r="G52" i="36"/>
  <c r="G54" i="36" l="1"/>
  <c r="G80" i="36" l="1"/>
  <c r="G81" i="36" s="1"/>
  <c r="G82" i="36" s="1"/>
</calcChain>
</file>

<file path=xl/sharedStrings.xml><?xml version="1.0" encoding="utf-8"?>
<sst xmlns="http://schemas.openxmlformats.org/spreadsheetml/2006/main" count="587" uniqueCount="236">
  <si>
    <t>ks</t>
  </si>
  <si>
    <t>Číslo operace</t>
  </si>
  <si>
    <t xml:space="preserve">Popis </t>
  </si>
  <si>
    <t>Poznámka</t>
  </si>
  <si>
    <t>m.j.</t>
  </si>
  <si>
    <t>počet
 m.j.</t>
  </si>
  <si>
    <t>cena 
m.j.</t>
  </si>
  <si>
    <t>cena 
celkem</t>
  </si>
  <si>
    <t>Materiál</t>
  </si>
  <si>
    <t>Specifikace</t>
  </si>
  <si>
    <t>provádět na podzim</t>
  </si>
  <si>
    <t>kg</t>
  </si>
  <si>
    <t>SOUPIS A SPECIFIKACE ROSTLINNÉHO MATERIÁLU</t>
  </si>
  <si>
    <t>Označení</t>
  </si>
  <si>
    <t>Latinský název</t>
  </si>
  <si>
    <t>Počet ks celkem:</t>
  </si>
  <si>
    <t>ROSTLINNÝ MATERIÁL (SOUHRNNÁ CENA) CELKEM:</t>
  </si>
  <si>
    <t>mocnost 7 cm</t>
  </si>
  <si>
    <t>m3</t>
  </si>
  <si>
    <t>Zhotovitel: doc. Ing. Lukáš Štefl, Ph.D.</t>
  </si>
  <si>
    <t>H9cm</t>
  </si>
  <si>
    <t>cibule</t>
  </si>
  <si>
    <t>Nar</t>
  </si>
  <si>
    <t>Pan</t>
  </si>
  <si>
    <t>Panicum virgatum 'Shenandoah'</t>
  </si>
  <si>
    <t>Datum: 09/2024</t>
  </si>
  <si>
    <t xml:space="preserve">PŘÍPRAVA PLOCH PRO ZALOŽENÍ ZELENĚ </t>
  </si>
  <si>
    <t>Obdělání půdy válením v rovině a svahu do 1:5</t>
  </si>
  <si>
    <t>CELKEM (bez DPH)</t>
  </si>
  <si>
    <t>Dovoz vody pro zálivku rostlin (uzpůsobit dle skutečné vzdálenosti)</t>
  </si>
  <si>
    <t>Voda na zalití</t>
  </si>
  <si>
    <t>CELKEM (bez DPH):</t>
  </si>
  <si>
    <t>PLOŠNÉ VÝSADBY</t>
  </si>
  <si>
    <t>Vytyčení výsadeb zapojených nebo v záhonu plochy přes 100 m2 s rozmístěním rostlin ve sponu</t>
  </si>
  <si>
    <t>Výsadba květin krytokořenných průměru kontejneru přes 80 do 120 mm</t>
  </si>
  <si>
    <t xml:space="preserve">Hnojení půdy umělým hnojivem na široko v rovině a svahu do 1:5 </t>
  </si>
  <si>
    <t>184911161R</t>
  </si>
  <si>
    <t>Mulčování záhonů štěrkem tl vrstvy přes 0,05 do 0,1 m v rovině a svahu do 1:5</t>
  </si>
  <si>
    <t>20-40l/m2</t>
  </si>
  <si>
    <t>Ast</t>
  </si>
  <si>
    <t>Narcissus 'Carlton'</t>
  </si>
  <si>
    <t>CENA REALIZACE ÚPRAV CELKEM (bez DPH):</t>
  </si>
  <si>
    <t>KRUHOVÝ OBJEZD 1 - U PARKU G. PREISSOVÉ</t>
  </si>
  <si>
    <t>odstranit stávající výsadby</t>
  </si>
  <si>
    <t>herbicid totální systémový neselektivní</t>
  </si>
  <si>
    <t>litr</t>
  </si>
  <si>
    <t>dávka 5 l/ha</t>
  </si>
  <si>
    <t>Odstranění odumřelého travního drnu po aplikaci herbicidu v rovině nebo ve svahu do 1:5 hl do 30 mm</t>
  </si>
  <si>
    <t>183403112R</t>
  </si>
  <si>
    <t>min 30 cm</t>
  </si>
  <si>
    <t>v okolí ing. sítí a okrajové části</t>
  </si>
  <si>
    <t>Rozprostření ornice tl vrstvy do 200 mm pl přes 100 do 500 m2 v rovině nebo ve svahu do 1:5 strojně</t>
  </si>
  <si>
    <t>Kvalitní kompost</t>
  </si>
  <si>
    <t>Zapracování příměsí do půdy zafrézováním do hl 150 mm v rovině nebo ve svahu do 1:5 pl přes 100 do 500 m2</t>
  </si>
  <si>
    <t>Rozprostření ornice tl vrstvy do 200 mm v rovině nebo ve svahu do 1:5 ručně</t>
  </si>
  <si>
    <t>Obdělání půdy hrabáním v rovině a svahu do 1:5</t>
  </si>
  <si>
    <t>Výsadba dřeviny s balem D přes 0,1 do 0,2 m do jamky se zalitím v rovině a svahu do 1:5</t>
  </si>
  <si>
    <t>Hloubení jamek bez výměny půdy zeminy skupiny 1 až 4 obj do 0,002 m3 v rovině a svahu do 1:5</t>
  </si>
  <si>
    <t>Hloubení jamek bez výměny půdy zeminy skupiny 1 až 4 obj přes 0,002 do 0,005 m3 v rovině a svahu do 1:5</t>
  </si>
  <si>
    <t>hnízda pro rostliny Ere.</t>
  </si>
  <si>
    <t>Jamky pro výsadbu s výměnou 100 % půdy zeminy skupiny 1 až 4 obj přes 0,02 do 0,05 m3 v rovině a svahu do 1:5</t>
  </si>
  <si>
    <t>Ostrohranný štěrk světle šedý, fr. 16/32 mm (Barevnost: světle šedý, nikoliv v "modrém" odstínu. Barevnost před realizací nutno odsouhlasit autorem projektové dokumentace)</t>
  </si>
  <si>
    <t>ŠTĚRKOVÝ POVRCH PO OBVODU</t>
  </si>
  <si>
    <t>PRACOVNÍ OPERACE</t>
  </si>
  <si>
    <t>Zřízení vrstvy z geotextilie v rovině nebo ve sklonu do 1:5 š do 3 m</t>
  </si>
  <si>
    <t>Extra pevná mulčovací textilie, černá, minimálně 80gm2, včetně uchycovacích spon</t>
  </si>
  <si>
    <t>Sejmutí ornice plochy do 100 m2 tl vrstvy do 200 mm strojně</t>
  </si>
  <si>
    <t>10% překryv</t>
  </si>
  <si>
    <t>100 mm</t>
  </si>
  <si>
    <t>Cal</t>
  </si>
  <si>
    <t>Ere</t>
  </si>
  <si>
    <t>Ger</t>
  </si>
  <si>
    <t>Ori</t>
  </si>
  <si>
    <t>Pot</t>
  </si>
  <si>
    <t>Ros</t>
  </si>
  <si>
    <t>Spi</t>
  </si>
  <si>
    <t>Sti</t>
  </si>
  <si>
    <t>Tul</t>
  </si>
  <si>
    <t>Tup</t>
  </si>
  <si>
    <t>Vib</t>
  </si>
  <si>
    <t>Aster amellus 'Silbersee'</t>
  </si>
  <si>
    <t>Calamagrostis × acutiflora 'Karl Foerster'</t>
  </si>
  <si>
    <t>Eremurus stenophyllus</t>
  </si>
  <si>
    <t>Geranium macrorrhizum 'Bevan's Variety'</t>
  </si>
  <si>
    <t>Origanum laevigatum 'Herrenhausen'</t>
  </si>
  <si>
    <t>Potentilla fruticosa 'Buttercup'</t>
  </si>
  <si>
    <t>Rosa rugosa 'Alba'</t>
  </si>
  <si>
    <t>Spiraea × cinerea 'Grefsheim'</t>
  </si>
  <si>
    <t>Stipa tenuissima 'Ponny Tail'</t>
  </si>
  <si>
    <t>Tulipa 'Oxford'</t>
  </si>
  <si>
    <t>Tulipa 'Purple Prince'</t>
  </si>
  <si>
    <t>Viburnum opulus</t>
  </si>
  <si>
    <t>hlíza</t>
  </si>
  <si>
    <t>ko1,5 l</t>
  </si>
  <si>
    <t>v 30-40, ko1l</t>
  </si>
  <si>
    <t>v 40–60, ko2l</t>
  </si>
  <si>
    <t>Obdělání půdy nakopáním na hl přes 0,05 do 0,1 m v rovině a svahu do 1:5 (cca 30 % plochy)</t>
  </si>
  <si>
    <t>Obdělání půdy kultivátorováním v rovině a svahu do 1:5 (cca 70 % plochy)</t>
  </si>
  <si>
    <t>Výsadba květin krytokořenných průměru kontejneru přes 120 do 250 mm</t>
  </si>
  <si>
    <t>DALŠÍ NESPECIFIKOVANÉ NÁKLADY</t>
  </si>
  <si>
    <t>DALŠÍ NÁKLADY CELKEM</t>
  </si>
  <si>
    <t>Odstranění nevhodných dřevin do 100 m2 v do 1 m s odstraněním pařezů v rovině nebo svahu do 1:5</t>
  </si>
  <si>
    <t>cca 0,015 kg/m2</t>
  </si>
  <si>
    <t>tl. 5 cm</t>
  </si>
  <si>
    <t>tl. 5 cm, směs pro rostliny Sti.</t>
  </si>
  <si>
    <t>Obdělání půdy oráním na hl přes 0,2 do 0,3 m v rovině a svahu do 1:5  (cca 70 % plochy)</t>
  </si>
  <si>
    <t>opakovaná kultivace, promísení substrátu do vegetační vrstvy</t>
  </si>
  <si>
    <t>Pro rostliny označené v ploše jako: Stipa</t>
  </si>
  <si>
    <t>směs kvalitní komposta Štěrk ostrohranný fr.8/16 mm, v poměru 1:1</t>
  </si>
  <si>
    <t>Ostrohranný štěrk světle šedý, fr. 16/32 mm (Identický štěrk a barevnost, jako bude použit k mulčování výsadeb.</t>
  </si>
  <si>
    <t>Štěrk ostrohranný fr.8/16 mm
 (podsypat rostliny Ere. tl. 20 cm/ hnízdo + zasypat substrátem promíchaným se štěrkem; cca 30 l/ hnízdo)</t>
  </si>
  <si>
    <t>cibule 5ks/jamka</t>
  </si>
  <si>
    <t>Výsadba cibulí nebo hlíz (cibule do hnízd po 5ti kusech)</t>
  </si>
  <si>
    <t>Minerální hnojivo pro trvalky draselné</t>
  </si>
  <si>
    <t>R</t>
  </si>
  <si>
    <t>Rozprostření štěrku po obvodu záhonu</t>
  </si>
  <si>
    <t>v 150-175, ko/zb</t>
  </si>
  <si>
    <t>Hloubení jamek bez výměny půdy zeminy skupiny 1 až 4 obj přes 0,02 do 0,05 m3 v rovině a svahu do 1:5</t>
  </si>
  <si>
    <t>Ukotvení kmene dřevin v rovině nebo na svahu do 1:5 jedním kůlem D do 0,1 m dl přes 1 do 2 m</t>
  </si>
  <si>
    <t>Kůl loupaný s fazetou a špicí. Délka 1,5-2m, pr. 5cm, včetně spojovacího materiálu (úvazku)</t>
  </si>
  <si>
    <t>DPH (21 %)</t>
  </si>
  <si>
    <t>CENA REALIZACE ÚPRAV CELKEM (včetně DPH 21 %):</t>
  </si>
  <si>
    <r>
      <t xml:space="preserve">02: VÝKAZ VÝMĚR: POLOŽKOVÝ ROZPOČET – REALIZACE  </t>
    </r>
    <r>
      <rPr>
        <b/>
        <sz val="10"/>
        <color rgb="FFFF0000"/>
        <rFont val="Calibri Light"/>
        <family val="2"/>
        <charset val="238"/>
      </rPr>
      <t xml:space="preserve"> "SLEPÝ" ROZPOČET PRO VÝBĚR DODAVATELE</t>
    </r>
  </si>
  <si>
    <t>Kruhový objezd 1 - u parku G. Preissové</t>
  </si>
  <si>
    <t>Vypracoval: doc. Ing. Lukáš Štefl, Ph.D.</t>
  </si>
  <si>
    <t>ROZVOJOVÁ A NÁSLEDNĚ UDRŽOVACÍ PÉČE (5 LET)</t>
  </si>
  <si>
    <t>Počet opak.
1. rok</t>
  </si>
  <si>
    <t>Počet opak.
2. rok</t>
  </si>
  <si>
    <t>Počet opak.
3. rok</t>
  </si>
  <si>
    <t>Počet opak.
4. rok</t>
  </si>
  <si>
    <t>Počet opak.
5. rok</t>
  </si>
  <si>
    <t>Cena (Kč)
1. rok</t>
  </si>
  <si>
    <t>Cena (Kč)
2. rok</t>
  </si>
  <si>
    <t>Cena (Kč)
3. rok</t>
  </si>
  <si>
    <t>Cena (Kč)
4. rok</t>
  </si>
  <si>
    <t>Cena (Kč)
5. rok</t>
  </si>
  <si>
    <t>Cena 
celkem</t>
  </si>
  <si>
    <t>PLOŠNÉ VÝSADBY KEŘŮ   (181 m2)</t>
  </si>
  <si>
    <t>Zalití rostlin vodou 
Z toho v prvních třech letech minimálně 3x zálivka/měsíc v měsící červen, červenec a srpen. V případě dlouhodobého sucha navýšit.</t>
  </si>
  <si>
    <t>0,01-0,02m3/m2/zálivka</t>
  </si>
  <si>
    <t xml:space="preserve">Dovoz vody pro zálivku rostlin </t>
  </si>
  <si>
    <t>uzpůsobit reálné vzdálenosti</t>
  </si>
  <si>
    <t>Voda na zálivku</t>
  </si>
  <si>
    <t>Hnojení půdy umělým hnojivem na široko v rovině a svahu do 1:5  (jaro/začátek léta)</t>
  </si>
  <si>
    <t>t</t>
  </si>
  <si>
    <t>Hnojivo</t>
  </si>
  <si>
    <t xml:space="preserve">Minerální hnojivo </t>
  </si>
  <si>
    <t>185804214R</t>
  </si>
  <si>
    <t>Vypletí záhonu s naložením a odvozem odpadu do 20 km v rovině a svahu do 1:5. Případně selektivní postřik (bodový/zvon) totálním herbicidem na expanzivní plevele.
Položka je včetně úklidu případných odpadků na ploše.</t>
  </si>
  <si>
    <t>předpoklad (50% plochy)</t>
  </si>
  <si>
    <t>m2</t>
  </si>
  <si>
    <t>Mulčování záhonů kačírkem tl vrstvy přes 0,05 do 0,1 m v rovině a svahu do 1:5</t>
  </si>
  <si>
    <t>jarní doplnění mulče, odhad cca 30 % plochy</t>
  </si>
  <si>
    <t>Štěrk ostrohranný (identický se stávajícím)</t>
  </si>
  <si>
    <t>Řez keřů výchovný/opravný/udržovací</t>
  </si>
  <si>
    <t>cca 20% plochy dle stavu výsadeb</t>
  </si>
  <si>
    <t>Kompletní dodávka výsadby nového keře (veškeré práce, pomocný a rostlinný materiál) - specifikace dle konkrétního výpadku</t>
  </si>
  <si>
    <t>případná dosadba úhynu, (odhad 5 % první rok, 2,5 % druhý a další rok), vandalismus, poškození apod.</t>
  </si>
  <si>
    <t>PLOŠNÁ VÝSADBA TRVALEK, CIBULOVIN A OKRASNÝCH TRAVIN (168 m2)</t>
  </si>
  <si>
    <t>Odstranění odkvetlých a odumřelých částí trvalek a travin s odklizením odpadu do 20 km, provádět před rašením cibulovin. Neprovádět u stálezelených rostlin.</t>
  </si>
  <si>
    <t>1x jarní řez trvalek a okrasných travin</t>
  </si>
  <si>
    <t>Odstranění odkvetlých částí cibulovin po odkvětu</t>
  </si>
  <si>
    <t>celek</t>
  </si>
  <si>
    <t xml:space="preserve">Hnojení půdy umělým hnojivem na široko v rovině a svahu do 1:5 (10-20g/m2). </t>
  </si>
  <si>
    <t>jarní přihnojení, HNOJIT POUZE V PŘÍPADĚ ŠPATNÉHO STAVU, JINAK NE</t>
  </si>
  <si>
    <t>Minerální hnojivo</t>
  </si>
  <si>
    <t>předpoklad (70% ploch)</t>
  </si>
  <si>
    <t>Kompletní dodávka výsadby nového rostliny: platí pto Trvalky a okrasné traviny (veškeré práce, pomocný a rostlinný materiál) - specifikace taxonu dle konkrétního výpadku.</t>
  </si>
  <si>
    <t>ŠTĚRKOVÝ LEM PO OBVODU (84m2)</t>
  </si>
  <si>
    <t xml:space="preserve">Chemické odplevelení postřikem na široko v rovině a svahu do 1:5 strojně </t>
  </si>
  <si>
    <t xml:space="preserve">chemický postřik - totální herbicid 5 l/ha </t>
  </si>
  <si>
    <t>l</t>
  </si>
  <si>
    <t>Odstranění plevelů, nebo odpadků (bodové)</t>
  </si>
  <si>
    <t>Cena v jednotlivých letech:</t>
  </si>
  <si>
    <t>CENA CELKEM (bez DPH) - ROZVOJOVÁ A NÁSLEDNĚ UDRŽOVACÍ PÉČE (5 LET)</t>
  </si>
  <si>
    <t>CENA CELKEM (včetně DPH 21 %) - ROZVOJOVÁ A NÁSLEDNĚ UDRŽOVACÍ PÉČE (5 LET)</t>
  </si>
  <si>
    <r>
      <t xml:space="preserve">PŘÍLOHA: POLOŽKOVÝ ROZPOČET – ROZVOJOVÁ A NÁSLEDNĚ UDRŽOVACÍ PÉČE (5 LET) </t>
    </r>
    <r>
      <rPr>
        <b/>
        <sz val="10"/>
        <color rgb="FFFF0000"/>
        <rFont val="Calibri Light"/>
        <family val="2"/>
        <charset val="238"/>
      </rPr>
      <t xml:space="preserve"> "SLEPÝ" ROZPOČET PRO VÝBĚR DODAVATELE</t>
    </r>
  </si>
  <si>
    <t>KRUHOVÝ OBJEZD 2 - VELKOMORAVSKÁ X DVOŘÁKOVA</t>
  </si>
  <si>
    <t>Poznámka: Stávající plošná výsadba okrasných travin ve středu kruhového objezdu bude ponechána (viz výkres 01)</t>
  </si>
  <si>
    <t>Odstranění nevhodných dřevin přes 100 do 500 m2 v do 1 m s odstraněním pařezů v rovině nebo svahu do 1:5</t>
  </si>
  <si>
    <t>dle stavu, nezasáhnout ponechané traviny</t>
  </si>
  <si>
    <t>včetně plevelů a náletů</t>
  </si>
  <si>
    <t>Obdělání půdy oráním na hl přes 0,2 do 0,3 m v rovině a svahu do 1:5 (cca 70 % plochy)</t>
  </si>
  <si>
    <t>Rozprostření ornice (štěrku) tl vrstvy 3 cm v rovině , 1:5 strojně</t>
  </si>
  <si>
    <t>Štěrk ostrohranný fr.8/16 mm</t>
  </si>
  <si>
    <t>tl. 3 cm</t>
  </si>
  <si>
    <t>zapravení štěrku do vegetační vrstvy/kultivace</t>
  </si>
  <si>
    <t>Ostrohranný štěrk světle šedý, fr. 16/32 mm (Identický štěrk, jako bude použit pro mulčování výsadeb</t>
  </si>
  <si>
    <t>pro cibule výsadba do hnízd (3-5-10 ks, viz osazovací plán)</t>
  </si>
  <si>
    <t>Výsadba cibulí nebo hlíz
(pro cibule výsadba do hnízd (3-5-10 ks, viz osazovací plán) = 786 hnízd</t>
  </si>
  <si>
    <t xml:space="preserve">Minerální hnojivo pro trvalky draselné </t>
  </si>
  <si>
    <t>Aga</t>
  </si>
  <si>
    <t>Agastache rugosa 'Black Adder'</t>
  </si>
  <si>
    <t>Ach</t>
  </si>
  <si>
    <t>Achillea 'Coronation Gold'</t>
  </si>
  <si>
    <t>H12cm</t>
  </si>
  <si>
    <t>Aster dumosus 'Schneekissen'</t>
  </si>
  <si>
    <t>Cor</t>
  </si>
  <si>
    <t>Coreopsis verticillata 'Zagreb'</t>
  </si>
  <si>
    <t>Gau</t>
  </si>
  <si>
    <t>Gaura lindheimerii 'Gambit White'</t>
  </si>
  <si>
    <t>Hel</t>
  </si>
  <si>
    <t>Helenium-hybrid 'Rubinzwerg'</t>
  </si>
  <si>
    <t>Cro</t>
  </si>
  <si>
    <t>Crocus tommasinianus 'Ruby Giant'</t>
  </si>
  <si>
    <t>Nep</t>
  </si>
  <si>
    <t>Nepeta racemosa 'Walker’s Low'</t>
  </si>
  <si>
    <t>Pap</t>
  </si>
  <si>
    <t>Papaver orientale 'Beauty of Livermere'</t>
  </si>
  <si>
    <t>Sal</t>
  </si>
  <si>
    <t>Salvia nemorosa 'Mainacht'</t>
  </si>
  <si>
    <t>Sap</t>
  </si>
  <si>
    <t>Salvia pratensis 'Swan Lake'</t>
  </si>
  <si>
    <t>Ses</t>
  </si>
  <si>
    <t>Sesleria autumnalis</t>
  </si>
  <si>
    <t>Kruhový objezd 2 - Velkomoravská x Dvořákova</t>
  </si>
  <si>
    <t>PLOŠNÁ VÝSADBA TRVALEK, CIBULOVIN A OKRASNÝCH TRAVIN (340 m2)</t>
  </si>
  <si>
    <t>Dovoz vody pro zálivku rostlin. V lokalitě je kohout s vodou, s možností zálivky - dovoz vody a voda zde tedy není kalkulována. V případě nemožnosti zálivky z tohoto zdroje, bude dovoz vody v rozpočtu doplněn.</t>
  </si>
  <si>
    <t>Letní odstranění odkvetlých částí na podporu opakovaného kvetení, s odklizením odpadu do 20 km. 
Provádět POUZE PO ODKVĚTU u rostlin: Nepeta racemosa 'Walker’s Low', Papaver orientale 'Beauty of
Livermere', Salvia nemorosa 'Mainacht',Salvia pratensis 'Swan Lake'. U ostatních rostlin neprovádět</t>
  </si>
  <si>
    <t>ŠTĚRKOVÝ LEM PO OBVODU (91m2)</t>
  </si>
  <si>
    <r>
      <t>m</t>
    </r>
    <r>
      <rPr>
        <vertAlign val="superscript"/>
        <sz val="10"/>
        <rFont val="Calibri Light"/>
        <family val="2"/>
        <charset val="238"/>
      </rPr>
      <t>3</t>
    </r>
  </si>
  <si>
    <r>
      <t>m</t>
    </r>
    <r>
      <rPr>
        <vertAlign val="superscript"/>
        <sz val="10"/>
        <rFont val="Calibri Light"/>
        <family val="2"/>
        <charset val="238"/>
      </rPr>
      <t>2</t>
    </r>
  </si>
  <si>
    <r>
      <rPr>
        <sz val="10"/>
        <color theme="0"/>
        <rFont val="Calibri Light"/>
        <family val="2"/>
        <charset val="238"/>
      </rPr>
      <t>.</t>
    </r>
    <r>
      <rPr>
        <b/>
        <sz val="10"/>
        <color rgb="FFFF0000"/>
        <rFont val="Calibri Light"/>
        <family val="2"/>
        <charset val="238"/>
      </rPr>
      <t>= CENA K DOPLNĚNÍ</t>
    </r>
  </si>
  <si>
    <r>
      <t xml:space="preserve">počet m.j.
</t>
    </r>
    <r>
      <rPr>
        <sz val="10"/>
        <rFont val="Calibri Light"/>
        <family val="2"/>
        <charset val="238"/>
      </rPr>
      <t>(na jedno opakování)</t>
    </r>
  </si>
  <si>
    <r>
      <t xml:space="preserve">Poznámka: 
1) V ceně nutno zohlednit i veškeré související náklady a činnosti dodavatele prací potřebné k provedení popisované udržovací péče o vegetační prvky. Jednotlivé pracovní operace </t>
    </r>
    <r>
      <rPr>
        <b/>
        <sz val="10"/>
        <rFont val="Calibri Light"/>
        <family val="2"/>
        <charset val="238"/>
      </rPr>
      <t xml:space="preserve">nutno přizpůsobit </t>
    </r>
    <r>
      <rPr>
        <sz val="10"/>
        <rFont val="Calibri Light"/>
        <family val="2"/>
        <charset val="238"/>
      </rPr>
      <t>aktuálnímu stavu a průběhu počasí, stavu a kondici výsadeb.
2) Především u zálivky nesmí dojít k trvalému přelití rostlin, ani k rozvoji symptomů nedostatku vody. V případě extrémních teplot bude počet zálivek navýšen.
3) U všech rostlin a vegetačních ploch nutno v rámci údržby provádět pravidelnou kontrolu výskytu chorob a škůdců, popřípadě dalších faktorů majících vliv na jejich kvalitativní stav.
4) Rozsah prací a jejich četnost bude uzpůsoben termínu založení jednotlivých vegetačních prvků (jaro, podzim). Předpoklad je realizace na podzim = "první rok" péče uvedené v této tabulce, tak začíná na jaře (předjaří) následujícího kalendářního roku po podzimní realizaci (tj. např. realizace podzim 2024, první rok rozvojové péče od předjaří 2025). 
5) Veškeré  položky (pletí, úklid apod.jsou včetně sběru, naložení a odvozu). V nabídkové ceně dodavatelské firmy v této položce nutno zohlednit skládkovné či náklad na uložení předmětného materiálu.
6) Případnou možnost napojení na vodovodní řád v okolí nutno řešit samostatně s městem Hodonín</t>
    </r>
  </si>
  <si>
    <r>
      <t>Chemické odplevelení před založením kultury nad 20 m2 postřikem na široko v rovině a svahu do 1:5 strojně  (</t>
    </r>
    <r>
      <rPr>
        <b/>
        <sz val="10"/>
        <color theme="1"/>
        <rFont val="Calibri Light"/>
        <family val="2"/>
        <charset val="238"/>
      </rPr>
      <t>2x</t>
    </r>
    <r>
      <rPr>
        <sz val="10"/>
        <color theme="1"/>
        <rFont val="Calibri Light"/>
        <family val="2"/>
        <charset val="238"/>
      </rPr>
      <t>)</t>
    </r>
  </si>
  <si>
    <r>
      <t xml:space="preserve">Doprava, přesuny hmot, skládkovné, vytyčení ing.sítí, režijní náklady další nespecifikované náklady (soubor-celek) </t>
    </r>
    <r>
      <rPr>
        <sz val="10"/>
        <color theme="0" tint="-0.499984740745262"/>
        <rFont val="Calibri Light"/>
        <family val="2"/>
        <charset val="238"/>
      </rPr>
      <t>(cca 3-5% z ceny)</t>
    </r>
  </si>
  <si>
    <r>
      <t xml:space="preserve">Doprava, přesuny hmot, skládkovné, vytyčení ing.sítí, režijní náklady další nespecifikované náklady (soubor-celek) </t>
    </r>
    <r>
      <rPr>
        <sz val="10"/>
        <color theme="0" tint="-0.499984740745262"/>
        <rFont val="Calibri Light"/>
        <family val="2"/>
        <charset val="238"/>
      </rPr>
      <t>(předpoklad cca 3-5% z ceny)</t>
    </r>
  </si>
  <si>
    <t>Realizace trvalkových a keřových výsadeb kruhových objezdů na ulici Velkomoravská</t>
  </si>
  <si>
    <t>KRUHOVÝ OBJEZD 1 - U PARKU G. PREISSOVÉ - REALIZACE</t>
  </si>
  <si>
    <t>KRUHOVÝ OBJEZD 1 - U PARKU G. PREISSOVÉ - NÁSLEDNÁ PÉČE (5 LET)</t>
  </si>
  <si>
    <t>KRUHOVÝ OBJEZD 2 - VELKOMORAVSKÁ X DVOŘÁKOVA - REALIZACE</t>
  </si>
  <si>
    <t>KRUHOVÝ OBJEZD 2 - VELKOMORAVSKÁ X DVOŘÁKOVA - NÁSLEDNÁ PÉČE (5 LET)</t>
  </si>
  <si>
    <t>CELKOVÁ CENA REALIZACE (BEZ DPH)</t>
  </si>
  <si>
    <t>CELKOVÁ CENA REALIZACE (VČETNĚ DPH 21%)</t>
  </si>
  <si>
    <r>
      <rPr>
        <b/>
        <sz val="11"/>
        <color theme="1"/>
        <rFont val="Calibri"/>
        <family val="2"/>
        <charset val="238"/>
        <scheme val="minor"/>
      </rPr>
      <t>CELKOVÁ CENA JEDNOTLIVÝCH ROZPOČTŮ (BEZ DPH)</t>
    </r>
    <r>
      <rPr>
        <sz val="11"/>
        <color theme="1"/>
        <rFont val="Calibri"/>
        <family val="2"/>
        <charset val="238"/>
        <scheme val="minor"/>
      </rPr>
      <t xml:space="preserve">                          </t>
    </r>
    <r>
      <rPr>
        <sz val="11"/>
        <color rgb="FFFF0000"/>
        <rFont val="Calibri"/>
        <family val="2"/>
        <charset val="238"/>
        <scheme val="minor"/>
      </rPr>
      <t xml:space="preserve"> = k doplnění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</si>
</sst>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č&quot;"/>
    <numFmt numFmtId="165" formatCode="0.0000"/>
    <numFmt numFmtId="166" formatCode="0.0"/>
  </numFmts>
  <fonts count="28" x14ac:knownFonts="1">
    <font>
      <sz val="11"/>
      <color theme="1"/>
      <name val="Calibri"/>
      <family val="2"/>
      <charset val="238"/>
      <scheme val="minor"/>
    </font>
    <font>
      <sz val="11"/>
      <color theme="1"/>
      <name val="Calibri"/>
      <family val="2"/>
      <charset val="238"/>
      <scheme val="minor"/>
    </font>
    <font>
      <sz val="11"/>
      <color theme="1"/>
      <name val="Calibri"/>
      <family val="2"/>
      <charset val="238"/>
    </font>
    <font>
      <sz val="10"/>
      <name val="Arial"/>
      <family val="2"/>
      <charset val="238"/>
    </font>
    <font>
      <sz val="10"/>
      <name val="Arial"/>
      <family val="2"/>
      <charset val="238"/>
    </font>
    <font>
      <sz val="11"/>
      <color theme="1"/>
      <name val="Calibri Light"/>
      <family val="2"/>
      <charset val="238"/>
    </font>
    <font>
      <sz val="10"/>
      <name val="Calibri Light"/>
      <family val="2"/>
      <charset val="238"/>
    </font>
    <font>
      <b/>
      <sz val="10"/>
      <name val="Calibri Light"/>
      <family val="2"/>
      <charset val="238"/>
    </font>
    <font>
      <b/>
      <sz val="11"/>
      <name val="Calibri Light"/>
      <family val="2"/>
      <charset val="238"/>
    </font>
    <font>
      <sz val="10"/>
      <name val="Arial CE"/>
      <family val="2"/>
      <charset val="238"/>
    </font>
    <font>
      <sz val="10"/>
      <name val="Arial CE"/>
      <family val="2"/>
      <charset val="238"/>
    </font>
    <font>
      <sz val="11"/>
      <color theme="1"/>
      <name val="Cambria"/>
      <family val="2"/>
      <charset val="238"/>
      <scheme val="major"/>
    </font>
    <font>
      <sz val="8"/>
      <name val="Calibri"/>
      <family val="2"/>
      <charset val="238"/>
      <scheme val="minor"/>
    </font>
    <font>
      <b/>
      <sz val="10"/>
      <color rgb="FFFF0000"/>
      <name val="Calibri Light"/>
      <family val="2"/>
      <charset val="238"/>
    </font>
    <font>
      <sz val="11"/>
      <color rgb="FFFF0000"/>
      <name val="Calibri"/>
      <family val="2"/>
      <charset val="238"/>
      <scheme val="minor"/>
    </font>
    <font>
      <b/>
      <sz val="11"/>
      <color theme="1"/>
      <name val="Calibri"/>
      <family val="2"/>
      <charset val="238"/>
      <scheme val="minor"/>
    </font>
    <font>
      <b/>
      <sz val="14"/>
      <color rgb="FF0070C0"/>
      <name val="Calibri Light"/>
      <family val="2"/>
      <charset val="238"/>
    </font>
    <font>
      <b/>
      <sz val="10"/>
      <color theme="1"/>
      <name val="Calibri Light"/>
      <family val="2"/>
      <charset val="238"/>
    </font>
    <font>
      <sz val="10"/>
      <color theme="0"/>
      <name val="Calibri Light"/>
      <family val="2"/>
      <charset val="238"/>
    </font>
    <font>
      <b/>
      <sz val="10"/>
      <color theme="4" tint="-0.249977111117893"/>
      <name val="Calibri Light"/>
      <family val="2"/>
      <charset val="238"/>
    </font>
    <font>
      <b/>
      <sz val="10"/>
      <color theme="0" tint="-0.499984740745262"/>
      <name val="Calibri Light"/>
      <family val="2"/>
      <charset val="238"/>
    </font>
    <font>
      <sz val="10"/>
      <color theme="0" tint="-0.499984740745262"/>
      <name val="Calibri Light"/>
      <family val="2"/>
      <charset val="238"/>
    </font>
    <font>
      <sz val="10"/>
      <color theme="4" tint="-0.249977111117893"/>
      <name val="Calibri Light"/>
      <family val="2"/>
      <charset val="238"/>
    </font>
    <font>
      <sz val="10"/>
      <color theme="1"/>
      <name val="Calibri Light"/>
      <family val="2"/>
      <charset val="238"/>
    </font>
    <font>
      <vertAlign val="superscript"/>
      <sz val="10"/>
      <name val="Calibri Light"/>
      <family val="2"/>
      <charset val="238"/>
    </font>
    <font>
      <sz val="10"/>
      <color theme="1"/>
      <name val="Calibri"/>
      <family val="2"/>
      <charset val="238"/>
      <scheme val="minor"/>
    </font>
    <font>
      <sz val="10"/>
      <color rgb="FF366092"/>
      <name val="Calibri Light"/>
      <family val="2"/>
      <charset val="238"/>
    </font>
    <font>
      <b/>
      <sz val="16"/>
      <color theme="1"/>
      <name val="Calibri"/>
      <family val="2"/>
      <charset val="238"/>
      <scheme val="minor"/>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mediumDashed">
        <color indexed="64"/>
      </bottom>
      <diagonal/>
    </border>
    <border>
      <left style="thin">
        <color indexed="64"/>
      </left>
      <right style="thin">
        <color indexed="64"/>
      </right>
      <top style="medium">
        <color indexed="64"/>
      </top>
      <bottom style="mediumDashed">
        <color indexed="64"/>
      </bottom>
      <diagonal/>
    </border>
    <border>
      <left style="thin">
        <color indexed="64"/>
      </left>
      <right style="medium">
        <color indexed="64"/>
      </right>
      <top style="medium">
        <color indexed="64"/>
      </top>
      <bottom style="mediumDashed">
        <color indexed="64"/>
      </bottom>
      <diagonal/>
    </border>
    <border>
      <left style="medium">
        <color indexed="64"/>
      </left>
      <right style="thin">
        <color indexed="64"/>
      </right>
      <top style="mediumDashed">
        <color indexed="64"/>
      </top>
      <bottom style="medium">
        <color indexed="64"/>
      </bottom>
      <diagonal/>
    </border>
    <border>
      <left style="thin">
        <color indexed="64"/>
      </left>
      <right style="thin">
        <color indexed="64"/>
      </right>
      <top style="mediumDashed">
        <color indexed="64"/>
      </top>
      <bottom style="medium">
        <color indexed="64"/>
      </bottom>
      <diagonal/>
    </border>
    <border>
      <left style="thin">
        <color indexed="64"/>
      </left>
      <right style="medium">
        <color indexed="64"/>
      </right>
      <top style="mediumDashed">
        <color indexed="64"/>
      </top>
      <bottom style="medium">
        <color indexed="64"/>
      </bottom>
      <diagonal/>
    </border>
  </borders>
  <cellStyleXfs count="10">
    <xf numFmtId="0" fontId="0" fillId="0" borderId="0"/>
    <xf numFmtId="0" fontId="1" fillId="0" borderId="0"/>
    <xf numFmtId="0" fontId="2" fillId="0" borderId="0"/>
    <xf numFmtId="0" fontId="1" fillId="0" borderId="0"/>
    <xf numFmtId="0" fontId="3" fillId="0" borderId="0"/>
    <xf numFmtId="0" fontId="4" fillId="0" borderId="0"/>
    <xf numFmtId="0" fontId="3" fillId="0" borderId="0"/>
    <xf numFmtId="0" fontId="9" fillId="0" borderId="0"/>
    <xf numFmtId="0" fontId="10" fillId="0" borderId="0"/>
    <xf numFmtId="0" fontId="3" fillId="0" borderId="0"/>
  </cellStyleXfs>
  <cellXfs count="211">
    <xf numFmtId="0" fontId="0" fillId="0" borderId="0" xfId="0"/>
    <xf numFmtId="0" fontId="5" fillId="0" borderId="0" xfId="0" applyFont="1"/>
    <xf numFmtId="17" fontId="6" fillId="2" borderId="0" xfId="0" applyNumberFormat="1" applyFont="1" applyFill="1" applyAlignment="1">
      <alignment horizontal="left" vertical="center"/>
    </xf>
    <xf numFmtId="0" fontId="6" fillId="2" borderId="0" xfId="0" applyFont="1" applyFill="1" applyAlignment="1">
      <alignment horizontal="left" vertical="center"/>
    </xf>
    <xf numFmtId="0" fontId="11" fillId="0" borderId="0" xfId="0" applyFont="1"/>
    <xf numFmtId="0" fontId="0" fillId="0" borderId="0" xfId="0" applyAlignment="1">
      <alignment wrapText="1"/>
    </xf>
    <xf numFmtId="0" fontId="7" fillId="2" borderId="0" xfId="0" applyFont="1" applyFill="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17" fontId="6" fillId="0" borderId="0" xfId="0" applyNumberFormat="1" applyFont="1" applyAlignment="1">
      <alignment horizontal="left" vertical="center"/>
    </xf>
    <xf numFmtId="17" fontId="6" fillId="0" borderId="0" xfId="9" applyNumberFormat="1" applyFont="1" applyAlignment="1">
      <alignment horizontal="left" vertical="center"/>
    </xf>
    <xf numFmtId="0" fontId="6" fillId="0" borderId="0" xfId="9" applyFont="1" applyAlignment="1">
      <alignment horizontal="left" vertical="center"/>
    </xf>
    <xf numFmtId="0" fontId="6" fillId="9" borderId="0" xfId="0" applyFont="1" applyFill="1" applyAlignment="1">
      <alignment horizontal="left" vertical="center"/>
    </xf>
    <xf numFmtId="164" fontId="7" fillId="0" borderId="0" xfId="0" applyNumberFormat="1" applyFont="1" applyAlignment="1">
      <alignment horizontal="right" vertical="center"/>
    </xf>
    <xf numFmtId="0" fontId="7" fillId="0" borderId="1" xfId="1" applyFont="1" applyBorder="1" applyAlignment="1">
      <alignment horizontal="center" vertical="center" wrapText="1"/>
    </xf>
    <xf numFmtId="0" fontId="19" fillId="0" borderId="1" xfId="1" applyFont="1" applyBorder="1" applyAlignment="1">
      <alignment horizontal="center" vertical="center" wrapText="1"/>
    </xf>
    <xf numFmtId="0" fontId="7" fillId="0" borderId="1" xfId="1" applyFont="1" applyBorder="1" applyAlignment="1">
      <alignment horizontal="center" vertical="center"/>
    </xf>
    <xf numFmtId="0" fontId="20" fillId="0" borderId="1" xfId="1" applyFont="1" applyBorder="1" applyAlignment="1">
      <alignment horizontal="center" vertical="center" wrapText="1"/>
    </xf>
    <xf numFmtId="2" fontId="7" fillId="10" borderId="1" xfId="1" applyNumberFormat="1" applyFont="1" applyFill="1" applyBorder="1" applyAlignment="1">
      <alignment horizontal="center" vertical="center" wrapText="1"/>
    </xf>
    <xf numFmtId="0" fontId="6" fillId="0" borderId="1" xfId="1" applyFont="1" applyBorder="1" applyAlignment="1">
      <alignment horizontal="center" vertical="center" wrapText="1"/>
    </xf>
    <xf numFmtId="1" fontId="6" fillId="0" borderId="1" xfId="1" applyNumberFormat="1" applyFont="1" applyBorder="1" applyAlignment="1">
      <alignment horizontal="center" vertical="center" wrapText="1"/>
    </xf>
    <xf numFmtId="3" fontId="21" fillId="0" borderId="1" xfId="1" applyNumberFormat="1" applyFont="1" applyBorder="1" applyAlignment="1">
      <alignment horizontal="center" vertical="center" wrapText="1"/>
    </xf>
    <xf numFmtId="164" fontId="6" fillId="0" borderId="1" xfId="1" applyNumberFormat="1" applyFont="1" applyBorder="1" applyAlignment="1">
      <alignment horizontal="right" vertical="center"/>
    </xf>
    <xf numFmtId="0" fontId="6" fillId="0" borderId="1" xfId="1" applyFont="1" applyBorder="1" applyAlignment="1">
      <alignment horizontal="left" vertical="center"/>
    </xf>
    <xf numFmtId="0" fontId="6" fillId="0" borderId="1" xfId="1" applyFont="1" applyBorder="1" applyAlignment="1">
      <alignment horizontal="left" vertical="center" wrapText="1"/>
    </xf>
    <xf numFmtId="0" fontId="22" fillId="3" borderId="1" xfId="7" applyFont="1" applyFill="1" applyBorder="1" applyAlignment="1">
      <alignment horizontal="center" vertical="center" wrapText="1" shrinkToFit="1"/>
    </xf>
    <xf numFmtId="49" fontId="23" fillId="0" borderId="3" xfId="0" applyNumberFormat="1" applyFont="1" applyBorder="1" applyAlignment="1">
      <alignment horizontal="center" vertical="center" shrinkToFit="1"/>
    </xf>
    <xf numFmtId="2" fontId="6" fillId="0" borderId="1" xfId="7" applyNumberFormat="1" applyFont="1" applyBorder="1" applyAlignment="1">
      <alignment horizontal="center" vertical="center" shrinkToFit="1"/>
    </xf>
    <xf numFmtId="1" fontId="6" fillId="3" borderId="1" xfId="7" applyNumberFormat="1" applyFont="1" applyFill="1" applyBorder="1" applyAlignment="1">
      <alignment horizontal="center" vertical="center" shrinkToFit="1"/>
    </xf>
    <xf numFmtId="0" fontId="6" fillId="0" borderId="1" xfId="7" applyFont="1" applyBorder="1" applyAlignment="1">
      <alignment horizontal="left" vertical="center" shrinkToFit="1"/>
    </xf>
    <xf numFmtId="0" fontId="6" fillId="0" borderId="1" xfId="7" applyFont="1" applyBorder="1" applyAlignment="1">
      <alignment vertical="center" wrapText="1" shrinkToFit="1"/>
    </xf>
    <xf numFmtId="0" fontId="23" fillId="0" borderId="3" xfId="0" applyFont="1" applyBorder="1" applyAlignment="1">
      <alignment horizontal="center" vertical="center"/>
    </xf>
    <xf numFmtId="1" fontId="6" fillId="0" borderId="1" xfId="7" applyNumberFormat="1" applyFont="1" applyBorder="1" applyAlignment="1">
      <alignment horizontal="center" vertical="center" shrinkToFit="1"/>
    </xf>
    <xf numFmtId="0" fontId="6" fillId="0" borderId="1" xfId="7" applyFont="1" applyBorder="1" applyAlignment="1">
      <alignment horizontal="left" vertical="center"/>
    </xf>
    <xf numFmtId="0" fontId="23" fillId="0" borderId="0" xfId="0" applyFont="1" applyAlignment="1">
      <alignment horizontal="center" vertical="center"/>
    </xf>
    <xf numFmtId="0" fontId="6" fillId="3" borderId="1" xfId="7" applyFont="1" applyFill="1" applyBorder="1" applyAlignment="1">
      <alignment horizontal="left" vertical="center"/>
    </xf>
    <xf numFmtId="0" fontId="6" fillId="0" borderId="1" xfId="7" applyFont="1" applyBorder="1" applyAlignment="1">
      <alignment horizontal="left" vertical="center" wrapText="1" shrinkToFit="1"/>
    </xf>
    <xf numFmtId="0" fontId="6" fillId="3" borderId="1" xfId="7" applyFont="1" applyFill="1" applyBorder="1" applyAlignment="1">
      <alignment horizontal="center" vertical="center" shrinkToFit="1"/>
    </xf>
    <xf numFmtId="165" fontId="6" fillId="3" borderId="1" xfId="7" applyNumberFormat="1" applyFont="1" applyFill="1" applyBorder="1" applyAlignment="1">
      <alignment horizontal="center" vertical="center"/>
    </xf>
    <xf numFmtId="0" fontId="6" fillId="0" borderId="1" xfId="1" applyFont="1" applyBorder="1" applyAlignment="1">
      <alignment horizontal="center" vertical="center"/>
    </xf>
    <xf numFmtId="2" fontId="6" fillId="3" borderId="1" xfId="7" applyNumberFormat="1" applyFont="1" applyFill="1" applyBorder="1" applyAlignment="1">
      <alignment horizontal="center" vertical="center"/>
    </xf>
    <xf numFmtId="0" fontId="6" fillId="0" borderId="1" xfId="7" applyFont="1" applyBorder="1" applyAlignment="1">
      <alignment horizontal="left" shrinkToFit="1"/>
    </xf>
    <xf numFmtId="0" fontId="6" fillId="2" borderId="1" xfId="7" applyFont="1" applyFill="1" applyBorder="1" applyAlignment="1">
      <alignment vertical="center" wrapText="1" shrinkToFit="1"/>
    </xf>
    <xf numFmtId="0" fontId="6" fillId="0" borderId="3" xfId="0" applyFont="1" applyBorder="1" applyAlignment="1">
      <alignment horizontal="center" vertical="center"/>
    </xf>
    <xf numFmtId="2" fontId="6" fillId="2" borderId="1" xfId="7" applyNumberFormat="1" applyFont="1" applyFill="1" applyBorder="1" applyAlignment="1">
      <alignment horizontal="center" vertical="center" shrinkToFit="1"/>
    </xf>
    <xf numFmtId="0" fontId="6" fillId="2" borderId="1" xfId="7" applyFont="1" applyFill="1" applyBorder="1" applyAlignment="1">
      <alignment horizontal="left" vertical="center" wrapText="1" shrinkToFit="1"/>
    </xf>
    <xf numFmtId="0" fontId="22" fillId="0" borderId="1" xfId="7" applyFont="1" applyBorder="1" applyAlignment="1">
      <alignment horizontal="center" vertical="center" wrapText="1" shrinkToFit="1"/>
    </xf>
    <xf numFmtId="1" fontId="6" fillId="0" borderId="1" xfId="1" applyNumberFormat="1" applyFont="1" applyBorder="1" applyAlignment="1">
      <alignment horizontal="center" vertical="center"/>
    </xf>
    <xf numFmtId="166" fontId="6" fillId="0" borderId="1" xfId="1" applyNumberFormat="1" applyFont="1" applyBorder="1" applyAlignment="1">
      <alignment horizontal="center" vertical="center"/>
    </xf>
    <xf numFmtId="0" fontId="22" fillId="0" borderId="1" xfId="3" applyFont="1" applyBorder="1" applyAlignment="1">
      <alignment horizontal="center" vertical="center" wrapText="1"/>
    </xf>
    <xf numFmtId="166" fontId="6" fillId="0" borderId="1" xfId="1" applyNumberFormat="1" applyFont="1" applyBorder="1" applyAlignment="1">
      <alignment horizontal="center" vertical="center" wrapText="1"/>
    </xf>
    <xf numFmtId="166" fontId="6" fillId="0" borderId="1" xfId="7" applyNumberFormat="1" applyFont="1" applyBorder="1" applyAlignment="1">
      <alignment horizontal="center" vertical="center" shrinkToFit="1"/>
    </xf>
    <xf numFmtId="2" fontId="19" fillId="10" borderId="1" xfId="1" applyNumberFormat="1" applyFont="1" applyFill="1" applyBorder="1" applyAlignment="1">
      <alignment horizontal="center" vertical="center" wrapText="1"/>
    </xf>
    <xf numFmtId="1" fontId="6" fillId="0" borderId="18" xfId="7" applyNumberFormat="1" applyFont="1" applyBorder="1" applyAlignment="1">
      <alignment horizontal="center" vertical="center" shrinkToFit="1"/>
    </xf>
    <xf numFmtId="0" fontId="6" fillId="2" borderId="1" xfId="7" applyFont="1" applyFill="1" applyBorder="1" applyAlignment="1">
      <alignment horizontal="left" vertical="center" shrinkToFit="1"/>
    </xf>
    <xf numFmtId="0" fontId="6" fillId="2" borderId="1" xfId="3"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shrinkToFit="1"/>
    </xf>
    <xf numFmtId="49" fontId="6" fillId="2" borderId="1" xfId="0" applyNumberFormat="1" applyFont="1" applyFill="1" applyBorder="1" applyAlignment="1">
      <alignment horizontal="center" vertical="center" shrinkToFit="1"/>
    </xf>
    <xf numFmtId="0" fontId="6" fillId="2" borderId="19" xfId="1" applyFont="1" applyFill="1" applyBorder="1" applyAlignment="1">
      <alignment horizontal="left" vertical="center"/>
    </xf>
    <xf numFmtId="0" fontId="6" fillId="2" borderId="19" xfId="1" applyFont="1" applyFill="1" applyBorder="1" applyAlignment="1">
      <alignment horizontal="left" vertical="center" wrapText="1"/>
    </xf>
    <xf numFmtId="0" fontId="6" fillId="2" borderId="19" xfId="7" applyFont="1" applyFill="1" applyBorder="1" applyAlignment="1">
      <alignment horizontal="center" vertical="center" wrapText="1" shrinkToFit="1"/>
    </xf>
    <xf numFmtId="49" fontId="6" fillId="2" borderId="20" xfId="0" applyNumberFormat="1" applyFont="1" applyFill="1" applyBorder="1" applyAlignment="1">
      <alignment horizontal="center" vertical="center" shrinkToFit="1"/>
    </xf>
    <xf numFmtId="2" fontId="6" fillId="2" borderId="19" xfId="7" applyNumberFormat="1" applyFont="1" applyFill="1" applyBorder="1" applyAlignment="1">
      <alignment horizontal="center" vertical="center" shrinkToFit="1"/>
    </xf>
    <xf numFmtId="1" fontId="6" fillId="0" borderId="19" xfId="7" applyNumberFormat="1" applyFont="1" applyBorder="1" applyAlignment="1">
      <alignment horizontal="center" vertical="center" shrinkToFit="1"/>
    </xf>
    <xf numFmtId="3" fontId="21" fillId="0" borderId="19" xfId="1" applyNumberFormat="1" applyFont="1" applyBorder="1" applyAlignment="1">
      <alignment horizontal="center" vertical="center" wrapText="1"/>
    </xf>
    <xf numFmtId="164" fontId="6" fillId="0" borderId="19" xfId="1" applyNumberFormat="1" applyFont="1" applyBorder="1" applyAlignment="1">
      <alignment horizontal="right" vertical="center"/>
    </xf>
    <xf numFmtId="0" fontId="7" fillId="0" borderId="21" xfId="1" applyFont="1" applyBorder="1" applyAlignment="1">
      <alignment horizontal="left" vertical="center"/>
    </xf>
    <xf numFmtId="0" fontId="6" fillId="0" borderId="22" xfId="1" applyFont="1" applyBorder="1" applyAlignment="1">
      <alignment horizontal="left" vertical="center" wrapText="1"/>
    </xf>
    <xf numFmtId="0" fontId="22" fillId="3" borderId="22" xfId="7" applyFont="1" applyFill="1" applyBorder="1" applyAlignment="1">
      <alignment horizontal="center" vertical="center" wrapText="1" shrinkToFit="1"/>
    </xf>
    <xf numFmtId="49" fontId="23" fillId="0" borderId="22" xfId="0" applyNumberFormat="1" applyFont="1" applyBorder="1" applyAlignment="1">
      <alignment horizontal="center" vertical="center" shrinkToFit="1"/>
    </xf>
    <xf numFmtId="2" fontId="6" fillId="0" borderId="22" xfId="7" applyNumberFormat="1" applyFont="1" applyBorder="1" applyAlignment="1">
      <alignment horizontal="center" vertical="center" shrinkToFit="1"/>
    </xf>
    <xf numFmtId="1" fontId="6" fillId="0" borderId="22" xfId="7" applyNumberFormat="1" applyFont="1" applyBorder="1" applyAlignment="1">
      <alignment horizontal="center" vertical="center" shrinkToFit="1"/>
    </xf>
    <xf numFmtId="1" fontId="21" fillId="0" borderId="22" xfId="7" applyNumberFormat="1" applyFont="1" applyBorder="1" applyAlignment="1">
      <alignment horizontal="center" vertical="center" shrinkToFit="1"/>
    </xf>
    <xf numFmtId="3" fontId="21" fillId="0" borderId="22" xfId="1" applyNumberFormat="1" applyFont="1" applyBorder="1" applyAlignment="1">
      <alignment horizontal="center" vertical="center" wrapText="1"/>
    </xf>
    <xf numFmtId="164" fontId="6" fillId="0" borderId="23" xfId="1" applyNumberFormat="1" applyFont="1" applyBorder="1" applyAlignment="1">
      <alignment horizontal="right" vertical="center"/>
    </xf>
    <xf numFmtId="0" fontId="7" fillId="11" borderId="25" xfId="1" applyFont="1" applyFill="1" applyBorder="1" applyAlignment="1">
      <alignment horizontal="left" vertical="center" wrapText="1"/>
    </xf>
    <xf numFmtId="164" fontId="7" fillId="11" borderId="26" xfId="1" applyNumberFormat="1" applyFont="1" applyFill="1" applyBorder="1" applyAlignment="1">
      <alignment horizontal="right" vertical="center" wrapText="1"/>
    </xf>
    <xf numFmtId="164" fontId="6" fillId="2" borderId="1" xfId="1" applyNumberFormat="1" applyFont="1" applyFill="1" applyBorder="1" applyAlignment="1">
      <alignment horizontal="right" vertical="center" wrapText="1"/>
    </xf>
    <xf numFmtId="0" fontId="7" fillId="2" borderId="0" xfId="1" applyFont="1" applyFill="1" applyAlignment="1">
      <alignment horizontal="left" vertical="center" wrapText="1"/>
    </xf>
    <xf numFmtId="164" fontId="7" fillId="2" borderId="0" xfId="1" applyNumberFormat="1" applyFont="1" applyFill="1" applyAlignment="1">
      <alignment horizontal="right" vertical="center" wrapText="1"/>
    </xf>
    <xf numFmtId="0" fontId="25" fillId="0" borderId="0" xfId="0" applyFont="1"/>
    <xf numFmtId="0" fontId="7" fillId="6" borderId="10" xfId="0" applyFont="1" applyFill="1" applyBorder="1" applyAlignment="1">
      <alignment horizontal="left" vertical="center"/>
    </xf>
    <xf numFmtId="0" fontId="6" fillId="6" borderId="11" xfId="0" applyFont="1" applyFill="1" applyBorder="1" applyAlignment="1">
      <alignment horizontal="left" vertical="center"/>
    </xf>
    <xf numFmtId="0" fontId="6" fillId="6" borderId="11" xfId="0" applyFont="1" applyFill="1" applyBorder="1" applyAlignment="1">
      <alignment horizontal="center" vertical="center"/>
    </xf>
    <xf numFmtId="0" fontId="6" fillId="6" borderId="2" xfId="0" applyFont="1" applyFill="1" applyBorder="1" applyAlignment="1">
      <alignment horizontal="left" vertical="center"/>
    </xf>
    <xf numFmtId="0" fontId="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7" fillId="0" borderId="1" xfId="0" applyFont="1" applyBorder="1" applyAlignment="1">
      <alignment horizontal="center" vertical="center"/>
    </xf>
    <xf numFmtId="0" fontId="22" fillId="2" borderId="1" xfId="3" applyFont="1" applyFill="1" applyBorder="1" applyAlignment="1">
      <alignment horizontal="center"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right" vertical="center"/>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0" fontId="26" fillId="0" borderId="1" xfId="0" applyFont="1" applyBorder="1" applyAlignment="1">
      <alignment horizontal="center" vertical="center" wrapText="1" shrinkToFit="1"/>
    </xf>
    <xf numFmtId="49" fontId="6" fillId="0" borderId="1" xfId="0" applyNumberFormat="1" applyFont="1" applyBorder="1" applyAlignment="1">
      <alignment horizontal="center" vertical="center" shrinkToFit="1"/>
    </xf>
    <xf numFmtId="2" fontId="23" fillId="0" borderId="1" xfId="0" applyNumberFormat="1" applyFont="1" applyBorder="1" applyAlignment="1">
      <alignment horizontal="center" vertical="center"/>
    </xf>
    <xf numFmtId="164" fontId="23" fillId="0" borderId="1" xfId="0" applyNumberFormat="1" applyFont="1" applyBorder="1" applyAlignment="1">
      <alignment horizontal="right" vertical="center"/>
    </xf>
    <xf numFmtId="0" fontId="6" fillId="5" borderId="1" xfId="7" applyFont="1" applyFill="1" applyBorder="1" applyAlignment="1">
      <alignment horizontal="left" vertical="center" shrinkToFit="1"/>
    </xf>
    <xf numFmtId="0" fontId="6" fillId="5" borderId="1" xfId="7" applyFont="1" applyFill="1" applyBorder="1" applyAlignment="1">
      <alignment horizontal="left" vertical="center" wrapText="1" shrinkToFit="1"/>
    </xf>
    <xf numFmtId="0" fontId="22" fillId="5" borderId="1" xfId="3" applyFont="1" applyFill="1" applyBorder="1" applyAlignment="1">
      <alignment horizontal="center" vertical="center" wrapText="1"/>
    </xf>
    <xf numFmtId="0" fontId="6" fillId="5" borderId="1" xfId="0" applyFont="1" applyFill="1" applyBorder="1" applyAlignment="1">
      <alignment horizontal="center" vertical="center"/>
    </xf>
    <xf numFmtId="2" fontId="6" fillId="5" borderId="1" xfId="7" applyNumberFormat="1" applyFont="1" applyFill="1" applyBorder="1" applyAlignment="1">
      <alignment horizontal="center" vertical="center" shrinkToFit="1"/>
    </xf>
    <xf numFmtId="164" fontId="6" fillId="5" borderId="1" xfId="0" applyNumberFormat="1" applyFont="1" applyFill="1" applyBorder="1" applyAlignment="1">
      <alignment horizontal="right" vertical="center"/>
    </xf>
    <xf numFmtId="164" fontId="7" fillId="6" borderId="6" xfId="0" applyNumberFormat="1" applyFont="1" applyFill="1" applyBorder="1" applyAlignment="1">
      <alignment horizontal="right" vertical="center"/>
    </xf>
    <xf numFmtId="0" fontId="23" fillId="0" borderId="0" xfId="0" applyFont="1"/>
    <xf numFmtId="0" fontId="23" fillId="0" borderId="3" xfId="0" applyFont="1" applyBorder="1" applyAlignment="1">
      <alignment horizontal="left"/>
    </xf>
    <xf numFmtId="0" fontId="23" fillId="0" borderId="3" xfId="0" applyFont="1" applyBorder="1" applyAlignment="1">
      <alignment horizontal="left" vertical="center" wrapText="1"/>
    </xf>
    <xf numFmtId="0" fontId="26" fillId="0" borderId="3" xfId="0" applyFont="1" applyBorder="1" applyAlignment="1">
      <alignment horizontal="center" vertical="center" shrinkToFit="1"/>
    </xf>
    <xf numFmtId="164" fontId="23" fillId="0" borderId="3" xfId="0" applyNumberFormat="1" applyFont="1" applyBorder="1" applyAlignment="1">
      <alignment horizontal="right" vertical="center"/>
    </xf>
    <xf numFmtId="0" fontId="7" fillId="0" borderId="0" xfId="0" applyFont="1" applyAlignment="1">
      <alignment horizontal="left" vertical="center"/>
    </xf>
    <xf numFmtId="0" fontId="23" fillId="0" borderId="3" xfId="0" applyFont="1" applyBorder="1" applyAlignment="1">
      <alignment horizontal="left" vertical="center"/>
    </xf>
    <xf numFmtId="0" fontId="23" fillId="0" borderId="3" xfId="0" applyFont="1" applyBorder="1" applyAlignment="1">
      <alignment vertical="center" wrapText="1"/>
    </xf>
    <xf numFmtId="49" fontId="6" fillId="0" borderId="1" xfId="8" applyNumberFormat="1" applyFont="1" applyBorder="1" applyAlignment="1">
      <alignment horizontal="center" vertical="center" shrinkToFit="1"/>
    </xf>
    <xf numFmtId="0" fontId="6" fillId="3" borderId="1" xfId="7" applyFont="1" applyFill="1" applyBorder="1" applyAlignment="1">
      <alignment horizontal="left" vertical="center" wrapText="1" shrinkToFit="1"/>
    </xf>
    <xf numFmtId="0" fontId="22" fillId="0" borderId="1" xfId="1" applyFont="1" applyBorder="1" applyAlignment="1">
      <alignment horizontal="center" vertical="center" wrapText="1"/>
    </xf>
    <xf numFmtId="2" fontId="6" fillId="3" borderId="1" xfId="7" applyNumberFormat="1" applyFont="1" applyFill="1" applyBorder="1" applyAlignment="1">
      <alignment horizontal="center" vertical="center" shrinkToFit="1"/>
    </xf>
    <xf numFmtId="0" fontId="22" fillId="5" borderId="1" xfId="1" applyFont="1" applyFill="1" applyBorder="1" applyAlignment="1">
      <alignment horizontal="center" vertical="center" wrapText="1"/>
    </xf>
    <xf numFmtId="0" fontId="23" fillId="5" borderId="1" xfId="1" applyFont="1" applyFill="1" applyBorder="1" applyAlignment="1">
      <alignment horizontal="center" vertical="center"/>
    </xf>
    <xf numFmtId="0" fontId="23" fillId="5" borderId="1" xfId="1" applyFont="1" applyFill="1" applyBorder="1" applyAlignment="1">
      <alignment horizontal="center" vertical="center" wrapText="1"/>
    </xf>
    <xf numFmtId="0" fontId="17" fillId="0" borderId="1" xfId="0" applyFont="1" applyBorder="1" applyAlignment="1">
      <alignment horizontal="center" vertical="center"/>
    </xf>
    <xf numFmtId="1" fontId="23" fillId="0" borderId="1" xfId="0" applyNumberFormat="1" applyFont="1" applyBorder="1" applyAlignment="1">
      <alignment horizontal="center"/>
    </xf>
    <xf numFmtId="0" fontId="23" fillId="0" borderId="1" xfId="1" applyFont="1" applyBorder="1" applyAlignment="1">
      <alignment horizontal="center" vertical="center"/>
    </xf>
    <xf numFmtId="0" fontId="17" fillId="0" borderId="1" xfId="1" applyFont="1" applyBorder="1" applyAlignment="1">
      <alignment horizontal="center" vertical="center"/>
    </xf>
    <xf numFmtId="0" fontId="23" fillId="0" borderId="1" xfId="1" applyFont="1" applyBorder="1"/>
    <xf numFmtId="164" fontId="7" fillId="6" borderId="6" xfId="1" applyNumberFormat="1" applyFont="1" applyFill="1" applyBorder="1" applyAlignment="1">
      <alignment horizontal="right" vertical="center"/>
    </xf>
    <xf numFmtId="0" fontId="7" fillId="0" borderId="0" xfId="0" applyFont="1" applyAlignment="1">
      <alignment horizontal="center" vertical="center"/>
    </xf>
    <xf numFmtId="0" fontId="23" fillId="0" borderId="15" xfId="0" applyFont="1" applyBorder="1"/>
    <xf numFmtId="0" fontId="23" fillId="0" borderId="15" xfId="0" applyFont="1" applyBorder="1" applyAlignment="1">
      <alignment horizontal="center"/>
    </xf>
    <xf numFmtId="0" fontId="23" fillId="0" borderId="15" xfId="0" applyFont="1" applyBorder="1" applyAlignment="1">
      <alignment horizontal="center" vertical="center"/>
    </xf>
    <xf numFmtId="164" fontId="7" fillId="0" borderId="15" xfId="0" applyNumberFormat="1" applyFont="1" applyBorder="1" applyAlignment="1">
      <alignment horizontal="right" vertical="center"/>
    </xf>
    <xf numFmtId="164" fontId="17" fillId="4" borderId="16" xfId="0" applyNumberFormat="1" applyFont="1" applyFill="1" applyBorder="1"/>
    <xf numFmtId="164" fontId="6" fillId="2" borderId="17" xfId="0" applyNumberFormat="1" applyFont="1" applyFill="1" applyBorder="1" applyAlignment="1">
      <alignment horizontal="right" vertical="center"/>
    </xf>
    <xf numFmtId="164" fontId="23" fillId="2" borderId="1" xfId="0" applyNumberFormat="1" applyFont="1" applyFill="1" applyBorder="1"/>
    <xf numFmtId="0" fontId="19" fillId="10" borderId="1" xfId="1" applyFont="1" applyFill="1" applyBorder="1" applyAlignment="1">
      <alignment horizontal="center" vertical="center" wrapText="1"/>
    </xf>
    <xf numFmtId="2" fontId="6" fillId="0" borderId="1" xfId="1" applyNumberFormat="1" applyFont="1" applyBorder="1" applyAlignment="1">
      <alignment horizontal="center" vertical="center"/>
    </xf>
    <xf numFmtId="0" fontId="6" fillId="0" borderId="2" xfId="1" applyFont="1" applyBorder="1" applyAlignment="1">
      <alignment horizontal="left" vertical="center" wrapText="1"/>
    </xf>
    <xf numFmtId="3" fontId="6" fillId="2" borderId="1" xfId="8" applyNumberFormat="1" applyFont="1" applyFill="1" applyBorder="1" applyAlignment="1">
      <alignment horizontal="center" vertical="center"/>
    </xf>
    <xf numFmtId="17" fontId="7" fillId="0" borderId="0" xfId="0" applyNumberFormat="1" applyFont="1" applyAlignment="1">
      <alignment horizontal="left" vertical="center"/>
    </xf>
    <xf numFmtId="0" fontId="6" fillId="0" borderId="1" xfId="7" applyFont="1" applyBorder="1" applyAlignment="1">
      <alignment horizontal="center" vertical="center" shrinkToFit="1"/>
    </xf>
    <xf numFmtId="0" fontId="6" fillId="0" borderId="1" xfId="3" applyFont="1" applyBorder="1" applyAlignment="1">
      <alignment horizontal="center" vertical="center"/>
    </xf>
    <xf numFmtId="0" fontId="6" fillId="0" borderId="1" xfId="0" applyFont="1" applyBorder="1" applyAlignment="1">
      <alignment horizontal="lef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xf>
    <xf numFmtId="0" fontId="27" fillId="0" borderId="0" xfId="0" applyFont="1"/>
    <xf numFmtId="0" fontId="8" fillId="0" borderId="1" xfId="0" applyFont="1" applyBorder="1" applyAlignment="1">
      <alignment horizontal="left" vertical="center" wrapText="1"/>
    </xf>
    <xf numFmtId="2" fontId="6" fillId="9" borderId="1" xfId="7" applyNumberFormat="1" applyFont="1" applyFill="1" applyBorder="1" applyAlignment="1" applyProtection="1">
      <alignment horizontal="center" vertical="center" shrinkToFit="1"/>
      <protection locked="0"/>
    </xf>
    <xf numFmtId="2" fontId="23" fillId="9" borderId="1" xfId="0" applyNumberFormat="1" applyFont="1" applyFill="1" applyBorder="1" applyAlignment="1" applyProtection="1">
      <alignment horizontal="center" vertical="center" shrinkToFit="1"/>
      <protection locked="0"/>
    </xf>
    <xf numFmtId="4" fontId="6" fillId="9" borderId="1" xfId="8" applyNumberFormat="1" applyFont="1" applyFill="1" applyBorder="1" applyAlignment="1" applyProtection="1">
      <alignment horizontal="center" vertical="center"/>
      <protection locked="0"/>
    </xf>
    <xf numFmtId="4" fontId="23" fillId="9" borderId="3" xfId="0" applyNumberFormat="1" applyFont="1" applyFill="1" applyBorder="1" applyAlignment="1" applyProtection="1">
      <alignment horizontal="center" vertical="center"/>
      <protection locked="0"/>
    </xf>
    <xf numFmtId="2" fontId="6" fillId="9" borderId="1" xfId="7" applyNumberFormat="1" applyFont="1" applyFill="1" applyBorder="1" applyAlignment="1" applyProtection="1">
      <alignment horizontal="center" vertical="center" wrapText="1" shrinkToFit="1"/>
      <protection locked="0"/>
    </xf>
    <xf numFmtId="0" fontId="23" fillId="9" borderId="1" xfId="0" applyFont="1" applyFill="1" applyBorder="1" applyAlignment="1" applyProtection="1">
      <alignment horizontal="center" vertical="center"/>
      <protection locked="0"/>
    </xf>
    <xf numFmtId="164" fontId="7" fillId="9" borderId="6" xfId="0" applyNumberFormat="1" applyFont="1" applyFill="1" applyBorder="1" applyAlignment="1" applyProtection="1">
      <alignment horizontal="right" vertical="center"/>
      <protection locked="0"/>
    </xf>
    <xf numFmtId="0" fontId="8" fillId="11" borderId="1" xfId="0" applyFont="1" applyFill="1" applyBorder="1" applyAlignment="1">
      <alignment horizontal="right" vertical="center" wrapText="1"/>
    </xf>
    <xf numFmtId="0" fontId="8" fillId="12" borderId="1" xfId="0" applyFont="1" applyFill="1" applyBorder="1" applyAlignment="1">
      <alignment horizontal="right" vertical="center" wrapText="1"/>
    </xf>
    <xf numFmtId="2" fontId="6" fillId="9" borderId="1" xfId="1" applyNumberFormat="1" applyFont="1" applyFill="1" applyBorder="1" applyAlignment="1" applyProtection="1">
      <alignment horizontal="center" vertical="center"/>
      <protection locked="0"/>
    </xf>
    <xf numFmtId="0" fontId="6" fillId="9" borderId="1" xfId="1" applyFont="1" applyFill="1" applyBorder="1" applyAlignment="1" applyProtection="1">
      <alignment horizontal="center" vertical="center" wrapText="1"/>
      <protection locked="0"/>
    </xf>
    <xf numFmtId="4" fontId="6" fillId="9" borderId="1" xfId="0" applyNumberFormat="1" applyFont="1" applyFill="1" applyBorder="1" applyAlignment="1" applyProtection="1">
      <alignment horizontal="center" vertical="center"/>
      <protection locked="0"/>
    </xf>
    <xf numFmtId="2" fontId="6" fillId="9" borderId="19" xfId="7" applyNumberFormat="1" applyFont="1" applyFill="1" applyBorder="1" applyAlignment="1" applyProtection="1">
      <alignment horizontal="center" vertical="center" shrinkToFit="1"/>
      <protection locked="0"/>
    </xf>
    <xf numFmtId="0" fontId="23" fillId="2" borderId="1" xfId="0" applyFont="1" applyFill="1" applyBorder="1" applyAlignment="1">
      <alignment horizontal="left" vertical="center"/>
    </xf>
    <xf numFmtId="0" fontId="8" fillId="0" borderId="0" xfId="0" applyFont="1" applyAlignment="1">
      <alignment horizontal="left" vertical="center" wrapText="1"/>
    </xf>
    <xf numFmtId="0" fontId="7" fillId="2" borderId="0" xfId="0" applyFont="1" applyFill="1" applyAlignment="1">
      <alignment horizontal="left" vertical="center" wrapText="1"/>
    </xf>
    <xf numFmtId="0" fontId="6" fillId="2" borderId="0" xfId="0" applyFont="1" applyFill="1" applyAlignment="1">
      <alignment horizontal="left" vertical="center"/>
    </xf>
    <xf numFmtId="0" fontId="17" fillId="0" borderId="10" xfId="1" applyFont="1" applyBorder="1" applyAlignment="1">
      <alignment horizontal="left" vertical="center"/>
    </xf>
    <xf numFmtId="0" fontId="17" fillId="0" borderId="11" xfId="1" applyFont="1" applyBorder="1" applyAlignment="1">
      <alignment horizontal="left" vertical="center"/>
    </xf>
    <xf numFmtId="0" fontId="17" fillId="0" borderId="2" xfId="1" applyFont="1" applyBorder="1" applyAlignment="1">
      <alignment horizontal="left" vertical="center"/>
    </xf>
    <xf numFmtId="0" fontId="7" fillId="6" borderId="7" xfId="0" applyFont="1" applyFill="1" applyBorder="1" applyAlignment="1">
      <alignment horizontal="left" vertical="center"/>
    </xf>
    <xf numFmtId="0" fontId="7" fillId="6" borderId="8" xfId="0" applyFont="1" applyFill="1" applyBorder="1" applyAlignment="1">
      <alignment horizontal="left" vertical="center"/>
    </xf>
    <xf numFmtId="0" fontId="7" fillId="6" borderId="9" xfId="0" applyFont="1" applyFill="1" applyBorder="1" applyAlignment="1">
      <alignment horizontal="left" vertical="center"/>
    </xf>
    <xf numFmtId="0" fontId="7" fillId="7" borderId="10"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7" fillId="7" borderId="2" xfId="0" applyFont="1" applyFill="1" applyBorder="1" applyAlignment="1">
      <alignment horizontal="left" vertical="center" wrapText="1"/>
    </xf>
    <xf numFmtId="0" fontId="7" fillId="0" borderId="4"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4" xfId="1" applyFont="1" applyBorder="1" applyAlignment="1">
      <alignment horizontal="left" vertical="center"/>
    </xf>
    <xf numFmtId="0" fontId="7" fillId="0" borderId="12" xfId="1" applyFont="1" applyBorder="1" applyAlignment="1">
      <alignment horizontal="left" vertical="center"/>
    </xf>
    <xf numFmtId="0" fontId="7" fillId="0" borderId="13" xfId="1" applyFont="1" applyBorder="1" applyAlignment="1">
      <alignment horizontal="left" vertical="center"/>
    </xf>
    <xf numFmtId="0" fontId="17" fillId="4" borderId="4"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5" xfId="0" applyFont="1" applyFill="1" applyBorder="1" applyAlignment="1">
      <alignment horizontal="left" vertical="center"/>
    </xf>
    <xf numFmtId="0" fontId="7" fillId="6" borderId="14" xfId="1" applyFont="1" applyFill="1" applyBorder="1" applyAlignment="1">
      <alignment horizontal="left" vertical="center"/>
    </xf>
    <xf numFmtId="0" fontId="7" fillId="8" borderId="7" xfId="0" applyFont="1" applyFill="1" applyBorder="1" applyAlignment="1">
      <alignment horizontal="left" vertical="center"/>
    </xf>
    <xf numFmtId="0" fontId="7" fillId="8" borderId="8" xfId="0" applyFont="1" applyFill="1" applyBorder="1" applyAlignment="1">
      <alignment horizontal="left" vertical="center"/>
    </xf>
    <xf numFmtId="0" fontId="7" fillId="8" borderId="9" xfId="0" applyFont="1" applyFill="1" applyBorder="1" applyAlignment="1">
      <alignment horizontal="left" vertical="center"/>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23" fillId="2" borderId="17" xfId="0" applyFont="1" applyFill="1" applyBorder="1" applyAlignment="1">
      <alignment horizontal="left" vertical="center"/>
    </xf>
    <xf numFmtId="0" fontId="7" fillId="10" borderId="10" xfId="1" applyFont="1" applyFill="1" applyBorder="1" applyAlignment="1">
      <alignment horizontal="left" vertical="center" wrapText="1"/>
    </xf>
    <xf numFmtId="0" fontId="7" fillId="10" borderId="11" xfId="1" applyFont="1" applyFill="1" applyBorder="1" applyAlignment="1">
      <alignment horizontal="left" vertical="center" wrapText="1"/>
    </xf>
    <xf numFmtId="0" fontId="16" fillId="2" borderId="0" xfId="0" applyFont="1" applyFill="1" applyAlignment="1">
      <alignment horizontal="left" wrapText="1"/>
    </xf>
    <xf numFmtId="0" fontId="17" fillId="2" borderId="0" xfId="0" applyFont="1" applyFill="1" applyAlignment="1">
      <alignment horizontal="left" wrapText="1"/>
    </xf>
    <xf numFmtId="0" fontId="6" fillId="0" borderId="0" xfId="0" applyFont="1" applyAlignment="1">
      <alignment horizontal="left" vertical="center"/>
    </xf>
    <xf numFmtId="0" fontId="7" fillId="10" borderId="1" xfId="1" applyFont="1" applyFill="1" applyBorder="1" applyAlignment="1">
      <alignment horizontal="left" vertical="center"/>
    </xf>
    <xf numFmtId="0" fontId="7" fillId="10" borderId="2" xfId="1" applyFont="1" applyFill="1" applyBorder="1" applyAlignment="1">
      <alignment horizontal="left" vertical="center" wrapText="1"/>
    </xf>
    <xf numFmtId="0" fontId="7" fillId="11" borderId="24" xfId="1" applyFont="1" applyFill="1" applyBorder="1" applyAlignment="1">
      <alignment horizontal="left" vertical="center" wrapText="1"/>
    </xf>
    <xf numFmtId="0" fontId="7" fillId="11" borderId="25" xfId="1" applyFont="1" applyFill="1" applyBorder="1" applyAlignment="1">
      <alignment horizontal="left" vertical="center" wrapText="1"/>
    </xf>
    <xf numFmtId="0" fontId="23" fillId="2" borderId="10" xfId="0" applyFont="1" applyFill="1" applyBorder="1" applyAlignment="1">
      <alignment horizontal="left" vertical="center"/>
    </xf>
    <xf numFmtId="0" fontId="23" fillId="2" borderId="11" xfId="0" applyFont="1" applyFill="1" applyBorder="1" applyAlignment="1">
      <alignment horizontal="left" vertical="center"/>
    </xf>
    <xf numFmtId="0" fontId="23" fillId="2" borderId="2" xfId="0" applyFont="1" applyFill="1" applyBorder="1" applyAlignment="1">
      <alignment horizontal="left" vertical="center"/>
    </xf>
    <xf numFmtId="0" fontId="6" fillId="2" borderId="10"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0" borderId="0" xfId="0" applyFont="1" applyAlignment="1">
      <alignment horizontal="left" vertical="top" wrapText="1"/>
    </xf>
    <xf numFmtId="164" fontId="0" fillId="9" borderId="1" xfId="0" applyNumberFormat="1" applyFill="1" applyBorder="1" applyProtection="1">
      <protection locked="0"/>
    </xf>
    <xf numFmtId="164" fontId="0" fillId="11" borderId="1" xfId="0" applyNumberFormat="1" applyFill="1" applyBorder="1"/>
    <xf numFmtId="164" fontId="0" fillId="12" borderId="1" xfId="0" applyNumberFormat="1" applyFill="1" applyBorder="1"/>
  </cellXfs>
  <cellStyles count="10">
    <cellStyle name="Normální" xfId="0" builtinId="0"/>
    <cellStyle name="Normální 2" xfId="1" xr:uid="{00000000-0005-0000-0000-000001000000}"/>
    <cellStyle name="Normální 2 2" xfId="3" xr:uid="{00000000-0005-0000-0000-000002000000}"/>
    <cellStyle name="Normální 3" xfId="4" xr:uid="{00000000-0005-0000-0000-000003000000}"/>
    <cellStyle name="Normální 4" xfId="2" xr:uid="{00000000-0005-0000-0000-000004000000}"/>
    <cellStyle name="Normální 4 2" xfId="9" xr:uid="{5E74D9E2-758B-442E-A116-597DE733C906}"/>
    <cellStyle name="Normální 5" xfId="5" xr:uid="{00000000-0005-0000-0000-000005000000}"/>
    <cellStyle name="Normální 5 2" xfId="6" xr:uid="{00000000-0005-0000-0000-000006000000}"/>
    <cellStyle name="normální_odrostek" xfId="7" xr:uid="{8BD5ED7D-1E24-4773-8E8D-FCFC460CE35F}"/>
    <cellStyle name="normální_POL.XLS" xfId="8" xr:uid="{F6A5BBD8-B74A-47B3-9BF2-914936B5F8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1F9CE-CDFB-4DA2-B142-2D8B6AFEA71B}">
  <sheetPr>
    <tabColor rgb="FFFF0000"/>
  </sheetPr>
  <dimension ref="A1:B9"/>
  <sheetViews>
    <sheetView tabSelected="1" workbookViewId="0">
      <selection activeCell="B12" sqref="B12"/>
    </sheetView>
  </sheetViews>
  <sheetFormatPr defaultRowHeight="15" x14ac:dyDescent="0.25"/>
  <cols>
    <col min="1" max="1" width="82.7109375" customWidth="1"/>
    <col min="2" max="2" width="31.5703125" customWidth="1"/>
  </cols>
  <sheetData>
    <row r="1" spans="1:2" ht="21" x14ac:dyDescent="0.35">
      <c r="A1" s="147" t="s">
        <v>228</v>
      </c>
    </row>
    <row r="2" spans="1:2" ht="64.5" customHeight="1" x14ac:dyDescent="0.25">
      <c r="B2" s="5" t="s">
        <v>235</v>
      </c>
    </row>
    <row r="3" spans="1:2" x14ac:dyDescent="0.25">
      <c r="A3" s="148" t="s">
        <v>229</v>
      </c>
      <c r="B3" s="208"/>
    </row>
    <row r="4" spans="1:2" x14ac:dyDescent="0.25">
      <c r="A4" s="148" t="s">
        <v>230</v>
      </c>
      <c r="B4" s="208"/>
    </row>
    <row r="5" spans="1:2" x14ac:dyDescent="0.25">
      <c r="A5" s="148" t="s">
        <v>231</v>
      </c>
      <c r="B5" s="208"/>
    </row>
    <row r="6" spans="1:2" x14ac:dyDescent="0.25">
      <c r="A6" s="148" t="s">
        <v>232</v>
      </c>
      <c r="B6" s="208"/>
    </row>
    <row r="8" spans="1:2" x14ac:dyDescent="0.25">
      <c r="A8" s="156" t="s">
        <v>233</v>
      </c>
      <c r="B8" s="209">
        <f>B3+B4+B5+B6</f>
        <v>0</v>
      </c>
    </row>
    <row r="9" spans="1:2" x14ac:dyDescent="0.25">
      <c r="A9" s="157" t="s">
        <v>234</v>
      </c>
      <c r="B9" s="210">
        <f>B8*1.21</f>
        <v>0</v>
      </c>
    </row>
  </sheetData>
  <sheetProtection algorithmName="SHA-512" hashValue="zI1bqB4Lwmrx7V0+ptKAHVnNe5liUw3K5HDFIrBS215JAQxZ9pKlUlkSH/oVeUcqmaKkho03hbr0i6xMSmoezg==" saltValue="nxa+7RHpTsgVbX+TExeK6A=="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247A0-0573-4EA4-9238-C3E007EE237D}">
  <sheetPr>
    <tabColor rgb="FF92D050"/>
    <pageSetUpPr fitToPage="1"/>
  </sheetPr>
  <dimension ref="A1:G199"/>
  <sheetViews>
    <sheetView showGridLines="0" topLeftCell="A55" zoomScaleNormal="100" workbookViewId="0">
      <selection activeCell="G77" sqref="G77"/>
    </sheetView>
  </sheetViews>
  <sheetFormatPr defaultRowHeight="15" x14ac:dyDescent="0.25"/>
  <cols>
    <col min="1" max="1" width="11.140625" bestFit="1" customWidth="1"/>
    <col min="2" max="2" width="55.7109375" customWidth="1"/>
    <col min="3" max="3" width="16.28515625" customWidth="1"/>
    <col min="4" max="4" width="4.85546875" customWidth="1"/>
    <col min="5" max="5" width="9.7109375" bestFit="1" customWidth="1"/>
    <col min="6" max="6" width="30.85546875" customWidth="1"/>
    <col min="7" max="7" width="26" customWidth="1"/>
  </cols>
  <sheetData>
    <row r="1" spans="1:7" ht="15" customHeight="1" x14ac:dyDescent="0.25">
      <c r="A1" s="163" t="s">
        <v>42</v>
      </c>
      <c r="B1" s="163"/>
      <c r="C1" s="163"/>
      <c r="D1" s="163"/>
      <c r="E1" s="163"/>
      <c r="F1" s="163"/>
      <c r="G1" s="163"/>
    </row>
    <row r="2" spans="1:7" ht="15" customHeight="1" x14ac:dyDescent="0.25">
      <c r="A2" s="164" t="s">
        <v>122</v>
      </c>
      <c r="B2" s="164"/>
      <c r="C2" s="164"/>
      <c r="D2" s="164"/>
      <c r="E2" s="164"/>
      <c r="F2" s="164"/>
      <c r="G2" s="164"/>
    </row>
    <row r="3" spans="1:7" x14ac:dyDescent="0.25">
      <c r="A3" s="165" t="s">
        <v>19</v>
      </c>
      <c r="B3" s="165"/>
      <c r="C3" s="165"/>
      <c r="D3" s="165"/>
      <c r="E3" s="165"/>
      <c r="F3" s="165"/>
      <c r="G3" s="165"/>
    </row>
    <row r="4" spans="1:7" x14ac:dyDescent="0.25">
      <c r="A4" s="2" t="s">
        <v>25</v>
      </c>
      <c r="B4" s="3"/>
      <c r="C4" s="3"/>
      <c r="D4" s="83"/>
      <c r="E4" s="3"/>
      <c r="F4" s="3"/>
      <c r="G4" s="3"/>
    </row>
    <row r="5" spans="1:7" x14ac:dyDescent="0.25">
      <c r="A5" s="140"/>
      <c r="B5" s="7"/>
      <c r="C5" s="7"/>
      <c r="D5" s="7"/>
      <c r="E5" s="7"/>
      <c r="F5" s="12" t="s">
        <v>222</v>
      </c>
      <c r="G5" s="13"/>
    </row>
    <row r="6" spans="1:7" x14ac:dyDescent="0.25">
      <c r="A6" s="84" t="s">
        <v>26</v>
      </c>
      <c r="B6" s="85"/>
      <c r="C6" s="86"/>
      <c r="D6" s="86"/>
      <c r="E6" s="86"/>
      <c r="F6" s="85"/>
      <c r="G6" s="87"/>
    </row>
    <row r="7" spans="1:7" ht="25.5" x14ac:dyDescent="0.25">
      <c r="A7" s="88" t="s">
        <v>1</v>
      </c>
      <c r="B7" s="88" t="s">
        <v>2</v>
      </c>
      <c r="C7" s="89" t="s">
        <v>3</v>
      </c>
      <c r="D7" s="90" t="s">
        <v>4</v>
      </c>
      <c r="E7" s="88" t="s">
        <v>5</v>
      </c>
      <c r="F7" s="88" t="s">
        <v>6</v>
      </c>
      <c r="G7" s="88" t="s">
        <v>7</v>
      </c>
    </row>
    <row r="8" spans="1:7" ht="25.5" x14ac:dyDescent="0.25">
      <c r="A8" s="54">
        <v>111212211</v>
      </c>
      <c r="B8" s="45" t="s">
        <v>101</v>
      </c>
      <c r="C8" s="91" t="s">
        <v>43</v>
      </c>
      <c r="D8" s="92" t="s">
        <v>221</v>
      </c>
      <c r="E8" s="44">
        <v>71</v>
      </c>
      <c r="F8" s="149"/>
      <c r="G8" s="93">
        <f>F8*E8</f>
        <v>0</v>
      </c>
    </row>
    <row r="9" spans="1:7" ht="25.5" x14ac:dyDescent="0.25">
      <c r="A9" s="94">
        <v>184853511</v>
      </c>
      <c r="B9" s="95" t="s">
        <v>225</v>
      </c>
      <c r="C9" s="96"/>
      <c r="D9" s="92" t="s">
        <v>221</v>
      </c>
      <c r="E9" s="98">
        <v>698</v>
      </c>
      <c r="F9" s="150"/>
      <c r="G9" s="99">
        <f>F9*E9</f>
        <v>0</v>
      </c>
    </row>
    <row r="10" spans="1:7" x14ac:dyDescent="0.25">
      <c r="A10" s="100">
        <v>25234001</v>
      </c>
      <c r="B10" s="101" t="s">
        <v>44</v>
      </c>
      <c r="C10" s="102" t="s">
        <v>46</v>
      </c>
      <c r="D10" s="103" t="s">
        <v>45</v>
      </c>
      <c r="E10" s="104">
        <f>5*0.0698</f>
        <v>0.34899999999999998</v>
      </c>
      <c r="F10" s="149"/>
      <c r="G10" s="105">
        <f t="shared" ref="G10" si="0">F10*E10</f>
        <v>0</v>
      </c>
    </row>
    <row r="11" spans="1:7" ht="25.5" x14ac:dyDescent="0.25">
      <c r="A11" s="54">
        <v>111311111</v>
      </c>
      <c r="B11" s="45" t="s">
        <v>47</v>
      </c>
      <c r="C11" s="91"/>
      <c r="D11" s="92" t="s">
        <v>221</v>
      </c>
      <c r="E11" s="44">
        <v>270</v>
      </c>
      <c r="F11" s="149"/>
      <c r="G11" s="93">
        <f t="shared" ref="G11" si="1">F11*E11</f>
        <v>0</v>
      </c>
    </row>
    <row r="12" spans="1:7" ht="25.5" x14ac:dyDescent="0.25">
      <c r="A12" s="54" t="s">
        <v>48</v>
      </c>
      <c r="B12" s="45" t="s">
        <v>105</v>
      </c>
      <c r="C12" s="91" t="s">
        <v>49</v>
      </c>
      <c r="D12" s="92" t="s">
        <v>221</v>
      </c>
      <c r="E12" s="44">
        <f>0.7*349</f>
        <v>244.29999999999998</v>
      </c>
      <c r="F12" s="149"/>
      <c r="G12" s="93">
        <f t="shared" ref="G12:G21" si="2">F12*E12</f>
        <v>0</v>
      </c>
    </row>
    <row r="13" spans="1:7" ht="25.5" x14ac:dyDescent="0.25">
      <c r="A13" s="54">
        <v>183403114</v>
      </c>
      <c r="B13" s="45" t="s">
        <v>97</v>
      </c>
      <c r="C13" s="91"/>
      <c r="D13" s="92" t="s">
        <v>221</v>
      </c>
      <c r="E13" s="44">
        <f>349*0.7</f>
        <v>244.29999999999998</v>
      </c>
      <c r="F13" s="149"/>
      <c r="G13" s="93">
        <f t="shared" ref="G13:G14" si="3">F13*E13</f>
        <v>0</v>
      </c>
    </row>
    <row r="14" spans="1:7" ht="25.5" x14ac:dyDescent="0.25">
      <c r="A14" s="54">
        <v>183403111</v>
      </c>
      <c r="B14" s="45" t="s">
        <v>96</v>
      </c>
      <c r="C14" s="91" t="s">
        <v>50</v>
      </c>
      <c r="D14" s="92" t="s">
        <v>221</v>
      </c>
      <c r="E14" s="44">
        <f>349*0.3</f>
        <v>104.7</v>
      </c>
      <c r="F14" s="149"/>
      <c r="G14" s="93">
        <f t="shared" si="3"/>
        <v>0</v>
      </c>
    </row>
    <row r="15" spans="1:7" ht="25.5" x14ac:dyDescent="0.25">
      <c r="A15" s="54">
        <v>181351103</v>
      </c>
      <c r="B15" s="45" t="s">
        <v>51</v>
      </c>
      <c r="C15" s="91" t="s">
        <v>103</v>
      </c>
      <c r="D15" s="92" t="s">
        <v>221</v>
      </c>
      <c r="E15" s="44">
        <f>349-26</f>
        <v>323</v>
      </c>
      <c r="F15" s="149"/>
      <c r="G15" s="93">
        <f t="shared" ref="G15" si="4">F15*E15</f>
        <v>0</v>
      </c>
    </row>
    <row r="16" spans="1:7" x14ac:dyDescent="0.25">
      <c r="A16" s="100" t="s">
        <v>8</v>
      </c>
      <c r="B16" s="101" t="s">
        <v>52</v>
      </c>
      <c r="C16" s="102" t="s">
        <v>103</v>
      </c>
      <c r="D16" s="103" t="s">
        <v>220</v>
      </c>
      <c r="E16" s="104">
        <f>E15*0.05</f>
        <v>16.150000000000002</v>
      </c>
      <c r="F16" s="149"/>
      <c r="G16" s="105">
        <f t="shared" si="2"/>
        <v>0</v>
      </c>
    </row>
    <row r="17" spans="1:7" ht="25.5" x14ac:dyDescent="0.25">
      <c r="A17" s="54">
        <v>181311103</v>
      </c>
      <c r="B17" s="45" t="s">
        <v>54</v>
      </c>
      <c r="C17" s="91" t="s">
        <v>104</v>
      </c>
      <c r="D17" s="92" t="s">
        <v>221</v>
      </c>
      <c r="E17" s="44">
        <v>26</v>
      </c>
      <c r="F17" s="149"/>
      <c r="G17" s="93">
        <f t="shared" ref="G17:G18" si="5">F17*E17</f>
        <v>0</v>
      </c>
    </row>
    <row r="18" spans="1:7" ht="38.25" x14ac:dyDescent="0.25">
      <c r="A18" s="100" t="s">
        <v>8</v>
      </c>
      <c r="B18" s="101" t="s">
        <v>108</v>
      </c>
      <c r="C18" s="102" t="s">
        <v>107</v>
      </c>
      <c r="D18" s="103" t="s">
        <v>220</v>
      </c>
      <c r="E18" s="104">
        <f>0.65+0.65</f>
        <v>1.3</v>
      </c>
      <c r="F18" s="149"/>
      <c r="G18" s="105">
        <f t="shared" si="5"/>
        <v>0</v>
      </c>
    </row>
    <row r="19" spans="1:7" ht="51" x14ac:dyDescent="0.25">
      <c r="A19" s="54">
        <v>184854213</v>
      </c>
      <c r="B19" s="45" t="s">
        <v>53</v>
      </c>
      <c r="C19" s="91" t="s">
        <v>106</v>
      </c>
      <c r="D19" s="92" t="s">
        <v>221</v>
      </c>
      <c r="E19" s="44">
        <v>349</v>
      </c>
      <c r="F19" s="149"/>
      <c r="G19" s="93">
        <f>F19*E19</f>
        <v>0</v>
      </c>
    </row>
    <row r="20" spans="1:7" x14ac:dyDescent="0.25">
      <c r="A20" s="54">
        <v>183403153</v>
      </c>
      <c r="B20" s="36" t="s">
        <v>55</v>
      </c>
      <c r="C20" s="49"/>
      <c r="D20" s="92" t="s">
        <v>221</v>
      </c>
      <c r="E20" s="27">
        <v>349</v>
      </c>
      <c r="F20" s="149"/>
      <c r="G20" s="93">
        <f t="shared" ref="G20" si="6">F20*E20</f>
        <v>0</v>
      </c>
    </row>
    <row r="21" spans="1:7" ht="15.75" thickBot="1" x14ac:dyDescent="0.3">
      <c r="A21" s="54">
        <v>183403161</v>
      </c>
      <c r="B21" s="36" t="s">
        <v>27</v>
      </c>
      <c r="C21" s="49"/>
      <c r="D21" s="92" t="s">
        <v>221</v>
      </c>
      <c r="E21" s="27">
        <v>349</v>
      </c>
      <c r="F21" s="149"/>
      <c r="G21" s="93">
        <f t="shared" si="2"/>
        <v>0</v>
      </c>
    </row>
    <row r="22" spans="1:7" ht="15.75" thickBot="1" x14ac:dyDescent="0.3">
      <c r="A22" s="175" t="s">
        <v>28</v>
      </c>
      <c r="B22" s="176"/>
      <c r="C22" s="176"/>
      <c r="D22" s="176"/>
      <c r="E22" s="176"/>
      <c r="F22" s="177"/>
      <c r="G22" s="106">
        <f>SUM(G8:G21)</f>
        <v>0</v>
      </c>
    </row>
    <row r="23" spans="1:7" ht="15.75" thickBot="1" x14ac:dyDescent="0.3">
      <c r="A23" s="107"/>
      <c r="B23" s="107"/>
      <c r="C23" s="107"/>
      <c r="D23" s="107"/>
      <c r="E23" s="107"/>
      <c r="F23" s="107"/>
      <c r="G23" s="107"/>
    </row>
    <row r="24" spans="1:7" s="4" customFormat="1" ht="14.25" x14ac:dyDescent="0.2">
      <c r="A24" s="169" t="s">
        <v>62</v>
      </c>
      <c r="B24" s="170"/>
      <c r="C24" s="170"/>
      <c r="D24" s="170"/>
      <c r="E24" s="170"/>
      <c r="F24" s="170"/>
      <c r="G24" s="171"/>
    </row>
    <row r="25" spans="1:7" s="4" customFormat="1" ht="14.25" x14ac:dyDescent="0.2">
      <c r="A25" s="172" t="s">
        <v>63</v>
      </c>
      <c r="B25" s="173"/>
      <c r="C25" s="173"/>
      <c r="D25" s="173"/>
      <c r="E25" s="173"/>
      <c r="F25" s="173"/>
      <c r="G25" s="174"/>
    </row>
    <row r="26" spans="1:7" s="4" customFormat="1" ht="25.5" x14ac:dyDescent="0.2">
      <c r="A26" s="14" t="s">
        <v>1</v>
      </c>
      <c r="B26" s="14" t="s">
        <v>2</v>
      </c>
      <c r="C26" s="15" t="s">
        <v>3</v>
      </c>
      <c r="D26" s="16" t="s">
        <v>4</v>
      </c>
      <c r="E26" s="14" t="s">
        <v>5</v>
      </c>
      <c r="F26" s="14" t="s">
        <v>6</v>
      </c>
      <c r="G26" s="14" t="s">
        <v>7</v>
      </c>
    </row>
    <row r="27" spans="1:7" s="4" customFormat="1" x14ac:dyDescent="0.2">
      <c r="A27" s="54">
        <v>121151103</v>
      </c>
      <c r="B27" s="45" t="s">
        <v>66</v>
      </c>
      <c r="C27" s="91"/>
      <c r="D27" s="92" t="s">
        <v>221</v>
      </c>
      <c r="E27" s="44">
        <v>84</v>
      </c>
      <c r="F27" s="149"/>
      <c r="G27" s="93">
        <f>F27*E27</f>
        <v>0</v>
      </c>
    </row>
    <row r="28" spans="1:7" s="4" customFormat="1" x14ac:dyDescent="0.2">
      <c r="A28" s="24">
        <v>213141111</v>
      </c>
      <c r="B28" s="24" t="s">
        <v>64</v>
      </c>
      <c r="C28" s="46"/>
      <c r="D28" s="92" t="s">
        <v>221</v>
      </c>
      <c r="E28" s="44">
        <v>84</v>
      </c>
      <c r="F28" s="151"/>
      <c r="G28" s="22">
        <f>F28*E28</f>
        <v>0</v>
      </c>
    </row>
    <row r="29" spans="1:7" s="4" customFormat="1" ht="25.5" x14ac:dyDescent="0.2">
      <c r="A29" s="100" t="s">
        <v>8</v>
      </c>
      <c r="B29" s="101" t="s">
        <v>65</v>
      </c>
      <c r="C29" s="102" t="s">
        <v>67</v>
      </c>
      <c r="D29" s="103" t="s">
        <v>221</v>
      </c>
      <c r="E29" s="104">
        <f>84*1.1</f>
        <v>92.4</v>
      </c>
      <c r="F29" s="149"/>
      <c r="G29" s="105">
        <f>F29*E29</f>
        <v>0</v>
      </c>
    </row>
    <row r="30" spans="1:7" s="4" customFormat="1" x14ac:dyDescent="0.2">
      <c r="A30" s="108" t="s">
        <v>114</v>
      </c>
      <c r="B30" s="109" t="s">
        <v>115</v>
      </c>
      <c r="C30" s="110" t="s">
        <v>68</v>
      </c>
      <c r="D30" s="92" t="s">
        <v>221</v>
      </c>
      <c r="E30" s="44">
        <v>84</v>
      </c>
      <c r="F30" s="152"/>
      <c r="G30" s="111">
        <f>F30*E30</f>
        <v>0</v>
      </c>
    </row>
    <row r="31" spans="1:7" s="4" customFormat="1" ht="26.25" thickBot="1" x14ac:dyDescent="0.25">
      <c r="A31" s="100" t="s">
        <v>8</v>
      </c>
      <c r="B31" s="101" t="s">
        <v>109</v>
      </c>
      <c r="C31" s="102"/>
      <c r="D31" s="103" t="s">
        <v>220</v>
      </c>
      <c r="E31" s="104">
        <f>84*0.1</f>
        <v>8.4</v>
      </c>
      <c r="F31" s="149"/>
      <c r="G31" s="105">
        <f>E31*F31</f>
        <v>0</v>
      </c>
    </row>
    <row r="32" spans="1:7" s="4" customFormat="1" thickBot="1" x14ac:dyDescent="0.25">
      <c r="A32" s="175" t="s">
        <v>31</v>
      </c>
      <c r="B32" s="176"/>
      <c r="C32" s="176"/>
      <c r="D32" s="176"/>
      <c r="E32" s="176"/>
      <c r="F32" s="177"/>
      <c r="G32" s="106">
        <f>SUM(G27:G31)</f>
        <v>0</v>
      </c>
    </row>
    <row r="33" spans="1:7" ht="15.75" thickBot="1" x14ac:dyDescent="0.3">
      <c r="A33" s="112"/>
      <c r="B33" s="112"/>
      <c r="C33" s="112"/>
      <c r="D33" s="112"/>
      <c r="E33" s="112"/>
      <c r="F33" s="112"/>
      <c r="G33" s="107"/>
    </row>
    <row r="34" spans="1:7" x14ac:dyDescent="0.25">
      <c r="A34" s="169" t="s">
        <v>32</v>
      </c>
      <c r="B34" s="170"/>
      <c r="C34" s="170"/>
      <c r="D34" s="170"/>
      <c r="E34" s="170"/>
      <c r="F34" s="170"/>
      <c r="G34" s="171"/>
    </row>
    <row r="35" spans="1:7" ht="25.5" x14ac:dyDescent="0.25">
      <c r="A35" s="14" t="s">
        <v>1</v>
      </c>
      <c r="B35" s="14" t="s">
        <v>2</v>
      </c>
      <c r="C35" s="15" t="s">
        <v>3</v>
      </c>
      <c r="D35" s="16" t="s">
        <v>4</v>
      </c>
      <c r="E35" s="14" t="s">
        <v>5</v>
      </c>
      <c r="F35" s="14" t="s">
        <v>6</v>
      </c>
      <c r="G35" s="14" t="s">
        <v>7</v>
      </c>
    </row>
    <row r="36" spans="1:7" ht="25.5" x14ac:dyDescent="0.25">
      <c r="A36" s="54">
        <v>119005131</v>
      </c>
      <c r="B36" s="45" t="s">
        <v>33</v>
      </c>
      <c r="C36" s="91"/>
      <c r="D36" s="92" t="s">
        <v>221</v>
      </c>
      <c r="E36" s="44">
        <v>349</v>
      </c>
      <c r="F36" s="149"/>
      <c r="G36" s="93">
        <f>F36*E36</f>
        <v>0</v>
      </c>
    </row>
    <row r="37" spans="1:7" ht="25.5" x14ac:dyDescent="0.25">
      <c r="A37" s="113">
        <v>183111111</v>
      </c>
      <c r="B37" s="114" t="s">
        <v>57</v>
      </c>
      <c r="C37" s="110" t="s">
        <v>111</v>
      </c>
      <c r="D37" s="26" t="s">
        <v>0</v>
      </c>
      <c r="E37" s="44">
        <v>1627</v>
      </c>
      <c r="F37" s="152"/>
      <c r="G37" s="111">
        <f t="shared" ref="G37" si="7">F37*E37</f>
        <v>0</v>
      </c>
    </row>
    <row r="38" spans="1:7" ht="25.5" x14ac:dyDescent="0.25">
      <c r="A38" s="113">
        <v>183111112</v>
      </c>
      <c r="B38" s="114" t="s">
        <v>58</v>
      </c>
      <c r="C38" s="110"/>
      <c r="D38" s="26" t="s">
        <v>0</v>
      </c>
      <c r="E38" s="44">
        <v>329</v>
      </c>
      <c r="F38" s="152"/>
      <c r="G38" s="111">
        <f t="shared" ref="G38:G41" si="8">F38*E38</f>
        <v>0</v>
      </c>
    </row>
    <row r="39" spans="1:7" ht="25.5" x14ac:dyDescent="0.25">
      <c r="A39" s="113">
        <v>183101113</v>
      </c>
      <c r="B39" s="114" t="s">
        <v>117</v>
      </c>
      <c r="C39" s="110"/>
      <c r="D39" s="26" t="s">
        <v>0</v>
      </c>
      <c r="E39" s="44">
        <v>4</v>
      </c>
      <c r="F39" s="152"/>
      <c r="G39" s="111">
        <f t="shared" ref="G39" si="9">F39*E39</f>
        <v>0</v>
      </c>
    </row>
    <row r="40" spans="1:7" ht="25.5" x14ac:dyDescent="0.25">
      <c r="A40" s="113">
        <v>183101313</v>
      </c>
      <c r="B40" s="114" t="s">
        <v>60</v>
      </c>
      <c r="C40" s="110" t="s">
        <v>59</v>
      </c>
      <c r="D40" s="26" t="s">
        <v>0</v>
      </c>
      <c r="E40" s="44">
        <v>37</v>
      </c>
      <c r="F40" s="152"/>
      <c r="G40" s="111">
        <f t="shared" si="8"/>
        <v>0</v>
      </c>
    </row>
    <row r="41" spans="1:7" ht="38.25" x14ac:dyDescent="0.25">
      <c r="A41" s="100" t="s">
        <v>8</v>
      </c>
      <c r="B41" s="101" t="s">
        <v>110</v>
      </c>
      <c r="C41" s="102"/>
      <c r="D41" s="103" t="s">
        <v>220</v>
      </c>
      <c r="E41" s="104">
        <f>37*0.03</f>
        <v>1.1099999999999999</v>
      </c>
      <c r="F41" s="149"/>
      <c r="G41" s="105">
        <f t="shared" si="8"/>
        <v>0</v>
      </c>
    </row>
    <row r="42" spans="1:7" x14ac:dyDescent="0.25">
      <c r="A42" s="108">
        <v>183211313</v>
      </c>
      <c r="B42" s="109" t="s">
        <v>112</v>
      </c>
      <c r="C42" s="110" t="s">
        <v>10</v>
      </c>
      <c r="D42" s="26" t="s">
        <v>0</v>
      </c>
      <c r="E42" s="44">
        <f>396+37</f>
        <v>433</v>
      </c>
      <c r="F42" s="152"/>
      <c r="G42" s="111">
        <f>F42*E42</f>
        <v>0</v>
      </c>
    </row>
    <row r="43" spans="1:7" ht="25.5" x14ac:dyDescent="0.25">
      <c r="A43" s="109">
        <v>183211322</v>
      </c>
      <c r="B43" s="109" t="s">
        <v>34</v>
      </c>
      <c r="C43" s="110"/>
      <c r="D43" s="26" t="s">
        <v>0</v>
      </c>
      <c r="E43" s="44">
        <v>1029</v>
      </c>
      <c r="F43" s="152"/>
      <c r="G43" s="111">
        <f>F43*E43</f>
        <v>0</v>
      </c>
    </row>
    <row r="44" spans="1:7" ht="25.5" x14ac:dyDescent="0.25">
      <c r="A44" s="109">
        <v>183211323</v>
      </c>
      <c r="B44" s="109" t="s">
        <v>98</v>
      </c>
      <c r="C44" s="110"/>
      <c r="D44" s="26" t="s">
        <v>0</v>
      </c>
      <c r="E44" s="44">
        <v>202</v>
      </c>
      <c r="F44" s="152"/>
      <c r="G44" s="111">
        <f>F44*E44</f>
        <v>0</v>
      </c>
    </row>
    <row r="45" spans="1:7" ht="25.5" x14ac:dyDescent="0.25">
      <c r="A45" s="29">
        <v>184102111</v>
      </c>
      <c r="B45" s="45" t="s">
        <v>56</v>
      </c>
      <c r="C45" s="46"/>
      <c r="D45" s="141" t="s">
        <v>0</v>
      </c>
      <c r="E45" s="27">
        <v>333</v>
      </c>
      <c r="F45" s="149"/>
      <c r="G45" s="22">
        <f t="shared" ref="G45" si="10">F45*E45</f>
        <v>0</v>
      </c>
    </row>
    <row r="46" spans="1:7" x14ac:dyDescent="0.25">
      <c r="A46" s="24">
        <v>185802113</v>
      </c>
      <c r="B46" s="24" t="s">
        <v>35</v>
      </c>
      <c r="C46" s="46" t="s">
        <v>102</v>
      </c>
      <c r="D46" s="115" t="s">
        <v>11</v>
      </c>
      <c r="E46" s="44">
        <f>349*0.015</f>
        <v>5.2349999999999994</v>
      </c>
      <c r="F46" s="151"/>
      <c r="G46" s="22">
        <f>F46*E46</f>
        <v>0</v>
      </c>
    </row>
    <row r="47" spans="1:7" ht="25.5" x14ac:dyDescent="0.25">
      <c r="A47" s="24">
        <v>184215112</v>
      </c>
      <c r="B47" s="24" t="s">
        <v>118</v>
      </c>
      <c r="C47" s="46"/>
      <c r="D47" s="26" t="s">
        <v>0</v>
      </c>
      <c r="E47" s="44">
        <v>4</v>
      </c>
      <c r="F47" s="151"/>
      <c r="G47" s="22">
        <f>F47*E47</f>
        <v>0</v>
      </c>
    </row>
    <row r="48" spans="1:7" ht="25.5" x14ac:dyDescent="0.25">
      <c r="A48" s="100" t="s">
        <v>8</v>
      </c>
      <c r="B48" s="101" t="s">
        <v>119</v>
      </c>
      <c r="C48" s="102"/>
      <c r="D48" s="103" t="s">
        <v>0</v>
      </c>
      <c r="E48" s="104">
        <v>4</v>
      </c>
      <c r="F48" s="149"/>
      <c r="G48" s="105">
        <f>F48*E48</f>
        <v>0</v>
      </c>
    </row>
    <row r="49" spans="1:7" x14ac:dyDescent="0.25">
      <c r="A49" s="100" t="s">
        <v>8</v>
      </c>
      <c r="B49" s="101" t="s">
        <v>113</v>
      </c>
      <c r="C49" s="102" t="s">
        <v>102</v>
      </c>
      <c r="D49" s="103" t="s">
        <v>11</v>
      </c>
      <c r="E49" s="104">
        <f>E46</f>
        <v>5.2349999999999994</v>
      </c>
      <c r="F49" s="149"/>
      <c r="G49" s="105">
        <f>F49*E49</f>
        <v>0</v>
      </c>
    </row>
    <row r="50" spans="1:7" ht="25.5" x14ac:dyDescent="0.25">
      <c r="A50" s="29" t="s">
        <v>36</v>
      </c>
      <c r="B50" s="116" t="s">
        <v>37</v>
      </c>
      <c r="C50" s="117" t="s">
        <v>17</v>
      </c>
      <c r="D50" s="92" t="s">
        <v>221</v>
      </c>
      <c r="E50" s="118">
        <v>349</v>
      </c>
      <c r="F50" s="149"/>
      <c r="G50" s="22">
        <f t="shared" ref="G50:G51" si="11">F50*E50</f>
        <v>0</v>
      </c>
    </row>
    <row r="51" spans="1:7" ht="38.25" x14ac:dyDescent="0.25">
      <c r="A51" s="100" t="s">
        <v>8</v>
      </c>
      <c r="B51" s="101" t="s">
        <v>61</v>
      </c>
      <c r="C51" s="102"/>
      <c r="D51" s="103" t="s">
        <v>220</v>
      </c>
      <c r="E51" s="104">
        <f>E50*0.07</f>
        <v>24.430000000000003</v>
      </c>
      <c r="F51" s="149"/>
      <c r="G51" s="105">
        <f t="shared" si="11"/>
        <v>0</v>
      </c>
    </row>
    <row r="52" spans="1:7" x14ac:dyDescent="0.25">
      <c r="A52" s="29">
        <v>185851121</v>
      </c>
      <c r="B52" s="116" t="s">
        <v>29</v>
      </c>
      <c r="C52" s="117" t="s">
        <v>38</v>
      </c>
      <c r="D52" s="142" t="s">
        <v>18</v>
      </c>
      <c r="E52" s="44">
        <f>349*0.02</f>
        <v>6.98</v>
      </c>
      <c r="F52" s="153"/>
      <c r="G52" s="22">
        <f>F52*E52</f>
        <v>0</v>
      </c>
    </row>
    <row r="53" spans="1:7" ht="15" customHeight="1" thickBot="1" x14ac:dyDescent="0.3">
      <c r="A53" s="100" t="s">
        <v>8</v>
      </c>
      <c r="B53" s="101" t="s">
        <v>30</v>
      </c>
      <c r="C53" s="119" t="s">
        <v>38</v>
      </c>
      <c r="D53" s="103" t="s">
        <v>220</v>
      </c>
      <c r="E53" s="104">
        <f>E52</f>
        <v>6.98</v>
      </c>
      <c r="F53" s="149"/>
      <c r="G53" s="105">
        <f>F53*E53</f>
        <v>0</v>
      </c>
    </row>
    <row r="54" spans="1:7" ht="15.75" thickBot="1" x14ac:dyDescent="0.3">
      <c r="A54" s="175" t="s">
        <v>31</v>
      </c>
      <c r="B54" s="176"/>
      <c r="C54" s="176"/>
      <c r="D54" s="176"/>
      <c r="E54" s="176"/>
      <c r="F54" s="177"/>
      <c r="G54" s="106">
        <f>SUM(G36:G53)</f>
        <v>0</v>
      </c>
    </row>
    <row r="55" spans="1:7" s="1" customFormat="1" ht="15.75" thickBot="1" x14ac:dyDescent="0.3">
      <c r="A55" s="107"/>
      <c r="B55" s="107"/>
      <c r="C55" s="107"/>
      <c r="D55" s="107"/>
      <c r="E55" s="107"/>
      <c r="F55" s="107"/>
      <c r="G55" s="107"/>
    </row>
    <row r="56" spans="1:7" s="1" customFormat="1" ht="15" customHeight="1" x14ac:dyDescent="0.25">
      <c r="A56" s="184" t="s">
        <v>12</v>
      </c>
      <c r="B56" s="184"/>
      <c r="C56" s="184"/>
      <c r="D56" s="184"/>
      <c r="E56" s="184"/>
      <c r="F56" s="184"/>
      <c r="G56" s="184"/>
    </row>
    <row r="57" spans="1:7" s="1" customFormat="1" ht="25.5" x14ac:dyDescent="0.25">
      <c r="A57" s="120" t="s">
        <v>13</v>
      </c>
      <c r="B57" s="120" t="s">
        <v>14</v>
      </c>
      <c r="C57" s="120" t="s">
        <v>9</v>
      </c>
      <c r="D57" s="120" t="s">
        <v>4</v>
      </c>
      <c r="E57" s="121" t="s">
        <v>5</v>
      </c>
      <c r="F57" s="121" t="s">
        <v>6</v>
      </c>
      <c r="G57" s="121" t="s">
        <v>7</v>
      </c>
    </row>
    <row r="58" spans="1:7" s="1" customFormat="1" ht="15" customHeight="1" x14ac:dyDescent="0.25">
      <c r="A58" s="122" t="s">
        <v>39</v>
      </c>
      <c r="B58" s="143" t="s">
        <v>80</v>
      </c>
      <c r="C58" s="95" t="s">
        <v>20</v>
      </c>
      <c r="D58" s="26" t="s">
        <v>0</v>
      </c>
      <c r="E58" s="144">
        <v>156</v>
      </c>
      <c r="F58" s="154"/>
      <c r="G58" s="22">
        <f t="shared" ref="G58:G64" si="12">F58*E58</f>
        <v>0</v>
      </c>
    </row>
    <row r="59" spans="1:7" s="1" customFormat="1" ht="15" customHeight="1" x14ac:dyDescent="0.25">
      <c r="A59" s="122" t="s">
        <v>69</v>
      </c>
      <c r="B59" s="94" t="s">
        <v>81</v>
      </c>
      <c r="C59" s="95" t="s">
        <v>20</v>
      </c>
      <c r="D59" s="26" t="s">
        <v>0</v>
      </c>
      <c r="E59" s="145">
        <v>172</v>
      </c>
      <c r="F59" s="154"/>
      <c r="G59" s="22">
        <f t="shared" si="12"/>
        <v>0</v>
      </c>
    </row>
    <row r="60" spans="1:7" s="1" customFormat="1" ht="15" customHeight="1" x14ac:dyDescent="0.25">
      <c r="A60" s="122" t="s">
        <v>70</v>
      </c>
      <c r="B60" s="94" t="s">
        <v>82</v>
      </c>
      <c r="C60" s="95" t="s">
        <v>92</v>
      </c>
      <c r="D60" s="26" t="s">
        <v>0</v>
      </c>
      <c r="E60" s="146">
        <v>111</v>
      </c>
      <c r="F60" s="154"/>
      <c r="G60" s="22">
        <f t="shared" si="12"/>
        <v>0</v>
      </c>
    </row>
    <row r="61" spans="1:7" s="1" customFormat="1" ht="15" customHeight="1" x14ac:dyDescent="0.25">
      <c r="A61" s="122" t="s">
        <v>71</v>
      </c>
      <c r="B61" s="94" t="s">
        <v>83</v>
      </c>
      <c r="C61" s="95" t="s">
        <v>20</v>
      </c>
      <c r="D61" s="26" t="s">
        <v>0</v>
      </c>
      <c r="E61" s="145">
        <v>174</v>
      </c>
      <c r="F61" s="154"/>
      <c r="G61" s="22">
        <f t="shared" si="12"/>
        <v>0</v>
      </c>
    </row>
    <row r="62" spans="1:7" s="1" customFormat="1" x14ac:dyDescent="0.25">
      <c r="A62" s="122" t="s">
        <v>22</v>
      </c>
      <c r="B62" s="143" t="s">
        <v>40</v>
      </c>
      <c r="C62" s="94" t="s">
        <v>21</v>
      </c>
      <c r="D62" s="26" t="s">
        <v>0</v>
      </c>
      <c r="E62" s="144">
        <v>660</v>
      </c>
      <c r="F62" s="154"/>
      <c r="G62" s="22">
        <f t="shared" si="12"/>
        <v>0</v>
      </c>
    </row>
    <row r="63" spans="1:7" s="1" customFormat="1" x14ac:dyDescent="0.25">
      <c r="A63" s="122" t="s">
        <v>72</v>
      </c>
      <c r="B63" s="94" t="s">
        <v>84</v>
      </c>
      <c r="C63" s="94" t="s">
        <v>20</v>
      </c>
      <c r="D63" s="26" t="s">
        <v>0</v>
      </c>
      <c r="E63" s="146">
        <v>294</v>
      </c>
      <c r="F63" s="154"/>
      <c r="G63" s="22">
        <f t="shared" si="12"/>
        <v>0</v>
      </c>
    </row>
    <row r="64" spans="1:7" s="1" customFormat="1" x14ac:dyDescent="0.25">
      <c r="A64" s="122" t="s">
        <v>23</v>
      </c>
      <c r="B64" s="143" t="s">
        <v>24</v>
      </c>
      <c r="C64" s="94" t="s">
        <v>93</v>
      </c>
      <c r="D64" s="26" t="s">
        <v>0</v>
      </c>
      <c r="E64" s="144">
        <v>202</v>
      </c>
      <c r="F64" s="154"/>
      <c r="G64" s="22">
        <f t="shared" si="12"/>
        <v>0</v>
      </c>
    </row>
    <row r="65" spans="1:7" s="1" customFormat="1" ht="15" customHeight="1" x14ac:dyDescent="0.25">
      <c r="A65" s="122" t="s">
        <v>73</v>
      </c>
      <c r="B65" s="143" t="s">
        <v>85</v>
      </c>
      <c r="C65" s="95" t="s">
        <v>94</v>
      </c>
      <c r="D65" s="26" t="s">
        <v>0</v>
      </c>
      <c r="E65" s="144">
        <v>127</v>
      </c>
      <c r="F65" s="154"/>
      <c r="G65" s="22">
        <f t="shared" ref="G65:G71" si="13">F65*E65</f>
        <v>0</v>
      </c>
    </row>
    <row r="66" spans="1:7" s="1" customFormat="1" ht="15" customHeight="1" x14ac:dyDescent="0.25">
      <c r="A66" s="122" t="s">
        <v>74</v>
      </c>
      <c r="B66" s="94" t="s">
        <v>86</v>
      </c>
      <c r="C66" s="95" t="s">
        <v>95</v>
      </c>
      <c r="D66" s="26" t="s">
        <v>0</v>
      </c>
      <c r="E66" s="145">
        <v>20</v>
      </c>
      <c r="F66" s="154"/>
      <c r="G66" s="22">
        <f t="shared" si="13"/>
        <v>0</v>
      </c>
    </row>
    <row r="67" spans="1:7" s="1" customFormat="1" ht="15" customHeight="1" x14ac:dyDescent="0.25">
      <c r="A67" s="122" t="s">
        <v>75</v>
      </c>
      <c r="B67" s="94" t="s">
        <v>87</v>
      </c>
      <c r="C67" s="95" t="s">
        <v>95</v>
      </c>
      <c r="D67" s="26" t="s">
        <v>0</v>
      </c>
      <c r="E67" s="146">
        <v>182</v>
      </c>
      <c r="F67" s="154"/>
      <c r="G67" s="22">
        <f t="shared" si="13"/>
        <v>0</v>
      </c>
    </row>
    <row r="68" spans="1:7" s="1" customFormat="1" ht="15" customHeight="1" x14ac:dyDescent="0.25">
      <c r="A68" s="122" t="s">
        <v>76</v>
      </c>
      <c r="B68" s="94" t="s">
        <v>88</v>
      </c>
      <c r="C68" s="95" t="s">
        <v>20</v>
      </c>
      <c r="D68" s="26" t="s">
        <v>0</v>
      </c>
      <c r="E68" s="145">
        <v>233</v>
      </c>
      <c r="F68" s="154"/>
      <c r="G68" s="22">
        <f t="shared" si="13"/>
        <v>0</v>
      </c>
    </row>
    <row r="69" spans="1:7" s="1" customFormat="1" x14ac:dyDescent="0.25">
      <c r="A69" s="122" t="s">
        <v>77</v>
      </c>
      <c r="B69" s="143" t="s">
        <v>89</v>
      </c>
      <c r="C69" s="94" t="s">
        <v>21</v>
      </c>
      <c r="D69" s="26" t="s">
        <v>0</v>
      </c>
      <c r="E69" s="144">
        <v>660</v>
      </c>
      <c r="F69" s="154"/>
      <c r="G69" s="22">
        <f t="shared" si="13"/>
        <v>0</v>
      </c>
    </row>
    <row r="70" spans="1:7" s="1" customFormat="1" x14ac:dyDescent="0.25">
      <c r="A70" s="122" t="s">
        <v>78</v>
      </c>
      <c r="B70" s="94" t="s">
        <v>90</v>
      </c>
      <c r="C70" s="94" t="s">
        <v>21</v>
      </c>
      <c r="D70" s="26" t="s">
        <v>0</v>
      </c>
      <c r="E70" s="146">
        <v>660</v>
      </c>
      <c r="F70" s="154"/>
      <c r="G70" s="22">
        <f t="shared" si="13"/>
        <v>0</v>
      </c>
    </row>
    <row r="71" spans="1:7" s="1" customFormat="1" x14ac:dyDescent="0.25">
      <c r="A71" s="122" t="s">
        <v>79</v>
      </c>
      <c r="B71" s="143" t="s">
        <v>91</v>
      </c>
      <c r="C71" s="94" t="s">
        <v>116</v>
      </c>
      <c r="D71" s="26" t="s">
        <v>0</v>
      </c>
      <c r="E71" s="144">
        <v>4</v>
      </c>
      <c r="F71" s="154"/>
      <c r="G71" s="22">
        <f t="shared" si="13"/>
        <v>0</v>
      </c>
    </row>
    <row r="72" spans="1:7" s="1" customFormat="1" ht="15.75" thickBot="1" x14ac:dyDescent="0.3">
      <c r="A72" s="166" t="s">
        <v>15</v>
      </c>
      <c r="B72" s="167"/>
      <c r="C72" s="167"/>
      <c r="D72" s="168"/>
      <c r="E72" s="124">
        <f>SUM(E58:E71)</f>
        <v>3655</v>
      </c>
      <c r="F72" s="125"/>
      <c r="G72" s="126"/>
    </row>
    <row r="73" spans="1:7" s="1" customFormat="1" ht="24" customHeight="1" thickBot="1" x14ac:dyDescent="0.3">
      <c r="A73" s="178" t="s">
        <v>16</v>
      </c>
      <c r="B73" s="179"/>
      <c r="C73" s="179"/>
      <c r="D73" s="179"/>
      <c r="E73" s="179"/>
      <c r="F73" s="180"/>
      <c r="G73" s="127">
        <f>SUM(G58:G71)</f>
        <v>0</v>
      </c>
    </row>
    <row r="74" spans="1:7" s="1" customFormat="1" ht="15" customHeight="1" thickBot="1" x14ac:dyDescent="0.3">
      <c r="A74" s="107"/>
      <c r="B74" s="107"/>
      <c r="C74" s="107"/>
      <c r="D74" s="107"/>
      <c r="E74" s="107"/>
      <c r="F74" s="107"/>
      <c r="G74" s="107"/>
    </row>
    <row r="75" spans="1:7" x14ac:dyDescent="0.25">
      <c r="A75" s="185" t="s">
        <v>99</v>
      </c>
      <c r="B75" s="186"/>
      <c r="C75" s="186"/>
      <c r="D75" s="186"/>
      <c r="E75" s="186"/>
      <c r="F75" s="186"/>
      <c r="G75" s="187"/>
    </row>
    <row r="76" spans="1:7" ht="15.75" thickBot="1" x14ac:dyDescent="0.3">
      <c r="A76" s="188" t="s">
        <v>227</v>
      </c>
      <c r="B76" s="189"/>
      <c r="C76" s="189"/>
      <c r="D76" s="189"/>
      <c r="E76" s="189"/>
      <c r="F76" s="189"/>
      <c r="G76" s="190"/>
    </row>
    <row r="77" spans="1:7" ht="15.75" thickBot="1" x14ac:dyDescent="0.3">
      <c r="A77" s="175" t="s">
        <v>100</v>
      </c>
      <c r="B77" s="176"/>
      <c r="C77" s="176"/>
      <c r="D77" s="176"/>
      <c r="E77" s="176"/>
      <c r="F77" s="177"/>
      <c r="G77" s="155"/>
    </row>
    <row r="78" spans="1:7" s="1" customFormat="1" ht="15" customHeight="1" thickBot="1" x14ac:dyDescent="0.3">
      <c r="A78" s="112"/>
      <c r="B78" s="112"/>
      <c r="C78" s="128"/>
      <c r="D78" s="128"/>
      <c r="E78" s="128"/>
      <c r="F78" s="112"/>
      <c r="G78" s="13"/>
    </row>
    <row r="79" spans="1:7" s="1" customFormat="1" ht="24" customHeight="1" thickTop="1" thickBot="1" x14ac:dyDescent="0.3">
      <c r="A79" s="129"/>
      <c r="B79" s="129"/>
      <c r="C79" s="130"/>
      <c r="D79" s="130"/>
      <c r="E79" s="131"/>
      <c r="F79" s="129"/>
      <c r="G79" s="132"/>
    </row>
    <row r="80" spans="1:7" s="1" customFormat="1" ht="15.75" thickBot="1" x14ac:dyDescent="0.3">
      <c r="A80" s="181" t="s">
        <v>41</v>
      </c>
      <c r="B80" s="182"/>
      <c r="C80" s="182"/>
      <c r="D80" s="182"/>
      <c r="E80" s="182"/>
      <c r="F80" s="183"/>
      <c r="G80" s="133">
        <f>G22+G32+G73+G54+G77</f>
        <v>0</v>
      </c>
    </row>
    <row r="81" spans="1:7" s="1" customFormat="1" x14ac:dyDescent="0.25">
      <c r="A81" s="191" t="s">
        <v>120</v>
      </c>
      <c r="B81" s="191"/>
      <c r="C81" s="191"/>
      <c r="D81" s="191"/>
      <c r="E81" s="191"/>
      <c r="F81" s="191"/>
      <c r="G81" s="134">
        <f>G80*0.21</f>
        <v>0</v>
      </c>
    </row>
    <row r="82" spans="1:7" x14ac:dyDescent="0.25">
      <c r="A82" s="162" t="s">
        <v>121</v>
      </c>
      <c r="B82" s="162"/>
      <c r="C82" s="162"/>
      <c r="D82" s="162"/>
      <c r="E82" s="162"/>
      <c r="F82" s="162"/>
      <c r="G82" s="135">
        <f>G80+G81</f>
        <v>0</v>
      </c>
    </row>
    <row r="83" spans="1:7" x14ac:dyDescent="0.25">
      <c r="A83" s="107"/>
      <c r="B83" s="107"/>
      <c r="C83" s="107"/>
      <c r="D83" s="107"/>
      <c r="E83" s="107"/>
      <c r="F83" s="107"/>
      <c r="G83" s="107"/>
    </row>
    <row r="84" spans="1:7" x14ac:dyDescent="0.25">
      <c r="A84" s="1"/>
      <c r="B84" s="1"/>
      <c r="C84" s="1"/>
      <c r="D84" s="1"/>
      <c r="E84" s="1"/>
      <c r="F84" s="1"/>
      <c r="G84" s="1"/>
    </row>
    <row r="85" spans="1:7" x14ac:dyDescent="0.25">
      <c r="A85" s="1"/>
      <c r="B85" s="1"/>
      <c r="C85" s="1"/>
      <c r="D85" s="1"/>
      <c r="E85" s="1"/>
      <c r="F85" s="1"/>
      <c r="G85" s="1"/>
    </row>
    <row r="86" spans="1:7" x14ac:dyDescent="0.25">
      <c r="A86" s="1"/>
      <c r="B86" s="1"/>
      <c r="C86" s="1"/>
      <c r="D86" s="1"/>
      <c r="E86" s="1"/>
      <c r="F86" s="1"/>
      <c r="G86" s="1"/>
    </row>
    <row r="87" spans="1:7" x14ac:dyDescent="0.25">
      <c r="A87" s="1"/>
      <c r="B87" s="1"/>
      <c r="C87" s="1"/>
      <c r="D87" s="1"/>
      <c r="E87" s="1"/>
      <c r="F87" s="1"/>
      <c r="G87" s="1"/>
    </row>
    <row r="88" spans="1:7" x14ac:dyDescent="0.25">
      <c r="A88" s="1"/>
      <c r="B88" s="1"/>
      <c r="C88" s="1"/>
      <c r="D88" s="1"/>
      <c r="E88" s="1"/>
      <c r="F88" s="1"/>
      <c r="G88" s="1"/>
    </row>
    <row r="89" spans="1:7" x14ac:dyDescent="0.25">
      <c r="A89" s="1"/>
      <c r="B89" s="1"/>
      <c r="C89" s="1"/>
      <c r="D89" s="1"/>
      <c r="E89" s="1"/>
      <c r="F89" s="1"/>
      <c r="G89" s="1"/>
    </row>
    <row r="90" spans="1:7" x14ac:dyDescent="0.25">
      <c r="A90" s="1"/>
      <c r="B90" s="1"/>
      <c r="C90" s="1"/>
      <c r="D90" s="1"/>
      <c r="E90" s="1"/>
      <c r="F90" s="1"/>
      <c r="G90" s="1"/>
    </row>
    <row r="91" spans="1:7" x14ac:dyDescent="0.25">
      <c r="A91" s="1"/>
      <c r="B91" s="1"/>
      <c r="C91" s="1"/>
      <c r="D91" s="1"/>
      <c r="E91" s="1"/>
      <c r="F91" s="1"/>
      <c r="G91" s="1"/>
    </row>
    <row r="92" spans="1:7" x14ac:dyDescent="0.25">
      <c r="A92" s="1"/>
      <c r="B92" s="1"/>
      <c r="C92" s="1"/>
      <c r="D92" s="1"/>
      <c r="E92" s="1"/>
      <c r="F92" s="1"/>
      <c r="G92" s="1"/>
    </row>
    <row r="93" spans="1:7" x14ac:dyDescent="0.25">
      <c r="A93" s="1"/>
      <c r="B93" s="1"/>
      <c r="C93" s="1"/>
      <c r="D93" s="1"/>
      <c r="E93" s="1"/>
      <c r="F93" s="1"/>
      <c r="G93" s="1"/>
    </row>
    <row r="94" spans="1:7" x14ac:dyDescent="0.25">
      <c r="A94" s="1"/>
      <c r="B94" s="1"/>
      <c r="C94" s="1"/>
      <c r="D94" s="1"/>
      <c r="E94" s="1"/>
      <c r="F94" s="1"/>
      <c r="G94" s="1"/>
    </row>
    <row r="95" spans="1:7" x14ac:dyDescent="0.25">
      <c r="A95" s="1"/>
      <c r="B95" s="1"/>
      <c r="C95" s="1"/>
      <c r="D95" s="1"/>
      <c r="E95" s="1"/>
      <c r="F95" s="1"/>
      <c r="G95" s="1"/>
    </row>
    <row r="96" spans="1:7" x14ac:dyDescent="0.25">
      <c r="A96" s="1"/>
      <c r="B96" s="1"/>
      <c r="C96" s="1"/>
      <c r="D96" s="1"/>
      <c r="E96" s="1"/>
      <c r="F96" s="1"/>
      <c r="G96" s="1"/>
    </row>
    <row r="97" spans="1:7" x14ac:dyDescent="0.25">
      <c r="A97" s="1"/>
      <c r="B97" s="1"/>
      <c r="C97" s="1"/>
      <c r="D97" s="1"/>
      <c r="E97" s="1"/>
      <c r="F97" s="1"/>
      <c r="G97" s="1"/>
    </row>
    <row r="98" spans="1:7" x14ac:dyDescent="0.25">
      <c r="A98" s="1"/>
      <c r="B98" s="1"/>
      <c r="C98" s="1"/>
      <c r="D98" s="1"/>
      <c r="E98" s="1"/>
      <c r="F98" s="1"/>
      <c r="G98" s="1"/>
    </row>
    <row r="99" spans="1:7" x14ac:dyDescent="0.25">
      <c r="A99" s="1"/>
      <c r="B99" s="1"/>
      <c r="C99" s="1"/>
      <c r="D99" s="1"/>
      <c r="E99" s="1"/>
      <c r="F99" s="1"/>
      <c r="G99" s="1"/>
    </row>
    <row r="100" spans="1:7" x14ac:dyDescent="0.25">
      <c r="A100" s="1"/>
      <c r="B100" s="1"/>
      <c r="C100" s="1"/>
      <c r="D100" s="1"/>
      <c r="E100" s="1"/>
      <c r="F100" s="1"/>
      <c r="G100" s="1"/>
    </row>
    <row r="101" spans="1:7" x14ac:dyDescent="0.25">
      <c r="A101" s="1"/>
      <c r="B101" s="1"/>
      <c r="C101" s="1"/>
      <c r="D101" s="1"/>
      <c r="E101" s="1"/>
      <c r="F101" s="1"/>
      <c r="G101" s="1"/>
    </row>
    <row r="102" spans="1:7" x14ac:dyDescent="0.25">
      <c r="A102" s="1"/>
      <c r="B102" s="1"/>
      <c r="C102" s="1"/>
      <c r="D102" s="1"/>
      <c r="E102" s="1"/>
      <c r="F102" s="1"/>
      <c r="G102" s="1"/>
    </row>
    <row r="103" spans="1:7" x14ac:dyDescent="0.25">
      <c r="A103" s="1"/>
      <c r="B103" s="1"/>
      <c r="C103" s="1"/>
      <c r="D103" s="1"/>
      <c r="E103" s="1"/>
      <c r="F103" s="1"/>
      <c r="G103" s="1"/>
    </row>
    <row r="104" spans="1:7" x14ac:dyDescent="0.25">
      <c r="A104" s="1"/>
      <c r="B104" s="1"/>
      <c r="C104" s="1"/>
      <c r="D104" s="1"/>
      <c r="E104" s="1"/>
      <c r="F104" s="1"/>
      <c r="G104" s="1"/>
    </row>
    <row r="105" spans="1:7" x14ac:dyDescent="0.25">
      <c r="A105" s="1"/>
      <c r="B105" s="1"/>
      <c r="C105" s="1"/>
      <c r="D105" s="1"/>
      <c r="E105" s="1"/>
      <c r="F105" s="1"/>
      <c r="G105" s="1"/>
    </row>
    <row r="106" spans="1:7" x14ac:dyDescent="0.25">
      <c r="A106" s="1"/>
      <c r="B106" s="1"/>
      <c r="C106" s="1"/>
      <c r="D106" s="1"/>
      <c r="E106" s="1"/>
      <c r="F106" s="1"/>
      <c r="G106" s="1"/>
    </row>
    <row r="107" spans="1:7" x14ac:dyDescent="0.25">
      <c r="A107" s="1"/>
      <c r="B107" s="1"/>
      <c r="C107" s="1"/>
      <c r="D107" s="1"/>
      <c r="E107" s="1"/>
      <c r="F107" s="1"/>
      <c r="G107" s="1"/>
    </row>
    <row r="108" spans="1:7" x14ac:dyDescent="0.25">
      <c r="A108" s="1"/>
      <c r="B108" s="1"/>
      <c r="C108" s="1"/>
      <c r="D108" s="1"/>
      <c r="E108" s="1"/>
      <c r="F108" s="1"/>
      <c r="G108" s="1"/>
    </row>
    <row r="109" spans="1:7" x14ac:dyDescent="0.25">
      <c r="A109" s="1"/>
      <c r="B109" s="1"/>
      <c r="C109" s="1"/>
      <c r="D109" s="1"/>
      <c r="E109" s="1"/>
      <c r="F109" s="1"/>
      <c r="G109" s="1"/>
    </row>
    <row r="110" spans="1:7" x14ac:dyDescent="0.25">
      <c r="A110" s="1"/>
      <c r="B110" s="1"/>
      <c r="C110" s="1"/>
      <c r="D110" s="1"/>
      <c r="E110" s="1"/>
      <c r="F110" s="1"/>
      <c r="G110" s="1"/>
    </row>
    <row r="111" spans="1:7" x14ac:dyDescent="0.25">
      <c r="A111" s="1"/>
      <c r="B111" s="1"/>
      <c r="C111" s="1"/>
      <c r="D111" s="1"/>
      <c r="E111" s="1"/>
      <c r="F111" s="1"/>
      <c r="G111" s="1"/>
    </row>
    <row r="112" spans="1:7" x14ac:dyDescent="0.25">
      <c r="A112" s="1"/>
      <c r="B112" s="1"/>
      <c r="C112" s="1"/>
      <c r="D112" s="1"/>
      <c r="E112" s="1"/>
      <c r="F112" s="1"/>
      <c r="G112" s="1"/>
    </row>
    <row r="113" spans="1:7" x14ac:dyDescent="0.25">
      <c r="A113" s="1"/>
      <c r="B113" s="1"/>
      <c r="C113" s="1"/>
      <c r="D113" s="1"/>
      <c r="E113" s="1"/>
      <c r="F113" s="1"/>
      <c r="G113" s="1"/>
    </row>
    <row r="114" spans="1:7" x14ac:dyDescent="0.25">
      <c r="A114" s="1"/>
      <c r="B114" s="1"/>
      <c r="C114" s="1"/>
      <c r="D114" s="1"/>
      <c r="E114" s="1"/>
      <c r="F114" s="1"/>
      <c r="G114" s="1"/>
    </row>
    <row r="115" spans="1:7" x14ac:dyDescent="0.25">
      <c r="A115" s="1"/>
      <c r="B115" s="1"/>
      <c r="C115" s="1"/>
      <c r="D115" s="1"/>
      <c r="E115" s="1"/>
      <c r="F115" s="1"/>
      <c r="G115" s="1"/>
    </row>
    <row r="116" spans="1:7" x14ac:dyDescent="0.25">
      <c r="A116" s="1"/>
      <c r="B116" s="1"/>
      <c r="C116" s="1"/>
      <c r="D116" s="1"/>
      <c r="E116" s="1"/>
      <c r="F116" s="1"/>
      <c r="G116" s="1"/>
    </row>
    <row r="117" spans="1:7" x14ac:dyDescent="0.25">
      <c r="A117" s="1"/>
      <c r="B117" s="1"/>
      <c r="C117" s="1"/>
      <c r="D117" s="1"/>
      <c r="E117" s="1"/>
      <c r="F117" s="1"/>
      <c r="G117" s="1"/>
    </row>
    <row r="118" spans="1:7" x14ac:dyDescent="0.25">
      <c r="A118" s="1"/>
      <c r="B118" s="1"/>
      <c r="C118" s="1"/>
      <c r="D118" s="1"/>
      <c r="E118" s="1"/>
      <c r="F118" s="1"/>
      <c r="G118" s="1"/>
    </row>
    <row r="119" spans="1:7" x14ac:dyDescent="0.25">
      <c r="A119" s="1"/>
      <c r="B119" s="1"/>
      <c r="C119" s="1"/>
      <c r="D119" s="1"/>
      <c r="E119" s="1"/>
      <c r="F119" s="1"/>
      <c r="G119" s="1"/>
    </row>
    <row r="120" spans="1:7" x14ac:dyDescent="0.25">
      <c r="A120" s="1"/>
      <c r="B120" s="1"/>
      <c r="C120" s="1"/>
      <c r="D120" s="1"/>
      <c r="E120" s="1"/>
      <c r="F120" s="1"/>
      <c r="G120" s="1"/>
    </row>
    <row r="121" spans="1:7" x14ac:dyDescent="0.25">
      <c r="A121" s="1"/>
      <c r="B121" s="1"/>
      <c r="C121" s="1"/>
      <c r="D121" s="1"/>
      <c r="E121" s="1"/>
      <c r="F121" s="1"/>
      <c r="G121" s="1"/>
    </row>
    <row r="122" spans="1:7" x14ac:dyDescent="0.25">
      <c r="A122" s="1"/>
      <c r="B122" s="1"/>
      <c r="C122" s="1"/>
      <c r="D122" s="1"/>
      <c r="E122" s="1"/>
      <c r="F122" s="1"/>
      <c r="G122" s="1"/>
    </row>
    <row r="123" spans="1:7" x14ac:dyDescent="0.25">
      <c r="A123" s="1"/>
      <c r="B123" s="1"/>
      <c r="C123" s="1"/>
      <c r="D123" s="1"/>
      <c r="E123" s="1"/>
      <c r="F123" s="1"/>
      <c r="G123" s="1"/>
    </row>
    <row r="124" spans="1:7" x14ac:dyDescent="0.25">
      <c r="A124" s="1"/>
      <c r="B124" s="1"/>
      <c r="C124" s="1"/>
      <c r="D124" s="1"/>
      <c r="E124" s="1"/>
      <c r="F124" s="1"/>
      <c r="G124" s="1"/>
    </row>
    <row r="125" spans="1:7" x14ac:dyDescent="0.25">
      <c r="A125" s="1"/>
      <c r="B125" s="1"/>
      <c r="C125" s="1"/>
      <c r="D125" s="1"/>
      <c r="E125" s="1"/>
      <c r="F125" s="1"/>
      <c r="G125" s="1"/>
    </row>
    <row r="126" spans="1:7" x14ac:dyDescent="0.25">
      <c r="A126" s="1"/>
      <c r="B126" s="1"/>
      <c r="C126" s="1"/>
      <c r="D126" s="1"/>
      <c r="E126" s="1"/>
      <c r="F126" s="1"/>
      <c r="G126" s="1"/>
    </row>
    <row r="127" spans="1:7" x14ac:dyDescent="0.25">
      <c r="A127" s="1"/>
      <c r="B127" s="1"/>
      <c r="C127" s="1"/>
      <c r="D127" s="1"/>
      <c r="E127" s="1"/>
      <c r="F127" s="1"/>
      <c r="G127" s="1"/>
    </row>
    <row r="128" spans="1:7" x14ac:dyDescent="0.25">
      <c r="A128" s="1"/>
      <c r="B128" s="1"/>
      <c r="C128" s="1"/>
      <c r="D128" s="1"/>
      <c r="E128" s="1"/>
      <c r="F128" s="1"/>
      <c r="G128" s="1"/>
    </row>
    <row r="129" spans="1:7" x14ac:dyDescent="0.25">
      <c r="A129" s="1"/>
      <c r="B129" s="1"/>
      <c r="C129" s="1"/>
      <c r="D129" s="1"/>
      <c r="E129" s="1"/>
      <c r="F129" s="1"/>
      <c r="G129" s="1"/>
    </row>
    <row r="130" spans="1:7" x14ac:dyDescent="0.25">
      <c r="A130" s="1"/>
      <c r="B130" s="1"/>
      <c r="C130" s="1"/>
      <c r="D130" s="1"/>
      <c r="E130" s="1"/>
      <c r="F130" s="1"/>
      <c r="G130" s="1"/>
    </row>
    <row r="131" spans="1:7" x14ac:dyDescent="0.25">
      <c r="A131" s="1"/>
      <c r="B131" s="1"/>
      <c r="C131" s="1"/>
      <c r="D131" s="1"/>
      <c r="E131" s="1"/>
      <c r="F131" s="1"/>
      <c r="G131" s="1"/>
    </row>
    <row r="132" spans="1:7" x14ac:dyDescent="0.25">
      <c r="A132" s="1"/>
      <c r="B132" s="1"/>
      <c r="C132" s="1"/>
      <c r="D132" s="1"/>
      <c r="E132" s="1"/>
      <c r="F132" s="1"/>
      <c r="G132" s="1"/>
    </row>
    <row r="133" spans="1:7" x14ac:dyDescent="0.25">
      <c r="A133" s="1"/>
      <c r="B133" s="1"/>
      <c r="C133" s="1"/>
      <c r="D133" s="1"/>
      <c r="E133" s="1"/>
      <c r="F133" s="1"/>
      <c r="G133" s="1"/>
    </row>
    <row r="134" spans="1:7" x14ac:dyDescent="0.25">
      <c r="A134" s="1"/>
      <c r="B134" s="1"/>
      <c r="C134" s="1"/>
      <c r="D134" s="1"/>
      <c r="E134" s="1"/>
      <c r="F134" s="1"/>
      <c r="G134" s="1"/>
    </row>
    <row r="135" spans="1:7" x14ac:dyDescent="0.25">
      <c r="A135" s="1"/>
      <c r="B135" s="1"/>
      <c r="C135" s="1"/>
      <c r="D135" s="1"/>
      <c r="E135" s="1"/>
      <c r="F135" s="1"/>
      <c r="G135" s="1"/>
    </row>
    <row r="136" spans="1:7" x14ac:dyDescent="0.25">
      <c r="A136" s="1"/>
      <c r="B136" s="1"/>
      <c r="C136" s="1"/>
      <c r="D136" s="1"/>
      <c r="E136" s="1"/>
      <c r="F136" s="1"/>
      <c r="G136" s="1"/>
    </row>
    <row r="137" spans="1:7" x14ac:dyDescent="0.25">
      <c r="A137" s="1"/>
      <c r="B137" s="1"/>
      <c r="C137" s="1"/>
      <c r="D137" s="1"/>
      <c r="E137" s="1"/>
      <c r="F137" s="1"/>
      <c r="G137" s="1"/>
    </row>
    <row r="138" spans="1:7" x14ac:dyDescent="0.25">
      <c r="A138" s="1"/>
      <c r="B138" s="1"/>
      <c r="C138" s="1"/>
      <c r="D138" s="1"/>
      <c r="E138" s="1"/>
      <c r="F138" s="1"/>
      <c r="G138" s="1"/>
    </row>
    <row r="139" spans="1:7" x14ac:dyDescent="0.25">
      <c r="A139" s="1"/>
      <c r="B139" s="1"/>
      <c r="C139" s="1"/>
      <c r="D139" s="1"/>
      <c r="E139" s="1"/>
      <c r="F139" s="1"/>
      <c r="G139" s="1"/>
    </row>
    <row r="140" spans="1:7" x14ac:dyDescent="0.25">
      <c r="A140" s="1"/>
      <c r="B140" s="1"/>
      <c r="C140" s="1"/>
      <c r="D140" s="1"/>
      <c r="E140" s="1"/>
      <c r="F140" s="1"/>
      <c r="G140" s="1"/>
    </row>
    <row r="141" spans="1:7" x14ac:dyDescent="0.25">
      <c r="A141" s="1"/>
      <c r="B141" s="1"/>
      <c r="C141" s="1"/>
      <c r="D141" s="1"/>
      <c r="E141" s="1"/>
      <c r="F141" s="1"/>
      <c r="G141" s="1"/>
    </row>
    <row r="142" spans="1:7" x14ac:dyDescent="0.25">
      <c r="A142" s="1"/>
      <c r="B142" s="1"/>
      <c r="C142" s="1"/>
      <c r="D142" s="1"/>
      <c r="E142" s="1"/>
      <c r="F142" s="1"/>
      <c r="G142" s="1"/>
    </row>
    <row r="143" spans="1:7" x14ac:dyDescent="0.25">
      <c r="A143" s="1"/>
      <c r="B143" s="1"/>
      <c r="C143" s="1"/>
      <c r="D143" s="1"/>
      <c r="E143" s="1"/>
      <c r="F143" s="1"/>
      <c r="G143" s="1"/>
    </row>
    <row r="144" spans="1:7" x14ac:dyDescent="0.25">
      <c r="A144" s="1"/>
      <c r="B144" s="1"/>
      <c r="C144" s="1"/>
      <c r="D144" s="1"/>
      <c r="E144" s="1"/>
      <c r="F144" s="1"/>
      <c r="G144" s="1"/>
    </row>
    <row r="145" spans="1:7" x14ac:dyDescent="0.25">
      <c r="A145" s="1"/>
      <c r="B145" s="1"/>
      <c r="C145" s="1"/>
      <c r="D145" s="1"/>
      <c r="E145" s="1"/>
      <c r="F145" s="1"/>
      <c r="G145" s="1"/>
    </row>
    <row r="146" spans="1:7" x14ac:dyDescent="0.25">
      <c r="A146" s="1"/>
      <c r="B146" s="1"/>
      <c r="C146" s="1"/>
      <c r="D146" s="1"/>
      <c r="E146" s="1"/>
      <c r="F146" s="1"/>
      <c r="G146" s="1"/>
    </row>
    <row r="147" spans="1:7" x14ac:dyDescent="0.25">
      <c r="A147" s="1"/>
      <c r="B147" s="1"/>
      <c r="C147" s="1"/>
      <c r="D147" s="1"/>
      <c r="E147" s="1"/>
      <c r="F147" s="1"/>
      <c r="G147" s="1"/>
    </row>
    <row r="148" spans="1:7" x14ac:dyDescent="0.25">
      <c r="A148" s="1"/>
      <c r="B148" s="1"/>
      <c r="C148" s="1"/>
      <c r="D148" s="1"/>
      <c r="E148" s="1"/>
      <c r="F148" s="1"/>
      <c r="G148" s="1"/>
    </row>
    <row r="149" spans="1:7" x14ac:dyDescent="0.25">
      <c r="A149" s="1"/>
      <c r="B149" s="1"/>
      <c r="C149" s="1"/>
      <c r="D149" s="1"/>
      <c r="E149" s="1"/>
      <c r="F149" s="1"/>
      <c r="G149" s="1"/>
    </row>
    <row r="150" spans="1:7" x14ac:dyDescent="0.25">
      <c r="A150" s="1"/>
      <c r="B150" s="1"/>
      <c r="C150" s="1"/>
      <c r="D150" s="1"/>
      <c r="E150" s="1"/>
      <c r="F150" s="1"/>
      <c r="G150" s="1"/>
    </row>
    <row r="151" spans="1:7" x14ac:dyDescent="0.25">
      <c r="A151" s="1"/>
      <c r="B151" s="1"/>
      <c r="C151" s="1"/>
      <c r="D151" s="1"/>
      <c r="E151" s="1"/>
      <c r="F151" s="1"/>
      <c r="G151" s="1"/>
    </row>
    <row r="152" spans="1:7" x14ac:dyDescent="0.25">
      <c r="A152" s="1"/>
      <c r="B152" s="1"/>
      <c r="C152" s="1"/>
      <c r="D152" s="1"/>
      <c r="E152" s="1"/>
      <c r="F152" s="1"/>
      <c r="G152" s="1"/>
    </row>
    <row r="153" spans="1:7" x14ac:dyDescent="0.25">
      <c r="A153" s="1"/>
      <c r="B153" s="1"/>
      <c r="C153" s="1"/>
      <c r="D153" s="1"/>
      <c r="E153" s="1"/>
      <c r="F153" s="1"/>
      <c r="G153" s="1"/>
    </row>
    <row r="154" spans="1:7" x14ac:dyDescent="0.25">
      <c r="A154" s="1"/>
      <c r="B154" s="1"/>
      <c r="C154" s="1"/>
      <c r="D154" s="1"/>
      <c r="E154" s="1"/>
      <c r="F154" s="1"/>
      <c r="G154" s="1"/>
    </row>
    <row r="155" spans="1:7" x14ac:dyDescent="0.25">
      <c r="A155" s="1"/>
      <c r="B155" s="1"/>
      <c r="C155" s="1"/>
      <c r="D155" s="1"/>
      <c r="E155" s="1"/>
      <c r="F155" s="1"/>
      <c r="G155" s="1"/>
    </row>
    <row r="156" spans="1:7" x14ac:dyDescent="0.25">
      <c r="A156" s="1"/>
      <c r="B156" s="1"/>
      <c r="C156" s="1"/>
      <c r="D156" s="1"/>
      <c r="E156" s="1"/>
      <c r="F156" s="1"/>
      <c r="G156" s="1"/>
    </row>
    <row r="157" spans="1:7" x14ac:dyDescent="0.25">
      <c r="A157" s="1"/>
      <c r="B157" s="1"/>
      <c r="C157" s="1"/>
      <c r="D157" s="1"/>
      <c r="E157" s="1"/>
      <c r="F157" s="1"/>
      <c r="G157" s="1"/>
    </row>
    <row r="158" spans="1:7" x14ac:dyDescent="0.25">
      <c r="A158" s="1"/>
      <c r="B158" s="1"/>
      <c r="C158" s="1"/>
      <c r="D158" s="1"/>
      <c r="E158" s="1"/>
      <c r="F158" s="1"/>
      <c r="G158" s="1"/>
    </row>
    <row r="159" spans="1:7" x14ac:dyDescent="0.25">
      <c r="A159" s="1"/>
      <c r="B159" s="1"/>
      <c r="C159" s="1"/>
      <c r="D159" s="1"/>
      <c r="E159" s="1"/>
      <c r="F159" s="1"/>
      <c r="G159" s="1"/>
    </row>
    <row r="160" spans="1:7" x14ac:dyDescent="0.25">
      <c r="A160" s="1"/>
      <c r="B160" s="1"/>
      <c r="C160" s="1"/>
      <c r="D160" s="1"/>
      <c r="E160" s="1"/>
      <c r="F160" s="1"/>
      <c r="G160" s="1"/>
    </row>
    <row r="161" spans="1:7" x14ac:dyDescent="0.25">
      <c r="A161" s="1"/>
      <c r="B161" s="1"/>
      <c r="C161" s="1"/>
      <c r="D161" s="1"/>
      <c r="E161" s="1"/>
      <c r="F161" s="1"/>
      <c r="G161" s="1"/>
    </row>
    <row r="162" spans="1:7" x14ac:dyDescent="0.25">
      <c r="A162" s="1"/>
      <c r="B162" s="1"/>
      <c r="C162" s="1"/>
      <c r="D162" s="1"/>
      <c r="E162" s="1"/>
      <c r="F162" s="1"/>
      <c r="G162" s="1"/>
    </row>
    <row r="163" spans="1:7" x14ac:dyDescent="0.25">
      <c r="A163" s="1"/>
      <c r="B163" s="1"/>
      <c r="C163" s="1"/>
      <c r="D163" s="1"/>
      <c r="E163" s="1"/>
      <c r="F163" s="1"/>
      <c r="G163" s="1"/>
    </row>
    <row r="164" spans="1:7" x14ac:dyDescent="0.25">
      <c r="A164" s="1"/>
      <c r="B164" s="1"/>
      <c r="C164" s="1"/>
      <c r="D164" s="1"/>
      <c r="E164" s="1"/>
      <c r="F164" s="1"/>
      <c r="G164" s="1"/>
    </row>
    <row r="165" spans="1:7" x14ac:dyDescent="0.25">
      <c r="A165" s="1"/>
      <c r="B165" s="1"/>
      <c r="C165" s="1"/>
      <c r="D165" s="1"/>
      <c r="E165" s="1"/>
      <c r="F165" s="1"/>
      <c r="G165" s="1"/>
    </row>
    <row r="166" spans="1:7" x14ac:dyDescent="0.25">
      <c r="A166" s="1"/>
      <c r="B166" s="1"/>
      <c r="C166" s="1"/>
      <c r="D166" s="1"/>
      <c r="E166" s="1"/>
      <c r="F166" s="1"/>
      <c r="G166" s="1"/>
    </row>
    <row r="167" spans="1:7" x14ac:dyDescent="0.25">
      <c r="A167" s="1"/>
      <c r="B167" s="1"/>
      <c r="C167" s="1"/>
      <c r="D167" s="1"/>
      <c r="E167" s="1"/>
      <c r="F167" s="1"/>
      <c r="G167" s="1"/>
    </row>
    <row r="168" spans="1:7" x14ac:dyDescent="0.25">
      <c r="A168" s="1"/>
      <c r="B168" s="1"/>
      <c r="C168" s="1"/>
      <c r="D168" s="1"/>
      <c r="E168" s="1"/>
      <c r="F168" s="1"/>
      <c r="G168" s="1"/>
    </row>
    <row r="169" spans="1:7" x14ac:dyDescent="0.25">
      <c r="A169" s="1"/>
      <c r="B169" s="1"/>
      <c r="C169" s="1"/>
      <c r="D169" s="1"/>
      <c r="E169" s="1"/>
      <c r="F169" s="1"/>
      <c r="G169" s="1"/>
    </row>
    <row r="170" spans="1:7" x14ac:dyDescent="0.25">
      <c r="A170" s="1"/>
      <c r="B170" s="1"/>
      <c r="C170" s="1"/>
      <c r="D170" s="1"/>
      <c r="E170" s="1"/>
      <c r="F170" s="1"/>
      <c r="G170" s="1"/>
    </row>
    <row r="171" spans="1:7" x14ac:dyDescent="0.25">
      <c r="A171" s="1"/>
      <c r="B171" s="1"/>
      <c r="C171" s="1"/>
      <c r="D171" s="1"/>
      <c r="E171" s="1"/>
      <c r="F171" s="1"/>
      <c r="G171" s="1"/>
    </row>
    <row r="172" spans="1:7" x14ac:dyDescent="0.25">
      <c r="A172" s="1"/>
      <c r="B172" s="1"/>
      <c r="C172" s="1"/>
      <c r="D172" s="1"/>
      <c r="E172" s="1"/>
      <c r="F172" s="1"/>
      <c r="G172" s="1"/>
    </row>
    <row r="173" spans="1:7" x14ac:dyDescent="0.25">
      <c r="A173" s="1"/>
      <c r="B173" s="1"/>
      <c r="C173" s="1"/>
      <c r="D173" s="1"/>
      <c r="E173" s="1"/>
      <c r="F173" s="1"/>
      <c r="G173" s="1"/>
    </row>
    <row r="174" spans="1:7" x14ac:dyDescent="0.25">
      <c r="A174" s="1"/>
      <c r="B174" s="1"/>
      <c r="C174" s="1"/>
      <c r="D174" s="1"/>
      <c r="E174" s="1"/>
      <c r="F174" s="1"/>
      <c r="G174" s="1"/>
    </row>
    <row r="175" spans="1:7" x14ac:dyDescent="0.25">
      <c r="A175" s="1"/>
      <c r="B175" s="1"/>
      <c r="C175" s="1"/>
      <c r="D175" s="1"/>
      <c r="E175" s="1"/>
      <c r="F175" s="1"/>
      <c r="G175" s="1"/>
    </row>
    <row r="176" spans="1:7" x14ac:dyDescent="0.25">
      <c r="A176" s="1"/>
      <c r="B176" s="1"/>
      <c r="C176" s="1"/>
      <c r="D176" s="1"/>
      <c r="E176" s="1"/>
      <c r="F176" s="1"/>
      <c r="G176" s="1"/>
    </row>
    <row r="177" spans="1:7" x14ac:dyDescent="0.25">
      <c r="A177" s="1"/>
      <c r="B177" s="1"/>
      <c r="C177" s="1"/>
      <c r="D177" s="1"/>
      <c r="E177" s="1"/>
      <c r="F177" s="1"/>
      <c r="G177" s="1"/>
    </row>
    <row r="178" spans="1:7" x14ac:dyDescent="0.25">
      <c r="A178" s="1"/>
      <c r="B178" s="1"/>
      <c r="C178" s="1"/>
      <c r="D178" s="1"/>
      <c r="E178" s="1"/>
      <c r="F178" s="1"/>
      <c r="G178" s="1"/>
    </row>
    <row r="179" spans="1:7" x14ac:dyDescent="0.25">
      <c r="A179" s="1"/>
      <c r="B179" s="1"/>
      <c r="C179" s="1"/>
      <c r="D179" s="1"/>
      <c r="E179" s="1"/>
      <c r="F179" s="1"/>
      <c r="G179" s="1"/>
    </row>
    <row r="180" spans="1:7" x14ac:dyDescent="0.25">
      <c r="A180" s="1"/>
      <c r="B180" s="1"/>
      <c r="C180" s="1"/>
      <c r="D180" s="1"/>
      <c r="E180" s="1"/>
      <c r="F180" s="1"/>
      <c r="G180" s="1"/>
    </row>
    <row r="181" spans="1:7" x14ac:dyDescent="0.25">
      <c r="A181" s="1"/>
      <c r="B181" s="1"/>
      <c r="C181" s="1"/>
      <c r="D181" s="1"/>
      <c r="E181" s="1"/>
      <c r="F181" s="1"/>
      <c r="G181" s="1"/>
    </row>
    <row r="182" spans="1:7" x14ac:dyDescent="0.25">
      <c r="A182" s="1"/>
      <c r="B182" s="1"/>
      <c r="C182" s="1"/>
      <c r="D182" s="1"/>
      <c r="E182" s="1"/>
      <c r="F182" s="1"/>
      <c r="G182" s="1"/>
    </row>
    <row r="183" spans="1:7" x14ac:dyDescent="0.25">
      <c r="A183" s="1"/>
      <c r="B183" s="1"/>
      <c r="C183" s="1"/>
      <c r="D183" s="1"/>
      <c r="E183" s="1"/>
      <c r="F183" s="1"/>
      <c r="G183" s="1"/>
    </row>
    <row r="184" spans="1:7" x14ac:dyDescent="0.25">
      <c r="A184" s="1"/>
      <c r="B184" s="1"/>
      <c r="C184" s="1"/>
      <c r="D184" s="1"/>
      <c r="E184" s="1"/>
      <c r="F184" s="1"/>
      <c r="G184" s="1"/>
    </row>
    <row r="185" spans="1:7" x14ac:dyDescent="0.25">
      <c r="A185" s="1"/>
      <c r="B185" s="1"/>
      <c r="C185" s="1"/>
      <c r="D185" s="1"/>
      <c r="E185" s="1"/>
      <c r="F185" s="1"/>
      <c r="G185" s="1"/>
    </row>
    <row r="186" spans="1:7" x14ac:dyDescent="0.25">
      <c r="A186" s="1"/>
      <c r="B186" s="1"/>
      <c r="C186" s="1"/>
      <c r="D186" s="1"/>
      <c r="E186" s="1"/>
      <c r="F186" s="1"/>
      <c r="G186" s="1"/>
    </row>
    <row r="187" spans="1:7" x14ac:dyDescent="0.25">
      <c r="A187" s="1"/>
      <c r="B187" s="1"/>
      <c r="C187" s="1"/>
      <c r="D187" s="1"/>
      <c r="E187" s="1"/>
      <c r="F187" s="1"/>
      <c r="G187" s="1"/>
    </row>
    <row r="188" spans="1:7" x14ac:dyDescent="0.25">
      <c r="A188" s="1"/>
      <c r="B188" s="1"/>
      <c r="C188" s="1"/>
      <c r="D188" s="1"/>
      <c r="E188" s="1"/>
      <c r="F188" s="1"/>
      <c r="G188" s="1"/>
    </row>
    <row r="189" spans="1:7" x14ac:dyDescent="0.25">
      <c r="A189" s="1"/>
      <c r="B189" s="1"/>
      <c r="C189" s="1"/>
      <c r="D189" s="1"/>
      <c r="E189" s="1"/>
      <c r="F189" s="1"/>
      <c r="G189" s="1"/>
    </row>
    <row r="190" spans="1:7" x14ac:dyDescent="0.25">
      <c r="A190" s="1"/>
      <c r="B190" s="1"/>
      <c r="C190" s="1"/>
      <c r="D190" s="1"/>
      <c r="E190" s="1"/>
      <c r="F190" s="1"/>
      <c r="G190" s="1"/>
    </row>
    <row r="191" spans="1:7" x14ac:dyDescent="0.25">
      <c r="A191" s="1"/>
      <c r="B191" s="1"/>
      <c r="C191" s="1"/>
      <c r="D191" s="1"/>
      <c r="E191" s="1"/>
      <c r="F191" s="1"/>
      <c r="G191" s="1"/>
    </row>
    <row r="192" spans="1:7" x14ac:dyDescent="0.25">
      <c r="A192" s="1"/>
      <c r="B192" s="1"/>
      <c r="C192" s="1"/>
      <c r="D192" s="1"/>
      <c r="E192" s="1"/>
      <c r="F192" s="1"/>
      <c r="G192" s="1"/>
    </row>
    <row r="193" spans="1:7" x14ac:dyDescent="0.25">
      <c r="A193" s="1"/>
      <c r="B193" s="1"/>
      <c r="C193" s="1"/>
      <c r="D193" s="1"/>
      <c r="E193" s="1"/>
      <c r="F193" s="1"/>
      <c r="G193" s="1"/>
    </row>
    <row r="194" spans="1:7" x14ac:dyDescent="0.25">
      <c r="A194" s="1"/>
      <c r="B194" s="1"/>
      <c r="C194" s="1"/>
      <c r="D194" s="1"/>
      <c r="E194" s="1"/>
      <c r="F194" s="1"/>
      <c r="G194" s="1"/>
    </row>
    <row r="195" spans="1:7" x14ac:dyDescent="0.25">
      <c r="A195" s="1"/>
      <c r="B195" s="1"/>
      <c r="C195" s="1"/>
      <c r="D195" s="1"/>
      <c r="E195" s="1"/>
      <c r="F195" s="1"/>
      <c r="G195" s="1"/>
    </row>
    <row r="196" spans="1:7" x14ac:dyDescent="0.25">
      <c r="A196" s="1"/>
      <c r="B196" s="1"/>
      <c r="C196" s="1"/>
      <c r="D196" s="1"/>
      <c r="E196" s="1"/>
      <c r="F196" s="1"/>
      <c r="G196" s="1"/>
    </row>
    <row r="197" spans="1:7" x14ac:dyDescent="0.25">
      <c r="A197" s="1"/>
      <c r="B197" s="1"/>
      <c r="C197" s="1"/>
      <c r="D197" s="1"/>
      <c r="E197" s="1"/>
      <c r="F197" s="1"/>
      <c r="G197" s="1"/>
    </row>
    <row r="198" spans="1:7" x14ac:dyDescent="0.25">
      <c r="A198" s="1"/>
      <c r="B198" s="1"/>
      <c r="C198" s="1"/>
      <c r="D198" s="1"/>
      <c r="E198" s="1"/>
      <c r="F198" s="1"/>
      <c r="G198" s="1"/>
    </row>
    <row r="199" spans="1:7" x14ac:dyDescent="0.25">
      <c r="A199" s="1"/>
      <c r="B199" s="1"/>
      <c r="C199" s="1"/>
      <c r="D199" s="1"/>
      <c r="E199" s="1"/>
      <c r="F199" s="1"/>
      <c r="G199" s="1"/>
    </row>
  </sheetData>
  <sheetProtection algorithmName="SHA-512" hashValue="CTdO35rPgKb1wMESvMyqbT36ZlFVbx/4I6m5yEQ/vuMojeDe9ovEZgkrH3SFBLRurYiI9j1ueWFzKA2eopNM5g==" saltValue="hazxyAGh8ItDwXWZfvRaKw==" spinCount="100000" sheet="1" objects="1" scenarios="1"/>
  <mergeCells count="18">
    <mergeCell ref="A77:F77"/>
    <mergeCell ref="A81:F81"/>
    <mergeCell ref="A82:F82"/>
    <mergeCell ref="A1:G1"/>
    <mergeCell ref="A2:G2"/>
    <mergeCell ref="A3:G3"/>
    <mergeCell ref="A72:D72"/>
    <mergeCell ref="A24:G24"/>
    <mergeCell ref="A25:G25"/>
    <mergeCell ref="A32:F32"/>
    <mergeCell ref="A73:F73"/>
    <mergeCell ref="A80:F80"/>
    <mergeCell ref="A22:F22"/>
    <mergeCell ref="A34:G34"/>
    <mergeCell ref="A54:F54"/>
    <mergeCell ref="A56:G56"/>
    <mergeCell ref="A75:G75"/>
    <mergeCell ref="A76:G76"/>
  </mergeCells>
  <phoneticPr fontId="12" type="noConversion"/>
  <pageMargins left="0.31496062992125984" right="0.31496062992125984" top="0.55118110236220474" bottom="0.35433070866141736" header="0.31496062992125984" footer="0.31496062992125984"/>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4F50-592F-4458-9F60-78177DA84C20}">
  <sheetPr>
    <tabColor rgb="FF92D050"/>
  </sheetPr>
  <dimension ref="A1:Q48"/>
  <sheetViews>
    <sheetView topLeftCell="A22" workbookViewId="0">
      <selection activeCell="F32" sqref="F32:F34"/>
    </sheetView>
  </sheetViews>
  <sheetFormatPr defaultRowHeight="15" x14ac:dyDescent="0.25"/>
  <cols>
    <col min="1" max="1" width="18.42578125" customWidth="1"/>
    <col min="2" max="2" width="64" customWidth="1"/>
    <col min="3" max="3" width="18.42578125" customWidth="1"/>
    <col min="5" max="5" width="14.140625" customWidth="1"/>
    <col min="6" max="6" width="23.28515625" customWidth="1"/>
    <col min="17" max="17" width="23.28515625" customWidth="1"/>
  </cols>
  <sheetData>
    <row r="1" spans="1:17" ht="18.75" x14ac:dyDescent="0.3">
      <c r="A1" s="194" t="s">
        <v>123</v>
      </c>
      <c r="B1" s="194"/>
      <c r="C1" s="194"/>
      <c r="D1" s="194"/>
      <c r="E1" s="194"/>
      <c r="F1" s="194"/>
      <c r="G1" s="194"/>
      <c r="H1" s="6"/>
      <c r="I1" s="6"/>
      <c r="J1" s="6"/>
      <c r="K1" s="6"/>
      <c r="L1" s="6"/>
      <c r="M1" s="6"/>
      <c r="N1" s="6"/>
      <c r="O1" s="6"/>
      <c r="P1" s="6"/>
      <c r="Q1" s="6"/>
    </row>
    <row r="2" spans="1:17" x14ac:dyDescent="0.25">
      <c r="A2" s="195" t="s">
        <v>176</v>
      </c>
      <c r="B2" s="195"/>
      <c r="C2" s="195"/>
      <c r="D2" s="195"/>
      <c r="E2" s="195"/>
      <c r="F2" s="195"/>
      <c r="G2" s="195"/>
      <c r="H2" s="195"/>
      <c r="I2" s="195"/>
      <c r="J2" s="195"/>
      <c r="K2" s="195"/>
      <c r="L2" s="6"/>
      <c r="M2" s="6"/>
      <c r="N2" s="6"/>
      <c r="O2" s="6"/>
      <c r="P2" s="6"/>
      <c r="Q2" s="6"/>
    </row>
    <row r="3" spans="1:17" x14ac:dyDescent="0.25">
      <c r="A3" s="196" t="s">
        <v>124</v>
      </c>
      <c r="B3" s="196"/>
      <c r="C3" s="196"/>
      <c r="D3" s="196"/>
      <c r="E3" s="196"/>
      <c r="F3" s="196"/>
      <c r="G3" s="196"/>
      <c r="H3" s="8"/>
      <c r="I3" s="8"/>
      <c r="J3" s="8"/>
      <c r="K3" s="8"/>
      <c r="L3" s="8"/>
      <c r="M3" s="8"/>
      <c r="N3" s="8"/>
      <c r="O3" s="8"/>
      <c r="P3" s="8"/>
      <c r="Q3" s="8"/>
    </row>
    <row r="4" spans="1:17" x14ac:dyDescent="0.25">
      <c r="A4" s="9" t="s">
        <v>25</v>
      </c>
      <c r="B4" s="7"/>
      <c r="C4" s="7"/>
      <c r="D4" s="7"/>
      <c r="E4" s="7"/>
      <c r="F4" s="7"/>
      <c r="G4" s="7"/>
      <c r="H4" s="7"/>
      <c r="I4" s="7"/>
      <c r="J4" s="7"/>
      <c r="K4" s="7"/>
      <c r="L4" s="7"/>
      <c r="M4" s="7"/>
      <c r="N4" s="7"/>
      <c r="O4" s="7"/>
      <c r="P4" s="7"/>
      <c r="Q4" s="7"/>
    </row>
    <row r="5" spans="1:17" x14ac:dyDescent="0.25">
      <c r="A5" s="10"/>
      <c r="B5" s="11"/>
      <c r="C5" s="11"/>
      <c r="D5" s="11"/>
      <c r="E5" s="11"/>
      <c r="F5" s="12" t="s">
        <v>222</v>
      </c>
      <c r="G5" s="13"/>
      <c r="H5" s="7"/>
      <c r="I5" s="7"/>
      <c r="J5" s="7"/>
      <c r="K5" s="7"/>
      <c r="L5" s="7"/>
      <c r="M5" s="7"/>
      <c r="N5" s="7"/>
      <c r="O5" s="7"/>
      <c r="P5" s="7"/>
      <c r="Q5" s="7"/>
    </row>
    <row r="6" spans="1:17" x14ac:dyDescent="0.25">
      <c r="A6" s="197" t="s">
        <v>125</v>
      </c>
      <c r="B6" s="197"/>
      <c r="C6" s="197"/>
      <c r="D6" s="197"/>
      <c r="E6" s="197"/>
      <c r="F6" s="197"/>
      <c r="G6" s="197"/>
      <c r="H6" s="197"/>
      <c r="I6" s="197"/>
      <c r="J6" s="197"/>
      <c r="K6" s="197"/>
      <c r="L6" s="197"/>
      <c r="M6" s="197"/>
      <c r="N6" s="197"/>
      <c r="O6" s="197"/>
      <c r="P6" s="197"/>
      <c r="Q6" s="197"/>
    </row>
    <row r="7" spans="1:17" ht="38.25" x14ac:dyDescent="0.25">
      <c r="A7" s="14" t="s">
        <v>1</v>
      </c>
      <c r="B7" s="14" t="s">
        <v>2</v>
      </c>
      <c r="C7" s="15" t="s">
        <v>3</v>
      </c>
      <c r="D7" s="16" t="s">
        <v>4</v>
      </c>
      <c r="E7" s="14" t="s">
        <v>223</v>
      </c>
      <c r="F7" s="14" t="s">
        <v>6</v>
      </c>
      <c r="G7" s="14" t="s">
        <v>126</v>
      </c>
      <c r="H7" s="14" t="s">
        <v>127</v>
      </c>
      <c r="I7" s="14" t="s">
        <v>128</v>
      </c>
      <c r="J7" s="14" t="s">
        <v>129</v>
      </c>
      <c r="K7" s="14" t="s">
        <v>130</v>
      </c>
      <c r="L7" s="17" t="s">
        <v>131</v>
      </c>
      <c r="M7" s="17" t="s">
        <v>132</v>
      </c>
      <c r="N7" s="17" t="s">
        <v>133</v>
      </c>
      <c r="O7" s="17" t="s">
        <v>134</v>
      </c>
      <c r="P7" s="17" t="s">
        <v>135</v>
      </c>
      <c r="Q7" s="14" t="s">
        <v>136</v>
      </c>
    </row>
    <row r="8" spans="1:17" x14ac:dyDescent="0.25">
      <c r="A8" s="192" t="s">
        <v>137</v>
      </c>
      <c r="B8" s="198"/>
      <c r="C8" s="136">
        <v>181</v>
      </c>
      <c r="D8" s="16"/>
      <c r="E8" s="14"/>
      <c r="F8" s="14"/>
      <c r="G8" s="14"/>
      <c r="H8" s="14"/>
      <c r="I8" s="14"/>
      <c r="J8" s="14"/>
      <c r="K8" s="14"/>
      <c r="L8" s="17"/>
      <c r="M8" s="17"/>
      <c r="N8" s="17"/>
      <c r="O8" s="17"/>
      <c r="P8" s="17"/>
      <c r="Q8" s="14"/>
    </row>
    <row r="9" spans="1:17" ht="38.25" x14ac:dyDescent="0.25">
      <c r="A9" s="23">
        <v>185804312</v>
      </c>
      <c r="B9" s="24" t="s">
        <v>138</v>
      </c>
      <c r="C9" s="25" t="s">
        <v>139</v>
      </c>
      <c r="D9" s="26" t="s">
        <v>220</v>
      </c>
      <c r="E9" s="27">
        <f>C8*0.01</f>
        <v>1.81</v>
      </c>
      <c r="F9" s="149"/>
      <c r="G9" s="20">
        <v>14</v>
      </c>
      <c r="H9" s="20">
        <v>12</v>
      </c>
      <c r="I9" s="20">
        <v>9</v>
      </c>
      <c r="J9" s="20">
        <v>7</v>
      </c>
      <c r="K9" s="20">
        <v>6</v>
      </c>
      <c r="L9" s="21">
        <f>(E9*F9)*G9</f>
        <v>0</v>
      </c>
      <c r="M9" s="21">
        <f>(E9*F9)*H9</f>
        <v>0</v>
      </c>
      <c r="N9" s="21">
        <f>(E9*F9)*I9</f>
        <v>0</v>
      </c>
      <c r="O9" s="21">
        <f>(E9*F9)*J9</f>
        <v>0</v>
      </c>
      <c r="P9" s="21">
        <f>(E9*F9)*K9</f>
        <v>0</v>
      </c>
      <c r="Q9" s="22">
        <f>SUM(L9:P9)</f>
        <v>0</v>
      </c>
    </row>
    <row r="10" spans="1:17" ht="25.5" x14ac:dyDescent="0.25">
      <c r="A10" s="23">
        <v>185851121</v>
      </c>
      <c r="B10" s="24" t="s">
        <v>140</v>
      </c>
      <c r="C10" s="25" t="s">
        <v>141</v>
      </c>
      <c r="D10" s="26" t="s">
        <v>220</v>
      </c>
      <c r="E10" s="27">
        <f>E9</f>
        <v>1.81</v>
      </c>
      <c r="F10" s="149"/>
      <c r="G10" s="20">
        <v>14</v>
      </c>
      <c r="H10" s="20">
        <v>12</v>
      </c>
      <c r="I10" s="20">
        <v>9</v>
      </c>
      <c r="J10" s="20">
        <v>7</v>
      </c>
      <c r="K10" s="20">
        <v>6</v>
      </c>
      <c r="L10" s="21">
        <f t="shared" ref="L10:L34" si="0">(E10*F10)*G10</f>
        <v>0</v>
      </c>
      <c r="M10" s="21">
        <f t="shared" ref="M10:M34" si="1">(E10*F10)*H10</f>
        <v>0</v>
      </c>
      <c r="N10" s="21">
        <f t="shared" ref="N10:N34" si="2">(E10*F10)*I10</f>
        <v>0</v>
      </c>
      <c r="O10" s="21">
        <f t="shared" ref="O10:O34" si="3">(E10*F10)*J10</f>
        <v>0</v>
      </c>
      <c r="P10" s="21">
        <f t="shared" ref="P10:P34" si="4">(E10*F10)*K10</f>
        <v>0</v>
      </c>
      <c r="Q10" s="22">
        <f t="shared" ref="Q10:Q35" si="5">SUM(L10:P10)</f>
        <v>0</v>
      </c>
    </row>
    <row r="11" spans="1:17" x14ac:dyDescent="0.25">
      <c r="A11" s="23" t="s">
        <v>8</v>
      </c>
      <c r="B11" s="24" t="s">
        <v>142</v>
      </c>
      <c r="C11" s="25"/>
      <c r="D11" s="26" t="s">
        <v>220</v>
      </c>
      <c r="E11" s="27">
        <f>E9</f>
        <v>1.81</v>
      </c>
      <c r="F11" s="149"/>
      <c r="G11" s="20">
        <v>14</v>
      </c>
      <c r="H11" s="20">
        <v>12</v>
      </c>
      <c r="I11" s="20">
        <v>9</v>
      </c>
      <c r="J11" s="20">
        <v>7</v>
      </c>
      <c r="K11" s="20">
        <v>6</v>
      </c>
      <c r="L11" s="21">
        <f t="shared" si="0"/>
        <v>0</v>
      </c>
      <c r="M11" s="21">
        <f t="shared" si="1"/>
        <v>0</v>
      </c>
      <c r="N11" s="21">
        <f t="shared" si="2"/>
        <v>0</v>
      </c>
      <c r="O11" s="21">
        <f t="shared" si="3"/>
        <v>0</v>
      </c>
      <c r="P11" s="21">
        <f t="shared" si="4"/>
        <v>0</v>
      </c>
      <c r="Q11" s="22">
        <f t="shared" si="5"/>
        <v>0</v>
      </c>
    </row>
    <row r="12" spans="1:17" ht="25.5" x14ac:dyDescent="0.25">
      <c r="A12" s="35">
        <v>185802113</v>
      </c>
      <c r="B12" s="36" t="s">
        <v>143</v>
      </c>
      <c r="C12" s="25" t="s">
        <v>102</v>
      </c>
      <c r="D12" s="37" t="s">
        <v>144</v>
      </c>
      <c r="E12" s="38">
        <f>C8*0.000015</f>
        <v>2.715E-3</v>
      </c>
      <c r="F12" s="149"/>
      <c r="G12" s="20">
        <v>1</v>
      </c>
      <c r="H12" s="20">
        <v>1</v>
      </c>
      <c r="I12" s="20">
        <v>1</v>
      </c>
      <c r="J12" s="20">
        <v>1</v>
      </c>
      <c r="K12" s="20">
        <v>1</v>
      </c>
      <c r="L12" s="21">
        <f t="shared" si="0"/>
        <v>0</v>
      </c>
      <c r="M12" s="21">
        <f t="shared" si="1"/>
        <v>0</v>
      </c>
      <c r="N12" s="21">
        <f t="shared" si="2"/>
        <v>0</v>
      </c>
      <c r="O12" s="21">
        <f t="shared" si="3"/>
        <v>0</v>
      </c>
      <c r="P12" s="21">
        <f t="shared" si="4"/>
        <v>0</v>
      </c>
      <c r="Q12" s="22">
        <f t="shared" si="5"/>
        <v>0</v>
      </c>
    </row>
    <row r="13" spans="1:17" x14ac:dyDescent="0.25">
      <c r="A13" s="23" t="s">
        <v>145</v>
      </c>
      <c r="B13" s="24" t="s">
        <v>146</v>
      </c>
      <c r="C13" s="25" t="s">
        <v>102</v>
      </c>
      <c r="D13" s="39" t="s">
        <v>11</v>
      </c>
      <c r="E13" s="137">
        <f>E12*1000</f>
        <v>2.7149999999999999</v>
      </c>
      <c r="F13" s="158"/>
      <c r="G13" s="20">
        <v>1</v>
      </c>
      <c r="H13" s="20">
        <v>1</v>
      </c>
      <c r="I13" s="20">
        <v>1</v>
      </c>
      <c r="J13" s="20">
        <v>1</v>
      </c>
      <c r="K13" s="20">
        <v>1</v>
      </c>
      <c r="L13" s="21">
        <f t="shared" si="0"/>
        <v>0</v>
      </c>
      <c r="M13" s="21">
        <f t="shared" si="1"/>
        <v>0</v>
      </c>
      <c r="N13" s="21">
        <f t="shared" si="2"/>
        <v>0</v>
      </c>
      <c r="O13" s="21">
        <f t="shared" si="3"/>
        <v>0</v>
      </c>
      <c r="P13" s="21">
        <f t="shared" si="4"/>
        <v>0</v>
      </c>
      <c r="Q13" s="22">
        <f t="shared" si="5"/>
        <v>0</v>
      </c>
    </row>
    <row r="14" spans="1:17" ht="51" x14ac:dyDescent="0.25">
      <c r="A14" s="23" t="s">
        <v>147</v>
      </c>
      <c r="B14" s="24" t="s">
        <v>148</v>
      </c>
      <c r="C14" s="25" t="s">
        <v>149</v>
      </c>
      <c r="D14" s="31" t="s">
        <v>221</v>
      </c>
      <c r="E14" s="137">
        <f>0.5*C8</f>
        <v>90.5</v>
      </c>
      <c r="F14" s="149"/>
      <c r="G14" s="20">
        <v>4</v>
      </c>
      <c r="H14" s="20">
        <v>4</v>
      </c>
      <c r="I14" s="20">
        <v>3</v>
      </c>
      <c r="J14" s="20">
        <v>3</v>
      </c>
      <c r="K14" s="20">
        <v>3</v>
      </c>
      <c r="L14" s="21">
        <f t="shared" si="0"/>
        <v>0</v>
      </c>
      <c r="M14" s="21">
        <f t="shared" si="1"/>
        <v>0</v>
      </c>
      <c r="N14" s="21">
        <f t="shared" si="2"/>
        <v>0</v>
      </c>
      <c r="O14" s="21">
        <f t="shared" si="3"/>
        <v>0</v>
      </c>
      <c r="P14" s="21">
        <f t="shared" si="4"/>
        <v>0</v>
      </c>
      <c r="Q14" s="22">
        <f t="shared" si="5"/>
        <v>0</v>
      </c>
    </row>
    <row r="15" spans="1:17" ht="38.25" x14ac:dyDescent="0.25">
      <c r="A15" s="35">
        <v>184911161</v>
      </c>
      <c r="B15" s="36" t="s">
        <v>151</v>
      </c>
      <c r="C15" s="49" t="s">
        <v>152</v>
      </c>
      <c r="D15" s="31" t="s">
        <v>221</v>
      </c>
      <c r="E15" s="40">
        <f>0.3*C8</f>
        <v>54.3</v>
      </c>
      <c r="F15" s="159"/>
      <c r="G15" s="20">
        <v>1</v>
      </c>
      <c r="H15" s="20">
        <v>1</v>
      </c>
      <c r="I15" s="50">
        <v>0.5</v>
      </c>
      <c r="J15" s="50">
        <v>0</v>
      </c>
      <c r="K15" s="50">
        <v>0</v>
      </c>
      <c r="L15" s="21">
        <f t="shared" si="0"/>
        <v>0</v>
      </c>
      <c r="M15" s="21">
        <f t="shared" si="1"/>
        <v>0</v>
      </c>
      <c r="N15" s="21">
        <f t="shared" si="2"/>
        <v>0</v>
      </c>
      <c r="O15" s="21">
        <f t="shared" si="3"/>
        <v>0</v>
      </c>
      <c r="P15" s="21">
        <f t="shared" si="4"/>
        <v>0</v>
      </c>
      <c r="Q15" s="22">
        <f t="shared" si="5"/>
        <v>0</v>
      </c>
    </row>
    <row r="16" spans="1:17" x14ac:dyDescent="0.25">
      <c r="A16" s="23" t="s">
        <v>8</v>
      </c>
      <c r="B16" s="24" t="s">
        <v>153</v>
      </c>
      <c r="C16" s="25"/>
      <c r="D16" s="26" t="s">
        <v>220</v>
      </c>
      <c r="E16" s="27">
        <f>E15*0.03</f>
        <v>1.6289999999999998</v>
      </c>
      <c r="F16" s="149"/>
      <c r="G16" s="20">
        <v>1</v>
      </c>
      <c r="H16" s="20">
        <v>1</v>
      </c>
      <c r="I16" s="50">
        <v>0.5</v>
      </c>
      <c r="J16" s="50">
        <v>0</v>
      </c>
      <c r="K16" s="50">
        <v>0</v>
      </c>
      <c r="L16" s="21">
        <f t="shared" si="0"/>
        <v>0</v>
      </c>
      <c r="M16" s="21">
        <f t="shared" si="1"/>
        <v>0</v>
      </c>
      <c r="N16" s="21">
        <f t="shared" si="2"/>
        <v>0</v>
      </c>
      <c r="O16" s="21">
        <f t="shared" si="3"/>
        <v>0</v>
      </c>
      <c r="P16" s="21">
        <f t="shared" si="4"/>
        <v>0</v>
      </c>
      <c r="Q16" s="22">
        <f t="shared" si="5"/>
        <v>0</v>
      </c>
    </row>
    <row r="17" spans="1:17" ht="25.5" x14ac:dyDescent="0.25">
      <c r="A17" s="24" t="s">
        <v>114</v>
      </c>
      <c r="B17" s="138" t="s">
        <v>154</v>
      </c>
      <c r="C17" s="117" t="s">
        <v>155</v>
      </c>
      <c r="D17" s="31" t="s">
        <v>221</v>
      </c>
      <c r="E17" s="19">
        <f>C8*0.2</f>
        <v>36.200000000000003</v>
      </c>
      <c r="F17" s="159"/>
      <c r="G17" s="20">
        <v>1</v>
      </c>
      <c r="H17" s="20">
        <v>1</v>
      </c>
      <c r="I17" s="20">
        <v>1</v>
      </c>
      <c r="J17" s="20">
        <v>1</v>
      </c>
      <c r="K17" s="20">
        <v>1</v>
      </c>
      <c r="L17" s="21">
        <f t="shared" si="0"/>
        <v>0</v>
      </c>
      <c r="M17" s="21">
        <f t="shared" si="1"/>
        <v>0</v>
      </c>
      <c r="N17" s="21">
        <f t="shared" si="2"/>
        <v>0</v>
      </c>
      <c r="O17" s="21">
        <f t="shared" si="3"/>
        <v>0</v>
      </c>
      <c r="P17" s="21">
        <f t="shared" si="4"/>
        <v>0</v>
      </c>
      <c r="Q17" s="22">
        <f t="shared" si="5"/>
        <v>0</v>
      </c>
    </row>
    <row r="18" spans="1:17" ht="76.5" x14ac:dyDescent="0.25">
      <c r="A18" s="29" t="s">
        <v>114</v>
      </c>
      <c r="B18" s="45" t="s">
        <v>156</v>
      </c>
      <c r="C18" s="46" t="s">
        <v>157</v>
      </c>
      <c r="D18" s="115" t="s">
        <v>0</v>
      </c>
      <c r="E18" s="139">
        <f>0.05*333</f>
        <v>16.650000000000002</v>
      </c>
      <c r="F18" s="151"/>
      <c r="G18" s="20">
        <v>1</v>
      </c>
      <c r="H18" s="50">
        <v>0.5</v>
      </c>
      <c r="I18" s="50">
        <v>0.5</v>
      </c>
      <c r="J18" s="50">
        <v>0</v>
      </c>
      <c r="K18" s="20">
        <v>0</v>
      </c>
      <c r="L18" s="21">
        <f t="shared" si="0"/>
        <v>0</v>
      </c>
      <c r="M18" s="21">
        <f t="shared" si="1"/>
        <v>0</v>
      </c>
      <c r="N18" s="21">
        <f t="shared" si="2"/>
        <v>0</v>
      </c>
      <c r="O18" s="21">
        <f t="shared" si="3"/>
        <v>0</v>
      </c>
      <c r="P18" s="21">
        <f t="shared" si="4"/>
        <v>0</v>
      </c>
      <c r="Q18" s="22">
        <f t="shared" si="5"/>
        <v>0</v>
      </c>
    </row>
    <row r="19" spans="1:17" x14ac:dyDescent="0.25">
      <c r="A19" s="192" t="s">
        <v>158</v>
      </c>
      <c r="B19" s="193"/>
      <c r="C19" s="18">
        <v>168</v>
      </c>
      <c r="D19" s="16"/>
      <c r="E19" s="19"/>
      <c r="F19" s="19"/>
      <c r="G19" s="20"/>
      <c r="H19" s="20"/>
      <c r="I19" s="20"/>
      <c r="J19" s="20"/>
      <c r="K19" s="20"/>
      <c r="L19" s="21"/>
      <c r="M19" s="21"/>
      <c r="N19" s="21"/>
      <c r="O19" s="21"/>
      <c r="P19" s="21"/>
      <c r="Q19" s="22"/>
    </row>
    <row r="20" spans="1:17" ht="38.25" x14ac:dyDescent="0.25">
      <c r="A20" s="23">
        <v>185804312</v>
      </c>
      <c r="B20" s="24" t="s">
        <v>138</v>
      </c>
      <c r="C20" s="25" t="s">
        <v>139</v>
      </c>
      <c r="D20" s="26" t="s">
        <v>220</v>
      </c>
      <c r="E20" s="27">
        <f>C19*0.015</f>
        <v>2.52</v>
      </c>
      <c r="F20" s="149"/>
      <c r="G20" s="28">
        <v>14</v>
      </c>
      <c r="H20" s="28">
        <v>12</v>
      </c>
      <c r="I20" s="28">
        <v>10</v>
      </c>
      <c r="J20" s="28">
        <v>9</v>
      </c>
      <c r="K20" s="28">
        <v>8</v>
      </c>
      <c r="L20" s="21">
        <f t="shared" si="0"/>
        <v>0</v>
      </c>
      <c r="M20" s="21">
        <f t="shared" si="1"/>
        <v>0</v>
      </c>
      <c r="N20" s="21">
        <f t="shared" si="2"/>
        <v>0</v>
      </c>
      <c r="O20" s="21">
        <f t="shared" si="3"/>
        <v>0</v>
      </c>
      <c r="P20" s="21">
        <f t="shared" si="4"/>
        <v>0</v>
      </c>
      <c r="Q20" s="22">
        <f t="shared" si="5"/>
        <v>0</v>
      </c>
    </row>
    <row r="21" spans="1:17" ht="25.5" x14ac:dyDescent="0.25">
      <c r="A21" s="23">
        <v>185851121</v>
      </c>
      <c r="B21" s="24" t="s">
        <v>140</v>
      </c>
      <c r="C21" s="25" t="s">
        <v>141</v>
      </c>
      <c r="D21" s="26" t="s">
        <v>220</v>
      </c>
      <c r="E21" s="27">
        <f>E20</f>
        <v>2.52</v>
      </c>
      <c r="F21" s="149"/>
      <c r="G21" s="28">
        <v>14</v>
      </c>
      <c r="H21" s="28">
        <v>12</v>
      </c>
      <c r="I21" s="28">
        <v>10</v>
      </c>
      <c r="J21" s="28">
        <v>9</v>
      </c>
      <c r="K21" s="28">
        <v>8</v>
      </c>
      <c r="L21" s="21">
        <f t="shared" si="0"/>
        <v>0</v>
      </c>
      <c r="M21" s="21">
        <f t="shared" si="1"/>
        <v>0</v>
      </c>
      <c r="N21" s="21">
        <f t="shared" si="2"/>
        <v>0</v>
      </c>
      <c r="O21" s="21">
        <f t="shared" si="3"/>
        <v>0</v>
      </c>
      <c r="P21" s="21">
        <f t="shared" si="4"/>
        <v>0</v>
      </c>
      <c r="Q21" s="22">
        <f t="shared" si="5"/>
        <v>0</v>
      </c>
    </row>
    <row r="22" spans="1:17" x14ac:dyDescent="0.25">
      <c r="A22" s="23" t="s">
        <v>8</v>
      </c>
      <c r="B22" s="24" t="s">
        <v>142</v>
      </c>
      <c r="C22" s="25"/>
      <c r="D22" s="26" t="s">
        <v>220</v>
      </c>
      <c r="E22" s="27">
        <f>E20</f>
        <v>2.52</v>
      </c>
      <c r="F22" s="149"/>
      <c r="G22" s="28">
        <v>14</v>
      </c>
      <c r="H22" s="28">
        <v>12</v>
      </c>
      <c r="I22" s="28">
        <v>10</v>
      </c>
      <c r="J22" s="28">
        <v>9</v>
      </c>
      <c r="K22" s="28">
        <v>8</v>
      </c>
      <c r="L22" s="21">
        <f t="shared" si="0"/>
        <v>0</v>
      </c>
      <c r="M22" s="21">
        <f t="shared" si="1"/>
        <v>0</v>
      </c>
      <c r="N22" s="21">
        <f t="shared" si="2"/>
        <v>0</v>
      </c>
      <c r="O22" s="21">
        <f t="shared" si="3"/>
        <v>0</v>
      </c>
      <c r="P22" s="21">
        <f t="shared" si="4"/>
        <v>0</v>
      </c>
      <c r="Q22" s="22">
        <f t="shared" si="5"/>
        <v>0</v>
      </c>
    </row>
    <row r="23" spans="1:17" ht="25.5" x14ac:dyDescent="0.25">
      <c r="A23" s="29">
        <v>185804252</v>
      </c>
      <c r="B23" s="30" t="s">
        <v>159</v>
      </c>
      <c r="C23" s="25" t="s">
        <v>160</v>
      </c>
      <c r="D23" s="31" t="s">
        <v>221</v>
      </c>
      <c r="E23" s="27">
        <f>C19</f>
        <v>168</v>
      </c>
      <c r="F23" s="149"/>
      <c r="G23" s="32">
        <v>1</v>
      </c>
      <c r="H23" s="32">
        <v>1</v>
      </c>
      <c r="I23" s="32">
        <v>1</v>
      </c>
      <c r="J23" s="32">
        <v>1</v>
      </c>
      <c r="K23" s="32">
        <v>1</v>
      </c>
      <c r="L23" s="21">
        <f t="shared" si="0"/>
        <v>0</v>
      </c>
      <c r="M23" s="21">
        <f t="shared" si="1"/>
        <v>0</v>
      </c>
      <c r="N23" s="21">
        <f t="shared" si="2"/>
        <v>0</v>
      </c>
      <c r="O23" s="21">
        <f t="shared" si="3"/>
        <v>0</v>
      </c>
      <c r="P23" s="21">
        <f t="shared" si="4"/>
        <v>0</v>
      </c>
      <c r="Q23" s="22">
        <f t="shared" si="5"/>
        <v>0</v>
      </c>
    </row>
    <row r="24" spans="1:17" x14ac:dyDescent="0.25">
      <c r="A24" s="33" t="s">
        <v>114</v>
      </c>
      <c r="B24" s="30" t="s">
        <v>161</v>
      </c>
      <c r="C24" s="25"/>
      <c r="D24" s="34" t="s">
        <v>162</v>
      </c>
      <c r="E24" s="27">
        <v>1</v>
      </c>
      <c r="F24" s="149"/>
      <c r="G24" s="32">
        <v>1</v>
      </c>
      <c r="H24" s="32">
        <v>1</v>
      </c>
      <c r="I24" s="32">
        <v>1</v>
      </c>
      <c r="J24" s="32">
        <v>1</v>
      </c>
      <c r="K24" s="32">
        <v>1</v>
      </c>
      <c r="L24" s="21">
        <f t="shared" si="0"/>
        <v>0</v>
      </c>
      <c r="M24" s="21">
        <f t="shared" si="1"/>
        <v>0</v>
      </c>
      <c r="N24" s="21">
        <f t="shared" si="2"/>
        <v>0</v>
      </c>
      <c r="O24" s="21">
        <f t="shared" si="3"/>
        <v>0</v>
      </c>
      <c r="P24" s="21">
        <f t="shared" si="4"/>
        <v>0</v>
      </c>
      <c r="Q24" s="22">
        <f t="shared" si="5"/>
        <v>0</v>
      </c>
    </row>
    <row r="25" spans="1:17" ht="51" x14ac:dyDescent="0.25">
      <c r="A25" s="35">
        <v>185802113</v>
      </c>
      <c r="B25" s="36" t="s">
        <v>163</v>
      </c>
      <c r="C25" s="25" t="s">
        <v>164</v>
      </c>
      <c r="D25" s="37" t="s">
        <v>144</v>
      </c>
      <c r="E25" s="38">
        <f>C19*0.000015</f>
        <v>2.5200000000000001E-3</v>
      </c>
      <c r="F25" s="149"/>
      <c r="G25" s="28">
        <v>1</v>
      </c>
      <c r="H25" s="28">
        <v>0</v>
      </c>
      <c r="I25" s="28">
        <v>1</v>
      </c>
      <c r="J25" s="28">
        <v>0</v>
      </c>
      <c r="K25" s="28">
        <v>0</v>
      </c>
      <c r="L25" s="21">
        <f t="shared" si="0"/>
        <v>0</v>
      </c>
      <c r="M25" s="21">
        <f t="shared" si="1"/>
        <v>0</v>
      </c>
      <c r="N25" s="21">
        <f t="shared" si="2"/>
        <v>0</v>
      </c>
      <c r="O25" s="21">
        <f t="shared" si="3"/>
        <v>0</v>
      </c>
      <c r="P25" s="21">
        <f t="shared" si="4"/>
        <v>0</v>
      </c>
      <c r="Q25" s="22">
        <f t="shared" si="5"/>
        <v>0</v>
      </c>
    </row>
    <row r="26" spans="1:17" x14ac:dyDescent="0.25">
      <c r="A26" s="23" t="s">
        <v>8</v>
      </c>
      <c r="B26" s="24" t="s">
        <v>165</v>
      </c>
      <c r="C26" s="25" t="s">
        <v>102</v>
      </c>
      <c r="D26" s="39" t="s">
        <v>11</v>
      </c>
      <c r="E26" s="40">
        <f>E25*1000</f>
        <v>2.52</v>
      </c>
      <c r="F26" s="158"/>
      <c r="G26" s="28">
        <v>1</v>
      </c>
      <c r="H26" s="28">
        <v>0</v>
      </c>
      <c r="I26" s="28">
        <v>1</v>
      </c>
      <c r="J26" s="28">
        <v>0</v>
      </c>
      <c r="K26" s="28">
        <v>0</v>
      </c>
      <c r="L26" s="21">
        <f t="shared" si="0"/>
        <v>0</v>
      </c>
      <c r="M26" s="21">
        <f t="shared" si="1"/>
        <v>0</v>
      </c>
      <c r="N26" s="21">
        <f t="shared" si="2"/>
        <v>0</v>
      </c>
      <c r="O26" s="21">
        <f t="shared" si="3"/>
        <v>0</v>
      </c>
      <c r="P26" s="21">
        <f t="shared" si="4"/>
        <v>0</v>
      </c>
      <c r="Q26" s="22">
        <f t="shared" si="5"/>
        <v>0</v>
      </c>
    </row>
    <row r="27" spans="1:17" ht="51" x14ac:dyDescent="0.25">
      <c r="A27" s="41">
        <v>185804211</v>
      </c>
      <c r="B27" s="24" t="s">
        <v>148</v>
      </c>
      <c r="C27" s="25" t="s">
        <v>166</v>
      </c>
      <c r="D27" s="31" t="s">
        <v>221</v>
      </c>
      <c r="E27" s="27">
        <f>0.7*C19</f>
        <v>117.6</v>
      </c>
      <c r="F27" s="149"/>
      <c r="G27" s="32">
        <v>4</v>
      </c>
      <c r="H27" s="32">
        <v>4</v>
      </c>
      <c r="I27" s="32">
        <v>3</v>
      </c>
      <c r="J27" s="32">
        <v>3</v>
      </c>
      <c r="K27" s="32">
        <v>3</v>
      </c>
      <c r="L27" s="21">
        <f t="shared" si="0"/>
        <v>0</v>
      </c>
      <c r="M27" s="21">
        <f t="shared" si="1"/>
        <v>0</v>
      </c>
      <c r="N27" s="21">
        <f t="shared" si="2"/>
        <v>0</v>
      </c>
      <c r="O27" s="21">
        <f t="shared" si="3"/>
        <v>0</v>
      </c>
      <c r="P27" s="21">
        <f t="shared" si="4"/>
        <v>0</v>
      </c>
      <c r="Q27" s="22">
        <f t="shared" si="5"/>
        <v>0</v>
      </c>
    </row>
    <row r="28" spans="1:17" ht="76.5" x14ac:dyDescent="0.25">
      <c r="A28" s="29" t="s">
        <v>114</v>
      </c>
      <c r="B28" s="45" t="s">
        <v>167</v>
      </c>
      <c r="C28" s="46" t="s">
        <v>157</v>
      </c>
      <c r="D28" s="26" t="s">
        <v>0</v>
      </c>
      <c r="E28" s="44">
        <f>1109*0.05</f>
        <v>55.45</v>
      </c>
      <c r="F28" s="152"/>
      <c r="G28" s="47">
        <v>1</v>
      </c>
      <c r="H28" s="48">
        <v>0.5</v>
      </c>
      <c r="I28" s="48">
        <v>0.5</v>
      </c>
      <c r="J28" s="48">
        <v>0</v>
      </c>
      <c r="K28" s="48">
        <v>0</v>
      </c>
      <c r="L28" s="21">
        <f t="shared" si="0"/>
        <v>0</v>
      </c>
      <c r="M28" s="21">
        <f t="shared" si="1"/>
        <v>0</v>
      </c>
      <c r="N28" s="21">
        <f t="shared" si="2"/>
        <v>0</v>
      </c>
      <c r="O28" s="21">
        <f t="shared" si="3"/>
        <v>0</v>
      </c>
      <c r="P28" s="21">
        <f t="shared" si="4"/>
        <v>0</v>
      </c>
      <c r="Q28" s="22">
        <f t="shared" si="5"/>
        <v>0</v>
      </c>
    </row>
    <row r="29" spans="1:17" ht="38.25" x14ac:dyDescent="0.25">
      <c r="A29" s="35">
        <v>184911161</v>
      </c>
      <c r="B29" s="36" t="s">
        <v>151</v>
      </c>
      <c r="C29" s="49" t="s">
        <v>152</v>
      </c>
      <c r="D29" s="31" t="s">
        <v>221</v>
      </c>
      <c r="E29" s="40">
        <f>0.3*C19</f>
        <v>50.4</v>
      </c>
      <c r="F29" s="159"/>
      <c r="G29" s="20">
        <v>1</v>
      </c>
      <c r="H29" s="20">
        <v>1</v>
      </c>
      <c r="I29" s="50">
        <v>0.5</v>
      </c>
      <c r="J29" s="50">
        <v>0</v>
      </c>
      <c r="K29" s="50">
        <v>0</v>
      </c>
      <c r="L29" s="21">
        <f t="shared" si="0"/>
        <v>0</v>
      </c>
      <c r="M29" s="21">
        <f t="shared" si="1"/>
        <v>0</v>
      </c>
      <c r="N29" s="21">
        <f t="shared" si="2"/>
        <v>0</v>
      </c>
      <c r="O29" s="21">
        <f t="shared" si="3"/>
        <v>0</v>
      </c>
      <c r="P29" s="21">
        <f t="shared" si="4"/>
        <v>0</v>
      </c>
      <c r="Q29" s="22">
        <f t="shared" si="5"/>
        <v>0</v>
      </c>
    </row>
    <row r="30" spans="1:17" x14ac:dyDescent="0.25">
      <c r="A30" s="23" t="s">
        <v>8</v>
      </c>
      <c r="B30" s="24" t="s">
        <v>153</v>
      </c>
      <c r="C30" s="25"/>
      <c r="D30" s="26" t="s">
        <v>220</v>
      </c>
      <c r="E30" s="27">
        <f>E29*0.03</f>
        <v>1.512</v>
      </c>
      <c r="F30" s="149"/>
      <c r="G30" s="32">
        <v>1</v>
      </c>
      <c r="H30" s="32">
        <v>1</v>
      </c>
      <c r="I30" s="51">
        <v>0.5</v>
      </c>
      <c r="J30" s="51">
        <v>0</v>
      </c>
      <c r="K30" s="51">
        <v>0</v>
      </c>
      <c r="L30" s="21">
        <f t="shared" si="0"/>
        <v>0</v>
      </c>
      <c r="M30" s="21">
        <f t="shared" si="1"/>
        <v>0</v>
      </c>
      <c r="N30" s="21">
        <f t="shared" si="2"/>
        <v>0</v>
      </c>
      <c r="O30" s="21">
        <f t="shared" si="3"/>
        <v>0</v>
      </c>
      <c r="P30" s="21">
        <f t="shared" si="4"/>
        <v>0</v>
      </c>
      <c r="Q30" s="22">
        <f t="shared" si="5"/>
        <v>0</v>
      </c>
    </row>
    <row r="31" spans="1:17" x14ac:dyDescent="0.25">
      <c r="A31" s="192" t="s">
        <v>168</v>
      </c>
      <c r="B31" s="193"/>
      <c r="C31" s="52">
        <v>84</v>
      </c>
      <c r="D31" s="16"/>
      <c r="E31" s="19"/>
      <c r="F31" s="19"/>
      <c r="G31" s="20"/>
      <c r="H31" s="20"/>
      <c r="I31" s="22"/>
      <c r="J31" s="53"/>
      <c r="K31" s="53"/>
      <c r="L31" s="21">
        <f t="shared" si="0"/>
        <v>0</v>
      </c>
      <c r="M31" s="21">
        <f t="shared" si="1"/>
        <v>0</v>
      </c>
      <c r="N31" s="21">
        <f t="shared" si="2"/>
        <v>0</v>
      </c>
      <c r="O31" s="21">
        <f t="shared" si="3"/>
        <v>0</v>
      </c>
      <c r="P31" s="21">
        <f t="shared" si="4"/>
        <v>0</v>
      </c>
      <c r="Q31" s="22">
        <f t="shared" si="5"/>
        <v>0</v>
      </c>
    </row>
    <row r="32" spans="1:17" x14ac:dyDescent="0.25">
      <c r="A32" s="54">
        <v>184853511</v>
      </c>
      <c r="B32" s="45" t="s">
        <v>169</v>
      </c>
      <c r="C32" s="55"/>
      <c r="D32" s="56" t="s">
        <v>150</v>
      </c>
      <c r="E32" s="44">
        <f>C31</f>
        <v>84</v>
      </c>
      <c r="F32" s="149"/>
      <c r="G32" s="32">
        <v>3</v>
      </c>
      <c r="H32" s="32">
        <v>3</v>
      </c>
      <c r="I32" s="32">
        <v>3</v>
      </c>
      <c r="J32" s="32">
        <v>3</v>
      </c>
      <c r="K32" s="32">
        <v>3</v>
      </c>
      <c r="L32" s="21">
        <f t="shared" si="0"/>
        <v>0</v>
      </c>
      <c r="M32" s="21">
        <f t="shared" si="1"/>
        <v>0</v>
      </c>
      <c r="N32" s="21">
        <f t="shared" si="2"/>
        <v>0</v>
      </c>
      <c r="O32" s="21">
        <f t="shared" si="3"/>
        <v>0</v>
      </c>
      <c r="P32" s="21">
        <f t="shared" si="4"/>
        <v>0</v>
      </c>
      <c r="Q32" s="22">
        <f t="shared" si="5"/>
        <v>0</v>
      </c>
    </row>
    <row r="33" spans="1:17" x14ac:dyDescent="0.25">
      <c r="A33" s="57" t="s">
        <v>8</v>
      </c>
      <c r="B33" s="58" t="s">
        <v>170</v>
      </c>
      <c r="C33" s="59"/>
      <c r="D33" s="60" t="s">
        <v>171</v>
      </c>
      <c r="E33" s="44">
        <f>(E32/10000)*5</f>
        <v>4.1999999999999996E-2</v>
      </c>
      <c r="F33" s="160"/>
      <c r="G33" s="32">
        <v>3</v>
      </c>
      <c r="H33" s="32">
        <v>3</v>
      </c>
      <c r="I33" s="32">
        <v>3</v>
      </c>
      <c r="J33" s="32">
        <v>3</v>
      </c>
      <c r="K33" s="32">
        <v>3</v>
      </c>
      <c r="L33" s="21">
        <f t="shared" si="0"/>
        <v>0</v>
      </c>
      <c r="M33" s="21">
        <f t="shared" si="1"/>
        <v>0</v>
      </c>
      <c r="N33" s="21">
        <f t="shared" si="2"/>
        <v>0</v>
      </c>
      <c r="O33" s="21">
        <f t="shared" si="3"/>
        <v>0</v>
      </c>
      <c r="P33" s="21">
        <f t="shared" si="4"/>
        <v>0</v>
      </c>
      <c r="Q33" s="22">
        <f t="shared" si="5"/>
        <v>0</v>
      </c>
    </row>
    <row r="34" spans="1:17" ht="15.75" thickBot="1" x14ac:dyDescent="0.3">
      <c r="A34" s="61" t="s">
        <v>114</v>
      </c>
      <c r="B34" s="62" t="s">
        <v>172</v>
      </c>
      <c r="C34" s="63"/>
      <c r="D34" s="64" t="s">
        <v>162</v>
      </c>
      <c r="E34" s="65">
        <v>1</v>
      </c>
      <c r="F34" s="161"/>
      <c r="G34" s="66">
        <v>2</v>
      </c>
      <c r="H34" s="66">
        <v>2</v>
      </c>
      <c r="I34" s="66">
        <v>2</v>
      </c>
      <c r="J34" s="66">
        <v>2</v>
      </c>
      <c r="K34" s="66">
        <v>2</v>
      </c>
      <c r="L34" s="67">
        <f t="shared" si="0"/>
        <v>0</v>
      </c>
      <c r="M34" s="67">
        <f t="shared" si="1"/>
        <v>0</v>
      </c>
      <c r="N34" s="67">
        <f t="shared" si="2"/>
        <v>0</v>
      </c>
      <c r="O34" s="67">
        <f t="shared" si="3"/>
        <v>0</v>
      </c>
      <c r="P34" s="67">
        <f t="shared" si="4"/>
        <v>0</v>
      </c>
      <c r="Q34" s="68">
        <f t="shared" si="5"/>
        <v>0</v>
      </c>
    </row>
    <row r="35" spans="1:17" ht="15.75" thickBot="1" x14ac:dyDescent="0.3">
      <c r="A35" s="69" t="s">
        <v>173</v>
      </c>
      <c r="B35" s="70"/>
      <c r="C35" s="71"/>
      <c r="D35" s="72"/>
      <c r="E35" s="73"/>
      <c r="F35" s="73"/>
      <c r="G35" s="74"/>
      <c r="H35" s="74"/>
      <c r="I35" s="74"/>
      <c r="J35" s="74"/>
      <c r="K35" s="75"/>
      <c r="L35" s="76">
        <f>SUM(L9:L34)</f>
        <v>0</v>
      </c>
      <c r="M35" s="76">
        <f>SUM(M9:M34)</f>
        <v>0</v>
      </c>
      <c r="N35" s="76">
        <f>SUM(N9:N34)</f>
        <v>0</v>
      </c>
      <c r="O35" s="76">
        <f>SUM(O9:O34)</f>
        <v>0</v>
      </c>
      <c r="P35" s="76">
        <f>SUM(P9:P34)</f>
        <v>0</v>
      </c>
      <c r="Q35" s="77">
        <f t="shared" si="5"/>
        <v>0</v>
      </c>
    </row>
    <row r="36" spans="1:17" ht="15.75" thickBot="1" x14ac:dyDescent="0.3">
      <c r="A36" s="199" t="s">
        <v>174</v>
      </c>
      <c r="B36" s="200"/>
      <c r="C36" s="200"/>
      <c r="D36" s="200"/>
      <c r="E36" s="200"/>
      <c r="F36" s="200"/>
      <c r="G36" s="78"/>
      <c r="H36" s="78"/>
      <c r="I36" s="78"/>
      <c r="J36" s="78"/>
      <c r="K36" s="78"/>
      <c r="L36" s="78"/>
      <c r="M36" s="78"/>
      <c r="N36" s="78"/>
      <c r="O36" s="78"/>
      <c r="P36" s="78"/>
      <c r="Q36" s="79">
        <f>SUM(Q9:Q34)</f>
        <v>0</v>
      </c>
    </row>
    <row r="37" spans="1:17" x14ac:dyDescent="0.25">
      <c r="A37" s="201" t="s">
        <v>120</v>
      </c>
      <c r="B37" s="202"/>
      <c r="C37" s="202"/>
      <c r="D37" s="202"/>
      <c r="E37" s="202"/>
      <c r="F37" s="202"/>
      <c r="G37" s="202"/>
      <c r="H37" s="202"/>
      <c r="I37" s="202"/>
      <c r="J37" s="202"/>
      <c r="K37" s="202"/>
      <c r="L37" s="202"/>
      <c r="M37" s="202"/>
      <c r="N37" s="202"/>
      <c r="O37" s="202"/>
      <c r="P37" s="203"/>
      <c r="Q37" s="80">
        <f>Q36*0.21</f>
        <v>0</v>
      </c>
    </row>
    <row r="38" spans="1:17" x14ac:dyDescent="0.25">
      <c r="A38" s="204" t="s">
        <v>175</v>
      </c>
      <c r="B38" s="205"/>
      <c r="C38" s="205"/>
      <c r="D38" s="205"/>
      <c r="E38" s="205"/>
      <c r="F38" s="205"/>
      <c r="G38" s="205"/>
      <c r="H38" s="205"/>
      <c r="I38" s="205"/>
      <c r="J38" s="205"/>
      <c r="K38" s="205"/>
      <c r="L38" s="205"/>
      <c r="M38" s="205"/>
      <c r="N38" s="205"/>
      <c r="O38" s="205"/>
      <c r="P38" s="206"/>
      <c r="Q38" s="80">
        <f>Q37+Q36</f>
        <v>0</v>
      </c>
    </row>
    <row r="39" spans="1:17" x14ac:dyDescent="0.25">
      <c r="A39" s="81"/>
      <c r="B39" s="81"/>
      <c r="C39" s="81"/>
      <c r="D39" s="81"/>
      <c r="E39" s="81"/>
      <c r="F39" s="81"/>
      <c r="G39" s="81"/>
      <c r="H39" s="81"/>
      <c r="I39" s="81"/>
      <c r="J39" s="81"/>
      <c r="K39" s="81"/>
      <c r="L39" s="81"/>
      <c r="M39" s="81"/>
      <c r="N39" s="81"/>
      <c r="O39" s="81"/>
      <c r="P39" s="81"/>
      <c r="Q39" s="82"/>
    </row>
    <row r="40" spans="1:17" ht="129" customHeight="1" x14ac:dyDescent="0.25">
      <c r="A40" s="207" t="s">
        <v>224</v>
      </c>
      <c r="B40" s="207"/>
      <c r="C40" s="207"/>
      <c r="D40" s="207"/>
      <c r="E40" s="207"/>
      <c r="F40" s="207"/>
      <c r="G40" s="207"/>
      <c r="H40" s="207"/>
      <c r="I40" s="207"/>
      <c r="J40" s="207"/>
      <c r="K40" s="207"/>
      <c r="L40" s="207"/>
      <c r="M40" s="207"/>
      <c r="N40" s="207"/>
      <c r="O40" s="207"/>
      <c r="P40" s="207"/>
      <c r="Q40" s="207"/>
    </row>
    <row r="41" spans="1:17" x14ac:dyDescent="0.25">
      <c r="A41" s="83"/>
      <c r="B41" s="83"/>
      <c r="C41" s="83"/>
      <c r="D41" s="83"/>
      <c r="E41" s="83"/>
      <c r="F41" s="83"/>
      <c r="G41" s="83"/>
      <c r="H41" s="83"/>
      <c r="I41" s="83"/>
      <c r="J41" s="83"/>
      <c r="K41" s="83"/>
      <c r="L41" s="83"/>
      <c r="M41" s="83"/>
      <c r="N41" s="83"/>
      <c r="O41" s="83"/>
      <c r="P41" s="83"/>
      <c r="Q41" s="83"/>
    </row>
    <row r="42" spans="1:17" x14ac:dyDescent="0.25">
      <c r="A42" s="83"/>
      <c r="B42" s="83"/>
      <c r="C42" s="83"/>
      <c r="D42" s="83"/>
      <c r="E42" s="83"/>
      <c r="F42" s="83"/>
      <c r="G42" s="83"/>
      <c r="H42" s="83"/>
      <c r="I42" s="83"/>
      <c r="J42" s="83"/>
      <c r="K42" s="83"/>
      <c r="L42" s="83"/>
      <c r="M42" s="83"/>
      <c r="N42" s="83"/>
      <c r="O42" s="83"/>
      <c r="P42" s="83"/>
      <c r="Q42" s="83"/>
    </row>
    <row r="43" spans="1:17" x14ac:dyDescent="0.25">
      <c r="A43" s="83"/>
      <c r="B43" s="83"/>
      <c r="C43" s="83"/>
      <c r="D43" s="83"/>
      <c r="E43" s="83"/>
      <c r="F43" s="83"/>
      <c r="G43" s="83"/>
      <c r="H43" s="83"/>
      <c r="I43" s="83"/>
      <c r="J43" s="83"/>
      <c r="K43" s="83"/>
      <c r="L43" s="83"/>
      <c r="M43" s="83"/>
      <c r="N43" s="83"/>
      <c r="O43" s="83"/>
      <c r="P43" s="83"/>
      <c r="Q43" s="83"/>
    </row>
    <row r="44" spans="1:17" x14ac:dyDescent="0.25">
      <c r="A44" s="83"/>
      <c r="B44" s="83"/>
      <c r="C44" s="83"/>
      <c r="D44" s="83"/>
      <c r="E44" s="83"/>
      <c r="F44" s="83"/>
      <c r="G44" s="83"/>
      <c r="H44" s="83"/>
      <c r="I44" s="83"/>
      <c r="J44" s="83"/>
      <c r="K44" s="83"/>
      <c r="L44" s="83"/>
      <c r="M44" s="83"/>
      <c r="N44" s="83"/>
      <c r="O44" s="83"/>
      <c r="P44" s="83"/>
      <c r="Q44" s="83"/>
    </row>
    <row r="45" spans="1:17" x14ac:dyDescent="0.25">
      <c r="A45" s="83"/>
      <c r="B45" s="83"/>
      <c r="C45" s="83"/>
      <c r="D45" s="83"/>
      <c r="E45" s="83"/>
      <c r="F45" s="83"/>
      <c r="G45" s="83"/>
      <c r="H45" s="83"/>
      <c r="I45" s="83"/>
      <c r="J45" s="83"/>
      <c r="K45" s="83"/>
      <c r="L45" s="83"/>
      <c r="M45" s="83"/>
      <c r="N45" s="83"/>
      <c r="O45" s="83"/>
      <c r="P45" s="83"/>
      <c r="Q45" s="83"/>
    </row>
    <row r="46" spans="1:17" x14ac:dyDescent="0.25">
      <c r="A46" s="83"/>
      <c r="B46" s="83"/>
      <c r="C46" s="83"/>
      <c r="D46" s="83"/>
      <c r="E46" s="83"/>
      <c r="F46" s="83"/>
      <c r="G46" s="83"/>
      <c r="H46" s="83"/>
      <c r="I46" s="83"/>
      <c r="J46" s="83"/>
      <c r="K46" s="83"/>
      <c r="L46" s="83"/>
      <c r="M46" s="83"/>
      <c r="N46" s="83"/>
      <c r="O46" s="83"/>
      <c r="P46" s="83"/>
      <c r="Q46" s="83"/>
    </row>
    <row r="47" spans="1:17" x14ac:dyDescent="0.25">
      <c r="A47" s="83"/>
      <c r="B47" s="83"/>
      <c r="C47" s="83"/>
      <c r="D47" s="83"/>
      <c r="E47" s="83"/>
      <c r="F47" s="83"/>
      <c r="G47" s="83"/>
      <c r="H47" s="83"/>
      <c r="I47" s="83"/>
      <c r="J47" s="83"/>
      <c r="K47" s="83"/>
      <c r="L47" s="83"/>
      <c r="M47" s="83"/>
      <c r="N47" s="83"/>
      <c r="O47" s="83"/>
      <c r="P47" s="83"/>
      <c r="Q47" s="83"/>
    </row>
    <row r="48" spans="1:17" x14ac:dyDescent="0.25">
      <c r="A48" s="83"/>
      <c r="B48" s="83"/>
      <c r="C48" s="83"/>
      <c r="D48" s="83"/>
      <c r="E48" s="83"/>
      <c r="F48" s="83"/>
      <c r="G48" s="83"/>
      <c r="H48" s="83"/>
      <c r="I48" s="83"/>
      <c r="J48" s="83"/>
      <c r="K48" s="83"/>
      <c r="L48" s="83"/>
      <c r="M48" s="83"/>
      <c r="N48" s="83"/>
      <c r="O48" s="83"/>
      <c r="P48" s="83"/>
      <c r="Q48" s="83"/>
    </row>
  </sheetData>
  <sheetProtection algorithmName="SHA-512" hashValue="FGrloD8TEqrTCsWIJzKhXFcwvaijvzSiurJWXT9CIQCXBEuyf5k/0S7CbMoatpXQRxeetLwsU+0Qbfuo5xNSlA==" saltValue="oa3Fqxd4ixiYAfg7FAP63w==" spinCount="100000" sheet="1" objects="1" scenarios="1"/>
  <mergeCells count="11">
    <mergeCell ref="A31:B31"/>
    <mergeCell ref="A36:F36"/>
    <mergeCell ref="A37:P37"/>
    <mergeCell ref="A38:P38"/>
    <mergeCell ref="A40:Q40"/>
    <mergeCell ref="A19:B19"/>
    <mergeCell ref="A1:G1"/>
    <mergeCell ref="A2:K2"/>
    <mergeCell ref="A3:G3"/>
    <mergeCell ref="A6:Q6"/>
    <mergeCell ref="A8:B8"/>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46F5-38D7-48C5-9E31-4EA8FE0B74D7}">
  <sheetPr>
    <tabColor theme="3" tint="0.59999389629810485"/>
  </sheetPr>
  <dimension ref="A1:G75"/>
  <sheetViews>
    <sheetView topLeftCell="A43" workbookViewId="0">
      <selection activeCell="I16" sqref="I16"/>
    </sheetView>
  </sheetViews>
  <sheetFormatPr defaultRowHeight="15" x14ac:dyDescent="0.25"/>
  <cols>
    <col min="1" max="1" width="16.42578125" customWidth="1"/>
    <col min="2" max="2" width="64.140625" customWidth="1"/>
    <col min="3" max="3" width="18.42578125" customWidth="1"/>
    <col min="6" max="6" width="25.140625" customWidth="1"/>
    <col min="7" max="7" width="22.28515625" customWidth="1"/>
  </cols>
  <sheetData>
    <row r="1" spans="1:7" x14ac:dyDescent="0.25">
      <c r="A1" s="163" t="s">
        <v>177</v>
      </c>
      <c r="B1" s="163"/>
      <c r="C1" s="163"/>
      <c r="D1" s="163"/>
      <c r="E1" s="163"/>
      <c r="F1" s="163"/>
      <c r="G1" s="163"/>
    </row>
    <row r="2" spans="1:7" x14ac:dyDescent="0.25">
      <c r="A2" s="164" t="s">
        <v>122</v>
      </c>
      <c r="B2" s="164"/>
      <c r="C2" s="164"/>
      <c r="D2" s="164"/>
      <c r="E2" s="164"/>
      <c r="F2" s="164"/>
      <c r="G2" s="164"/>
    </row>
    <row r="3" spans="1:7" x14ac:dyDescent="0.25">
      <c r="A3" s="165" t="s">
        <v>19</v>
      </c>
      <c r="B3" s="165"/>
      <c r="C3" s="165"/>
      <c r="D3" s="165"/>
      <c r="E3" s="165"/>
      <c r="F3" s="165"/>
      <c r="G3" s="165"/>
    </row>
    <row r="4" spans="1:7" x14ac:dyDescent="0.25">
      <c r="A4" s="2" t="s">
        <v>25</v>
      </c>
      <c r="B4" s="3"/>
      <c r="C4" s="3"/>
      <c r="D4" s="83"/>
      <c r="E4" s="3"/>
      <c r="F4" s="3"/>
      <c r="G4" s="3"/>
    </row>
    <row r="5" spans="1:7" x14ac:dyDescent="0.25">
      <c r="A5" s="2"/>
      <c r="B5" s="3"/>
      <c r="C5" s="3"/>
      <c r="D5" s="83"/>
      <c r="E5" s="3"/>
      <c r="F5" s="3"/>
      <c r="G5" s="3"/>
    </row>
    <row r="6" spans="1:7" x14ac:dyDescent="0.25">
      <c r="A6" s="9" t="s">
        <v>178</v>
      </c>
      <c r="B6" s="7"/>
      <c r="C6" s="7"/>
      <c r="D6" s="7"/>
      <c r="E6" s="7"/>
      <c r="F6" s="12" t="s">
        <v>222</v>
      </c>
      <c r="G6" s="13"/>
    </row>
    <row r="7" spans="1:7" x14ac:dyDescent="0.25">
      <c r="A7" s="84" t="s">
        <v>26</v>
      </c>
      <c r="B7" s="85"/>
      <c r="C7" s="86"/>
      <c r="D7" s="86"/>
      <c r="E7" s="86"/>
      <c r="F7" s="85"/>
      <c r="G7" s="87"/>
    </row>
    <row r="8" spans="1:7" ht="25.5" x14ac:dyDescent="0.25">
      <c r="A8" s="88" t="s">
        <v>1</v>
      </c>
      <c r="B8" s="88" t="s">
        <v>2</v>
      </c>
      <c r="C8" s="89" t="s">
        <v>3</v>
      </c>
      <c r="D8" s="90" t="s">
        <v>4</v>
      </c>
      <c r="E8" s="88" t="s">
        <v>5</v>
      </c>
      <c r="F8" s="88" t="s">
        <v>6</v>
      </c>
      <c r="G8" s="88" t="s">
        <v>7</v>
      </c>
    </row>
    <row r="9" spans="1:7" ht="25.5" x14ac:dyDescent="0.25">
      <c r="A9" s="54">
        <v>111212215</v>
      </c>
      <c r="B9" s="45" t="s">
        <v>179</v>
      </c>
      <c r="C9" s="91" t="s">
        <v>43</v>
      </c>
      <c r="D9" s="92" t="s">
        <v>221</v>
      </c>
      <c r="E9" s="44">
        <v>105</v>
      </c>
      <c r="F9" s="149"/>
      <c r="G9" s="93">
        <f>F9*E9</f>
        <v>0</v>
      </c>
    </row>
    <row r="10" spans="1:7" ht="25.5" x14ac:dyDescent="0.25">
      <c r="A10" s="94">
        <v>184853511</v>
      </c>
      <c r="B10" s="95" t="s">
        <v>225</v>
      </c>
      <c r="C10" s="96" t="s">
        <v>180</v>
      </c>
      <c r="D10" s="97" t="s">
        <v>221</v>
      </c>
      <c r="E10" s="98">
        <v>680</v>
      </c>
      <c r="F10" s="150"/>
      <c r="G10" s="99">
        <f>F10*E10</f>
        <v>0</v>
      </c>
    </row>
    <row r="11" spans="1:7" x14ac:dyDescent="0.25">
      <c r="A11" s="100">
        <v>25234001</v>
      </c>
      <c r="B11" s="101" t="s">
        <v>44</v>
      </c>
      <c r="C11" s="102" t="s">
        <v>46</v>
      </c>
      <c r="D11" s="103" t="s">
        <v>45</v>
      </c>
      <c r="E11" s="104">
        <f>5*0.068</f>
        <v>0.34</v>
      </c>
      <c r="F11" s="149"/>
      <c r="G11" s="105">
        <f t="shared" ref="G11:G20" si="0">F11*E11</f>
        <v>0</v>
      </c>
    </row>
    <row r="12" spans="1:7" ht="25.5" x14ac:dyDescent="0.25">
      <c r="A12" s="54">
        <v>111311111</v>
      </c>
      <c r="B12" s="45" t="s">
        <v>47</v>
      </c>
      <c r="C12" s="91" t="s">
        <v>181</v>
      </c>
      <c r="D12" s="92" t="s">
        <v>221</v>
      </c>
      <c r="E12" s="44">
        <v>235</v>
      </c>
      <c r="F12" s="149"/>
      <c r="G12" s="93">
        <f t="shared" si="0"/>
        <v>0</v>
      </c>
    </row>
    <row r="13" spans="1:7" ht="25.5" x14ac:dyDescent="0.25">
      <c r="A13" s="54" t="s">
        <v>48</v>
      </c>
      <c r="B13" s="45" t="s">
        <v>182</v>
      </c>
      <c r="C13" s="91" t="s">
        <v>49</v>
      </c>
      <c r="D13" s="92" t="s">
        <v>221</v>
      </c>
      <c r="E13" s="44">
        <f>0.7*340</f>
        <v>237.99999999999997</v>
      </c>
      <c r="F13" s="149"/>
      <c r="G13" s="93">
        <f t="shared" si="0"/>
        <v>0</v>
      </c>
    </row>
    <row r="14" spans="1:7" x14ac:dyDescent="0.25">
      <c r="A14" s="54">
        <v>183403114</v>
      </c>
      <c r="B14" s="45" t="s">
        <v>97</v>
      </c>
      <c r="C14" s="91"/>
      <c r="D14" s="92" t="s">
        <v>221</v>
      </c>
      <c r="E14" s="44">
        <f>340*0.7</f>
        <v>237.99999999999997</v>
      </c>
      <c r="F14" s="149"/>
      <c r="G14" s="93">
        <f t="shared" si="0"/>
        <v>0</v>
      </c>
    </row>
    <row r="15" spans="1:7" ht="25.5" x14ac:dyDescent="0.25">
      <c r="A15" s="54">
        <v>183403111</v>
      </c>
      <c r="B15" s="45" t="s">
        <v>96</v>
      </c>
      <c r="C15" s="91" t="s">
        <v>50</v>
      </c>
      <c r="D15" s="92" t="s">
        <v>221</v>
      </c>
      <c r="E15" s="44">
        <f>340*0.3</f>
        <v>102</v>
      </c>
      <c r="F15" s="149"/>
      <c r="G15" s="93">
        <f t="shared" si="0"/>
        <v>0</v>
      </c>
    </row>
    <row r="16" spans="1:7" x14ac:dyDescent="0.25">
      <c r="A16" s="54" t="s">
        <v>114</v>
      </c>
      <c r="B16" s="45" t="s">
        <v>183</v>
      </c>
      <c r="C16" s="91"/>
      <c r="D16" s="92" t="s">
        <v>221</v>
      </c>
      <c r="E16" s="44">
        <v>340</v>
      </c>
      <c r="F16" s="149"/>
      <c r="G16" s="93">
        <f t="shared" si="0"/>
        <v>0</v>
      </c>
    </row>
    <row r="17" spans="1:7" x14ac:dyDescent="0.25">
      <c r="A17" s="100" t="s">
        <v>8</v>
      </c>
      <c r="B17" s="101" t="s">
        <v>184</v>
      </c>
      <c r="C17" s="102" t="s">
        <v>185</v>
      </c>
      <c r="D17" s="103" t="s">
        <v>220</v>
      </c>
      <c r="E17" s="104">
        <f>340*0.03</f>
        <v>10.199999999999999</v>
      </c>
      <c r="F17" s="149"/>
      <c r="G17" s="105">
        <f t="shared" si="0"/>
        <v>0</v>
      </c>
    </row>
    <row r="18" spans="1:7" ht="38.25" x14ac:dyDescent="0.25">
      <c r="A18" s="54">
        <v>184854213</v>
      </c>
      <c r="B18" s="45" t="s">
        <v>53</v>
      </c>
      <c r="C18" s="91" t="s">
        <v>186</v>
      </c>
      <c r="D18" s="92" t="s">
        <v>221</v>
      </c>
      <c r="E18" s="44">
        <v>340</v>
      </c>
      <c r="F18" s="149"/>
      <c r="G18" s="93">
        <f>F18*E18</f>
        <v>0</v>
      </c>
    </row>
    <row r="19" spans="1:7" x14ac:dyDescent="0.25">
      <c r="A19" s="54">
        <v>183403153</v>
      </c>
      <c r="B19" s="36" t="s">
        <v>55</v>
      </c>
      <c r="C19" s="49"/>
      <c r="D19" s="92" t="s">
        <v>221</v>
      </c>
      <c r="E19" s="27">
        <v>340</v>
      </c>
      <c r="F19" s="149"/>
      <c r="G19" s="93">
        <f t="shared" ref="G19" si="1">F19*E19</f>
        <v>0</v>
      </c>
    </row>
    <row r="20" spans="1:7" ht="15.75" thickBot="1" x14ac:dyDescent="0.3">
      <c r="A20" s="54">
        <v>183403161</v>
      </c>
      <c r="B20" s="36" t="s">
        <v>27</v>
      </c>
      <c r="C20" s="49"/>
      <c r="D20" s="92" t="s">
        <v>221</v>
      </c>
      <c r="E20" s="27">
        <v>340</v>
      </c>
      <c r="F20" s="149"/>
      <c r="G20" s="93">
        <f t="shared" si="0"/>
        <v>0</v>
      </c>
    </row>
    <row r="21" spans="1:7" ht="15.75" thickBot="1" x14ac:dyDescent="0.3">
      <c r="A21" s="175" t="s">
        <v>28</v>
      </c>
      <c r="B21" s="176"/>
      <c r="C21" s="176"/>
      <c r="D21" s="176"/>
      <c r="E21" s="176"/>
      <c r="F21" s="177"/>
      <c r="G21" s="106">
        <f>SUM(G9:G20)</f>
        <v>0</v>
      </c>
    </row>
    <row r="22" spans="1:7" ht="15.75" thickBot="1" x14ac:dyDescent="0.3">
      <c r="A22" s="107"/>
      <c r="B22" s="107"/>
      <c r="C22" s="107"/>
      <c r="D22" s="107"/>
      <c r="E22" s="107"/>
      <c r="F22" s="107"/>
      <c r="G22" s="107"/>
    </row>
    <row r="23" spans="1:7" x14ac:dyDescent="0.25">
      <c r="A23" s="169" t="s">
        <v>62</v>
      </c>
      <c r="B23" s="170"/>
      <c r="C23" s="170"/>
      <c r="D23" s="170"/>
      <c r="E23" s="170"/>
      <c r="F23" s="170"/>
      <c r="G23" s="171"/>
    </row>
    <row r="24" spans="1:7" x14ac:dyDescent="0.25">
      <c r="A24" s="172" t="s">
        <v>63</v>
      </c>
      <c r="B24" s="173"/>
      <c r="C24" s="173"/>
      <c r="D24" s="173"/>
      <c r="E24" s="173"/>
      <c r="F24" s="173"/>
      <c r="G24" s="174"/>
    </row>
    <row r="25" spans="1:7" ht="25.5" x14ac:dyDescent="0.25">
      <c r="A25" s="14" t="s">
        <v>1</v>
      </c>
      <c r="B25" s="14" t="s">
        <v>2</v>
      </c>
      <c r="C25" s="15" t="s">
        <v>3</v>
      </c>
      <c r="D25" s="16" t="s">
        <v>4</v>
      </c>
      <c r="E25" s="14" t="s">
        <v>5</v>
      </c>
      <c r="F25" s="14" t="s">
        <v>6</v>
      </c>
      <c r="G25" s="14" t="s">
        <v>7</v>
      </c>
    </row>
    <row r="26" spans="1:7" x14ac:dyDescent="0.25">
      <c r="A26" s="54">
        <v>121151103</v>
      </c>
      <c r="B26" s="45" t="s">
        <v>66</v>
      </c>
      <c r="C26" s="91"/>
      <c r="D26" s="92" t="s">
        <v>221</v>
      </c>
      <c r="E26" s="44">
        <v>91</v>
      </c>
      <c r="F26" s="149"/>
      <c r="G26" s="93">
        <f>F26*E26</f>
        <v>0</v>
      </c>
    </row>
    <row r="27" spans="1:7" x14ac:dyDescent="0.25">
      <c r="A27" s="24">
        <v>213141111</v>
      </c>
      <c r="B27" s="24" t="s">
        <v>64</v>
      </c>
      <c r="C27" s="46"/>
      <c r="D27" s="92" t="s">
        <v>221</v>
      </c>
      <c r="E27" s="44">
        <v>91</v>
      </c>
      <c r="F27" s="151"/>
      <c r="G27" s="22">
        <f>F27*E27</f>
        <v>0</v>
      </c>
    </row>
    <row r="28" spans="1:7" ht="25.5" x14ac:dyDescent="0.25">
      <c r="A28" s="100" t="s">
        <v>8</v>
      </c>
      <c r="B28" s="101" t="s">
        <v>65</v>
      </c>
      <c r="C28" s="102" t="s">
        <v>67</v>
      </c>
      <c r="D28" s="103" t="s">
        <v>150</v>
      </c>
      <c r="E28" s="104">
        <f>91*1.1</f>
        <v>100.10000000000001</v>
      </c>
      <c r="F28" s="149"/>
      <c r="G28" s="105">
        <f>F28*E28</f>
        <v>0</v>
      </c>
    </row>
    <row r="29" spans="1:7" x14ac:dyDescent="0.25">
      <c r="A29" s="108" t="s">
        <v>114</v>
      </c>
      <c r="B29" s="109" t="s">
        <v>115</v>
      </c>
      <c r="C29" s="110" t="s">
        <v>68</v>
      </c>
      <c r="D29" s="92" t="s">
        <v>221</v>
      </c>
      <c r="E29" s="44">
        <v>91</v>
      </c>
      <c r="F29" s="152"/>
      <c r="G29" s="111">
        <f>F29*E29</f>
        <v>0</v>
      </c>
    </row>
    <row r="30" spans="1:7" ht="26.25" thickBot="1" x14ac:dyDescent="0.3">
      <c r="A30" s="100" t="s">
        <v>8</v>
      </c>
      <c r="B30" s="101" t="s">
        <v>187</v>
      </c>
      <c r="C30" s="102"/>
      <c r="D30" s="103" t="s">
        <v>220</v>
      </c>
      <c r="E30" s="104">
        <f>E29*0.1</f>
        <v>9.1</v>
      </c>
      <c r="F30" s="149"/>
      <c r="G30" s="105">
        <f>E30*F30</f>
        <v>0</v>
      </c>
    </row>
    <row r="31" spans="1:7" ht="15.75" thickBot="1" x14ac:dyDescent="0.3">
      <c r="A31" s="175" t="s">
        <v>31</v>
      </c>
      <c r="B31" s="176"/>
      <c r="C31" s="176"/>
      <c r="D31" s="176"/>
      <c r="E31" s="176"/>
      <c r="F31" s="177"/>
      <c r="G31" s="106">
        <f>SUM(G26:G30)</f>
        <v>0</v>
      </c>
    </row>
    <row r="32" spans="1:7" ht="15.75" thickBot="1" x14ac:dyDescent="0.3">
      <c r="A32" s="112"/>
      <c r="B32" s="112"/>
      <c r="C32" s="112"/>
      <c r="D32" s="112"/>
      <c r="E32" s="112"/>
      <c r="F32" s="112"/>
      <c r="G32" s="107"/>
    </row>
    <row r="33" spans="1:7" x14ac:dyDescent="0.25">
      <c r="A33" s="169" t="s">
        <v>32</v>
      </c>
      <c r="B33" s="170"/>
      <c r="C33" s="170"/>
      <c r="D33" s="170"/>
      <c r="E33" s="170"/>
      <c r="F33" s="170"/>
      <c r="G33" s="171"/>
    </row>
    <row r="34" spans="1:7" ht="25.5" x14ac:dyDescent="0.25">
      <c r="A34" s="14" t="s">
        <v>1</v>
      </c>
      <c r="B34" s="14" t="s">
        <v>2</v>
      </c>
      <c r="C34" s="15" t="s">
        <v>3</v>
      </c>
      <c r="D34" s="16" t="s">
        <v>4</v>
      </c>
      <c r="E34" s="14" t="s">
        <v>5</v>
      </c>
      <c r="F34" s="14" t="s">
        <v>6</v>
      </c>
      <c r="G34" s="14" t="s">
        <v>7</v>
      </c>
    </row>
    <row r="35" spans="1:7" ht="25.5" x14ac:dyDescent="0.25">
      <c r="A35" s="54">
        <v>119005131</v>
      </c>
      <c r="B35" s="45" t="s">
        <v>33</v>
      </c>
      <c r="C35" s="91"/>
      <c r="D35" s="92" t="s">
        <v>221</v>
      </c>
      <c r="E35" s="44">
        <v>340</v>
      </c>
      <c r="F35" s="149"/>
      <c r="G35" s="93">
        <f>F35*E35</f>
        <v>0</v>
      </c>
    </row>
    <row r="36" spans="1:7" ht="38.25" x14ac:dyDescent="0.25">
      <c r="A36" s="113">
        <v>183111111</v>
      </c>
      <c r="B36" s="114" t="s">
        <v>57</v>
      </c>
      <c r="C36" s="91" t="s">
        <v>188</v>
      </c>
      <c r="D36" s="26" t="s">
        <v>0</v>
      </c>
      <c r="E36" s="44">
        <v>3170</v>
      </c>
      <c r="F36" s="152"/>
      <c r="G36" s="111">
        <f t="shared" ref="G36" si="2">F36*E36</f>
        <v>0</v>
      </c>
    </row>
    <row r="37" spans="1:7" ht="25.5" x14ac:dyDescent="0.25">
      <c r="A37" s="108">
        <v>183211313</v>
      </c>
      <c r="B37" s="109" t="s">
        <v>189</v>
      </c>
      <c r="C37" s="110" t="s">
        <v>10</v>
      </c>
      <c r="D37" s="26" t="s">
        <v>0</v>
      </c>
      <c r="E37" s="27">
        <v>786</v>
      </c>
      <c r="F37" s="152"/>
      <c r="G37" s="111">
        <f>F37*E37</f>
        <v>0</v>
      </c>
    </row>
    <row r="38" spans="1:7" x14ac:dyDescent="0.25">
      <c r="A38" s="109">
        <v>183211322</v>
      </c>
      <c r="B38" s="109" t="s">
        <v>34</v>
      </c>
      <c r="C38" s="110"/>
      <c r="D38" s="26" t="s">
        <v>0</v>
      </c>
      <c r="E38" s="44">
        <v>2384</v>
      </c>
      <c r="F38" s="152"/>
      <c r="G38" s="111">
        <f>F38*E38</f>
        <v>0</v>
      </c>
    </row>
    <row r="39" spans="1:7" x14ac:dyDescent="0.25">
      <c r="A39" s="24">
        <v>185802113</v>
      </c>
      <c r="B39" s="24" t="s">
        <v>35</v>
      </c>
      <c r="C39" s="46" t="s">
        <v>102</v>
      </c>
      <c r="D39" s="115" t="s">
        <v>11</v>
      </c>
      <c r="E39" s="44">
        <f>340*0.015</f>
        <v>5.0999999999999996</v>
      </c>
      <c r="F39" s="151"/>
      <c r="G39" s="22">
        <f>F39*E39</f>
        <v>0</v>
      </c>
    </row>
    <row r="40" spans="1:7" x14ac:dyDescent="0.25">
      <c r="A40" s="100" t="s">
        <v>8</v>
      </c>
      <c r="B40" s="101" t="s">
        <v>190</v>
      </c>
      <c r="C40" s="102" t="s">
        <v>102</v>
      </c>
      <c r="D40" s="103" t="s">
        <v>11</v>
      </c>
      <c r="E40" s="104">
        <f>E39</f>
        <v>5.0999999999999996</v>
      </c>
      <c r="F40" s="149"/>
      <c r="G40" s="105">
        <f>F40*E40</f>
        <v>0</v>
      </c>
    </row>
    <row r="41" spans="1:7" x14ac:dyDescent="0.25">
      <c r="A41" s="29" t="s">
        <v>36</v>
      </c>
      <c r="B41" s="116" t="s">
        <v>37</v>
      </c>
      <c r="C41" s="117" t="s">
        <v>17</v>
      </c>
      <c r="D41" s="92" t="s">
        <v>221</v>
      </c>
      <c r="E41" s="118">
        <v>340</v>
      </c>
      <c r="F41" s="149"/>
      <c r="G41" s="22">
        <f t="shared" ref="G41:G42" si="3">F41*E41</f>
        <v>0</v>
      </c>
    </row>
    <row r="42" spans="1:7" ht="38.25" x14ac:dyDescent="0.25">
      <c r="A42" s="100" t="s">
        <v>8</v>
      </c>
      <c r="B42" s="101" t="s">
        <v>61</v>
      </c>
      <c r="C42" s="102"/>
      <c r="D42" s="103" t="s">
        <v>220</v>
      </c>
      <c r="E42" s="104">
        <f>E41*0.07</f>
        <v>23.8</v>
      </c>
      <c r="F42" s="149"/>
      <c r="G42" s="105">
        <f t="shared" si="3"/>
        <v>0</v>
      </c>
    </row>
    <row r="43" spans="1:7" x14ac:dyDescent="0.25">
      <c r="A43" s="29">
        <v>185851121</v>
      </c>
      <c r="B43" s="116" t="s">
        <v>29</v>
      </c>
      <c r="C43" s="117" t="s">
        <v>38</v>
      </c>
      <c r="D43" s="92" t="s">
        <v>220</v>
      </c>
      <c r="E43" s="44">
        <f>340*0.02</f>
        <v>6.8</v>
      </c>
      <c r="F43" s="153"/>
      <c r="G43" s="22">
        <f>F43*E43</f>
        <v>0</v>
      </c>
    </row>
    <row r="44" spans="1:7" ht="15.75" thickBot="1" x14ac:dyDescent="0.3">
      <c r="A44" s="100" t="s">
        <v>8</v>
      </c>
      <c r="B44" s="101" t="s">
        <v>30</v>
      </c>
      <c r="C44" s="119" t="s">
        <v>38</v>
      </c>
      <c r="D44" s="103" t="s">
        <v>220</v>
      </c>
      <c r="E44" s="104">
        <f>E43</f>
        <v>6.8</v>
      </c>
      <c r="F44" s="149"/>
      <c r="G44" s="105">
        <f>F44*E44</f>
        <v>0</v>
      </c>
    </row>
    <row r="45" spans="1:7" ht="15.75" thickBot="1" x14ac:dyDescent="0.3">
      <c r="A45" s="175" t="s">
        <v>31</v>
      </c>
      <c r="B45" s="176"/>
      <c r="C45" s="176"/>
      <c r="D45" s="176"/>
      <c r="E45" s="176"/>
      <c r="F45" s="177"/>
      <c r="G45" s="106">
        <f>SUM(G35:G44)</f>
        <v>0</v>
      </c>
    </row>
    <row r="46" spans="1:7" ht="15.75" thickBot="1" x14ac:dyDescent="0.3">
      <c r="A46" s="107"/>
      <c r="B46" s="107"/>
      <c r="C46" s="107"/>
      <c r="D46" s="107"/>
      <c r="E46" s="107"/>
      <c r="F46" s="107"/>
      <c r="G46" s="107"/>
    </row>
    <row r="47" spans="1:7" x14ac:dyDescent="0.25">
      <c r="A47" s="184" t="s">
        <v>12</v>
      </c>
      <c r="B47" s="184"/>
      <c r="C47" s="184"/>
      <c r="D47" s="184"/>
      <c r="E47" s="184"/>
      <c r="F47" s="184"/>
      <c r="G47" s="184"/>
    </row>
    <row r="48" spans="1:7" ht="25.5" x14ac:dyDescent="0.25">
      <c r="A48" s="120" t="s">
        <v>13</v>
      </c>
      <c r="B48" s="120" t="s">
        <v>14</v>
      </c>
      <c r="C48" s="120" t="s">
        <v>9</v>
      </c>
      <c r="D48" s="120" t="s">
        <v>4</v>
      </c>
      <c r="E48" s="121" t="s">
        <v>5</v>
      </c>
      <c r="F48" s="121" t="s">
        <v>6</v>
      </c>
      <c r="G48" s="121" t="s">
        <v>7</v>
      </c>
    </row>
    <row r="49" spans="1:7" x14ac:dyDescent="0.25">
      <c r="A49" s="122" t="s">
        <v>191</v>
      </c>
      <c r="B49" s="94" t="s">
        <v>192</v>
      </c>
      <c r="C49" s="94" t="s">
        <v>20</v>
      </c>
      <c r="D49" s="26" t="s">
        <v>0</v>
      </c>
      <c r="E49" s="123">
        <v>117</v>
      </c>
      <c r="F49" s="154"/>
      <c r="G49" s="22">
        <f t="shared" ref="G49:G62" si="4">F49*E49</f>
        <v>0</v>
      </c>
    </row>
    <row r="50" spans="1:7" x14ac:dyDescent="0.25">
      <c r="A50" s="122" t="s">
        <v>193</v>
      </c>
      <c r="B50" s="94" t="s">
        <v>194</v>
      </c>
      <c r="C50" s="94" t="s">
        <v>195</v>
      </c>
      <c r="D50" s="26" t="s">
        <v>0</v>
      </c>
      <c r="E50" s="123">
        <v>161</v>
      </c>
      <c r="F50" s="154"/>
      <c r="G50" s="22">
        <f t="shared" si="4"/>
        <v>0</v>
      </c>
    </row>
    <row r="51" spans="1:7" x14ac:dyDescent="0.25">
      <c r="A51" s="122" t="s">
        <v>39</v>
      </c>
      <c r="B51" s="94" t="s">
        <v>196</v>
      </c>
      <c r="C51" s="94" t="s">
        <v>20</v>
      </c>
      <c r="D51" s="26" t="s">
        <v>0</v>
      </c>
      <c r="E51" s="123">
        <v>155</v>
      </c>
      <c r="F51" s="154"/>
      <c r="G51" s="22">
        <f t="shared" si="4"/>
        <v>0</v>
      </c>
    </row>
    <row r="52" spans="1:7" x14ac:dyDescent="0.25">
      <c r="A52" s="122" t="s">
        <v>197</v>
      </c>
      <c r="B52" s="94" t="s">
        <v>198</v>
      </c>
      <c r="C52" s="94" t="s">
        <v>20</v>
      </c>
      <c r="D52" s="26" t="s">
        <v>0</v>
      </c>
      <c r="E52" s="123">
        <v>191</v>
      </c>
      <c r="F52" s="154"/>
      <c r="G52" s="22">
        <f t="shared" si="4"/>
        <v>0</v>
      </c>
    </row>
    <row r="53" spans="1:7" x14ac:dyDescent="0.25">
      <c r="A53" s="122" t="s">
        <v>199</v>
      </c>
      <c r="B53" s="94" t="s">
        <v>200</v>
      </c>
      <c r="C53" s="94" t="s">
        <v>20</v>
      </c>
      <c r="D53" s="26" t="s">
        <v>0</v>
      </c>
      <c r="E53" s="123">
        <v>148</v>
      </c>
      <c r="F53" s="154"/>
      <c r="G53" s="22">
        <f t="shared" si="4"/>
        <v>0</v>
      </c>
    </row>
    <row r="54" spans="1:7" x14ac:dyDescent="0.25">
      <c r="A54" s="122" t="s">
        <v>201</v>
      </c>
      <c r="B54" s="94" t="s">
        <v>202</v>
      </c>
      <c r="C54" s="94" t="s">
        <v>20</v>
      </c>
      <c r="D54" s="26" t="s">
        <v>0</v>
      </c>
      <c r="E54" s="123">
        <v>144</v>
      </c>
      <c r="F54" s="154"/>
      <c r="G54" s="22">
        <f t="shared" si="4"/>
        <v>0</v>
      </c>
    </row>
    <row r="55" spans="1:7" x14ac:dyDescent="0.25">
      <c r="A55" s="122" t="s">
        <v>203</v>
      </c>
      <c r="B55" s="94" t="s">
        <v>204</v>
      </c>
      <c r="C55" s="94" t="s">
        <v>21</v>
      </c>
      <c r="D55" s="26" t="s">
        <v>0</v>
      </c>
      <c r="E55" s="123">
        <v>2620</v>
      </c>
      <c r="F55" s="154"/>
      <c r="G55" s="22">
        <f t="shared" si="4"/>
        <v>0</v>
      </c>
    </row>
    <row r="56" spans="1:7" x14ac:dyDescent="0.25">
      <c r="A56" s="122" t="s">
        <v>22</v>
      </c>
      <c r="B56" s="94" t="s">
        <v>40</v>
      </c>
      <c r="C56" s="94" t="s">
        <v>21</v>
      </c>
      <c r="D56" s="26" t="s">
        <v>0</v>
      </c>
      <c r="E56" s="123">
        <v>786</v>
      </c>
      <c r="F56" s="154"/>
      <c r="G56" s="22">
        <f t="shared" si="4"/>
        <v>0</v>
      </c>
    </row>
    <row r="57" spans="1:7" x14ac:dyDescent="0.25">
      <c r="A57" s="122" t="s">
        <v>205</v>
      </c>
      <c r="B57" s="94" t="s">
        <v>206</v>
      </c>
      <c r="C57" s="94" t="s">
        <v>20</v>
      </c>
      <c r="D57" s="26" t="s">
        <v>0</v>
      </c>
      <c r="E57" s="123">
        <v>125</v>
      </c>
      <c r="F57" s="154"/>
      <c r="G57" s="22">
        <f t="shared" si="4"/>
        <v>0</v>
      </c>
    </row>
    <row r="58" spans="1:7" x14ac:dyDescent="0.25">
      <c r="A58" s="122" t="s">
        <v>207</v>
      </c>
      <c r="B58" s="94" t="s">
        <v>208</v>
      </c>
      <c r="C58" s="94" t="s">
        <v>195</v>
      </c>
      <c r="D58" s="26" t="s">
        <v>0</v>
      </c>
      <c r="E58" s="123">
        <v>23</v>
      </c>
      <c r="F58" s="154"/>
      <c r="G58" s="22">
        <f t="shared" si="4"/>
        <v>0</v>
      </c>
    </row>
    <row r="59" spans="1:7" x14ac:dyDescent="0.25">
      <c r="A59" s="122" t="s">
        <v>209</v>
      </c>
      <c r="B59" s="94" t="s">
        <v>210</v>
      </c>
      <c r="C59" s="94" t="s">
        <v>20</v>
      </c>
      <c r="D59" s="26" t="s">
        <v>0</v>
      </c>
      <c r="E59" s="123">
        <v>296</v>
      </c>
      <c r="F59" s="154"/>
      <c r="G59" s="22">
        <f t="shared" si="4"/>
        <v>0</v>
      </c>
    </row>
    <row r="60" spans="1:7" x14ac:dyDescent="0.25">
      <c r="A60" s="122" t="s">
        <v>211</v>
      </c>
      <c r="B60" s="94" t="s">
        <v>212</v>
      </c>
      <c r="C60" s="94" t="s">
        <v>20</v>
      </c>
      <c r="D60" s="26" t="s">
        <v>0</v>
      </c>
      <c r="E60" s="123">
        <v>120</v>
      </c>
      <c r="F60" s="154"/>
      <c r="G60" s="22">
        <f t="shared" si="4"/>
        <v>0</v>
      </c>
    </row>
    <row r="61" spans="1:7" x14ac:dyDescent="0.25">
      <c r="A61" s="122" t="s">
        <v>213</v>
      </c>
      <c r="B61" s="94" t="s">
        <v>214</v>
      </c>
      <c r="C61" s="94" t="s">
        <v>20</v>
      </c>
      <c r="D61" s="26" t="s">
        <v>0</v>
      </c>
      <c r="E61" s="123">
        <v>904</v>
      </c>
      <c r="F61" s="154"/>
      <c r="G61" s="22">
        <f t="shared" si="4"/>
        <v>0</v>
      </c>
    </row>
    <row r="62" spans="1:7" x14ac:dyDescent="0.25">
      <c r="A62" s="122" t="s">
        <v>77</v>
      </c>
      <c r="B62" s="94" t="s">
        <v>89</v>
      </c>
      <c r="C62" s="94" t="s">
        <v>21</v>
      </c>
      <c r="D62" s="26" t="s">
        <v>0</v>
      </c>
      <c r="E62" s="123">
        <v>1310</v>
      </c>
      <c r="F62" s="154"/>
      <c r="G62" s="22">
        <f t="shared" si="4"/>
        <v>0</v>
      </c>
    </row>
    <row r="63" spans="1:7" ht="15.75" thickBot="1" x14ac:dyDescent="0.3">
      <c r="A63" s="166" t="s">
        <v>15</v>
      </c>
      <c r="B63" s="167"/>
      <c r="C63" s="167"/>
      <c r="D63" s="168"/>
      <c r="E63" s="124">
        <f>SUM(E49:E62)</f>
        <v>7100</v>
      </c>
      <c r="F63" s="125"/>
      <c r="G63" s="126"/>
    </row>
    <row r="64" spans="1:7" ht="15.75" thickBot="1" x14ac:dyDescent="0.3">
      <c r="A64" s="178" t="s">
        <v>16</v>
      </c>
      <c r="B64" s="179"/>
      <c r="C64" s="179"/>
      <c r="D64" s="179"/>
      <c r="E64" s="179"/>
      <c r="F64" s="180"/>
      <c r="G64" s="127">
        <f>SUM(G49:G62)</f>
        <v>0</v>
      </c>
    </row>
    <row r="65" spans="1:7" ht="15.75" thickBot="1" x14ac:dyDescent="0.3">
      <c r="A65" s="107"/>
      <c r="B65" s="107"/>
      <c r="C65" s="107"/>
      <c r="D65" s="107"/>
      <c r="E65" s="107"/>
      <c r="F65" s="107"/>
      <c r="G65" s="107"/>
    </row>
    <row r="66" spans="1:7" x14ac:dyDescent="0.25">
      <c r="A66" s="185" t="s">
        <v>99</v>
      </c>
      <c r="B66" s="186"/>
      <c r="C66" s="186"/>
      <c r="D66" s="186"/>
      <c r="E66" s="186"/>
      <c r="F66" s="186"/>
      <c r="G66" s="187"/>
    </row>
    <row r="67" spans="1:7" ht="15.75" thickBot="1" x14ac:dyDescent="0.3">
      <c r="A67" s="188" t="s">
        <v>226</v>
      </c>
      <c r="B67" s="189"/>
      <c r="C67" s="189"/>
      <c r="D67" s="189"/>
      <c r="E67" s="189"/>
      <c r="F67" s="189"/>
      <c r="G67" s="190"/>
    </row>
    <row r="68" spans="1:7" ht="15.75" thickBot="1" x14ac:dyDescent="0.3">
      <c r="A68" s="175" t="s">
        <v>100</v>
      </c>
      <c r="B68" s="176"/>
      <c r="C68" s="176"/>
      <c r="D68" s="176"/>
      <c r="E68" s="176"/>
      <c r="F68" s="177"/>
      <c r="G68" s="155"/>
    </row>
    <row r="69" spans="1:7" ht="15.75" thickBot="1" x14ac:dyDescent="0.3">
      <c r="A69" s="112"/>
      <c r="B69" s="112"/>
      <c r="C69" s="128"/>
      <c r="D69" s="128"/>
      <c r="E69" s="128"/>
      <c r="F69" s="112"/>
      <c r="G69" s="13"/>
    </row>
    <row r="70" spans="1:7" ht="16.5" thickTop="1" thickBot="1" x14ac:dyDescent="0.3">
      <c r="A70" s="129"/>
      <c r="B70" s="129"/>
      <c r="C70" s="130"/>
      <c r="D70" s="130"/>
      <c r="E70" s="131"/>
      <c r="F70" s="129"/>
      <c r="G70" s="132"/>
    </row>
    <row r="71" spans="1:7" ht="15.75" thickBot="1" x14ac:dyDescent="0.3">
      <c r="A71" s="181" t="s">
        <v>41</v>
      </c>
      <c r="B71" s="182"/>
      <c r="C71" s="182"/>
      <c r="D71" s="182"/>
      <c r="E71" s="182"/>
      <c r="F71" s="183"/>
      <c r="G71" s="133">
        <f>G21+G31+G64+G45+G68</f>
        <v>0</v>
      </c>
    </row>
    <row r="72" spans="1:7" x14ac:dyDescent="0.25">
      <c r="A72" s="191" t="s">
        <v>120</v>
      </c>
      <c r="B72" s="191"/>
      <c r="C72" s="191"/>
      <c r="D72" s="191"/>
      <c r="E72" s="191"/>
      <c r="F72" s="191"/>
      <c r="G72" s="134">
        <f>G71*0.21</f>
        <v>0</v>
      </c>
    </row>
    <row r="73" spans="1:7" x14ac:dyDescent="0.25">
      <c r="A73" s="162" t="s">
        <v>121</v>
      </c>
      <c r="B73" s="162"/>
      <c r="C73" s="162"/>
      <c r="D73" s="162"/>
      <c r="E73" s="162"/>
      <c r="F73" s="162"/>
      <c r="G73" s="135">
        <f>G71+G72</f>
        <v>0</v>
      </c>
    </row>
    <row r="74" spans="1:7" x14ac:dyDescent="0.25">
      <c r="A74" s="83"/>
      <c r="B74" s="83"/>
      <c r="C74" s="83"/>
      <c r="D74" s="83"/>
      <c r="E74" s="83"/>
      <c r="F74" s="83"/>
      <c r="G74" s="83"/>
    </row>
    <row r="75" spans="1:7" x14ac:dyDescent="0.25">
      <c r="A75" s="83"/>
      <c r="B75" s="83"/>
      <c r="C75" s="83"/>
      <c r="D75" s="83"/>
      <c r="E75" s="83"/>
      <c r="F75" s="83"/>
      <c r="G75" s="83"/>
    </row>
  </sheetData>
  <sheetProtection algorithmName="SHA-512" hashValue="F7Hz9aVYLu1xzxqeui7lFjBZfsfUHEoo3UeWtmWabBUUU5LfXmgtoEySAFxlMFAT3JNb2TxbBHfBgqvlnbZV6Q==" saltValue="AaN+4RNh/Mk3ioKth6WZig==" spinCount="100000" sheet="1" objects="1" scenarios="1"/>
  <mergeCells count="18">
    <mergeCell ref="A73:F73"/>
    <mergeCell ref="A23:G23"/>
    <mergeCell ref="A24:G24"/>
    <mergeCell ref="A31:F31"/>
    <mergeCell ref="A33:G33"/>
    <mergeCell ref="A45:F45"/>
    <mergeCell ref="A47:G47"/>
    <mergeCell ref="A66:G66"/>
    <mergeCell ref="A67:G67"/>
    <mergeCell ref="A68:F68"/>
    <mergeCell ref="A71:F71"/>
    <mergeCell ref="A63:D63"/>
    <mergeCell ref="A64:F64"/>
    <mergeCell ref="A1:G1"/>
    <mergeCell ref="A2:G2"/>
    <mergeCell ref="A3:G3"/>
    <mergeCell ref="A21:F21"/>
    <mergeCell ref="A72:F72"/>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A4F5-5EC1-46D4-B83A-C916EED0DF44}">
  <sheetPr>
    <tabColor theme="3" tint="0.59999389629810485"/>
  </sheetPr>
  <dimension ref="A1:Q33"/>
  <sheetViews>
    <sheetView zoomScaleNormal="100" workbookViewId="0">
      <selection activeCell="F14" sqref="F14"/>
    </sheetView>
  </sheetViews>
  <sheetFormatPr defaultRowHeight="15" x14ac:dyDescent="0.25"/>
  <cols>
    <col min="1" max="1" width="18.140625" customWidth="1"/>
    <col min="2" max="2" width="63.85546875" customWidth="1"/>
    <col min="3" max="3" width="22.140625" customWidth="1"/>
    <col min="6" max="6" width="25" customWidth="1"/>
    <col min="17" max="17" width="24.140625" customWidth="1"/>
  </cols>
  <sheetData>
    <row r="1" spans="1:17" ht="18.75" x14ac:dyDescent="0.3">
      <c r="A1" s="194" t="s">
        <v>215</v>
      </c>
      <c r="B1" s="194"/>
      <c r="C1" s="194"/>
      <c r="D1" s="194"/>
      <c r="E1" s="194"/>
      <c r="F1" s="194"/>
      <c r="G1" s="194"/>
      <c r="H1" s="6"/>
      <c r="I1" s="6"/>
      <c r="J1" s="6"/>
      <c r="K1" s="6"/>
      <c r="L1" s="6"/>
      <c r="M1" s="6"/>
      <c r="N1" s="6"/>
      <c r="O1" s="6"/>
      <c r="P1" s="6"/>
      <c r="Q1" s="6"/>
    </row>
    <row r="2" spans="1:17" x14ac:dyDescent="0.25">
      <c r="A2" s="195" t="s">
        <v>176</v>
      </c>
      <c r="B2" s="195"/>
      <c r="C2" s="195"/>
      <c r="D2" s="195"/>
      <c r="E2" s="195"/>
      <c r="F2" s="195"/>
      <c r="G2" s="195"/>
      <c r="H2" s="195"/>
      <c r="I2" s="195"/>
      <c r="J2" s="195"/>
      <c r="K2" s="195"/>
      <c r="L2" s="6"/>
      <c r="M2" s="6"/>
      <c r="N2" s="6"/>
      <c r="O2" s="6"/>
      <c r="P2" s="6"/>
      <c r="Q2" s="6"/>
    </row>
    <row r="3" spans="1:17" x14ac:dyDescent="0.25">
      <c r="A3" s="196" t="s">
        <v>124</v>
      </c>
      <c r="B3" s="196"/>
      <c r="C3" s="196"/>
      <c r="D3" s="196"/>
      <c r="E3" s="196"/>
      <c r="F3" s="196"/>
      <c r="G3" s="196"/>
      <c r="H3" s="8"/>
      <c r="I3" s="8"/>
      <c r="J3" s="8"/>
      <c r="K3" s="8"/>
      <c r="L3" s="8"/>
      <c r="M3" s="8"/>
      <c r="N3" s="8"/>
      <c r="O3" s="8"/>
      <c r="P3" s="8"/>
      <c r="Q3" s="8"/>
    </row>
    <row r="4" spans="1:17" x14ac:dyDescent="0.25">
      <c r="A4" s="9" t="s">
        <v>25</v>
      </c>
      <c r="B4" s="7"/>
      <c r="C4" s="7"/>
      <c r="D4" s="7"/>
      <c r="E4" s="7"/>
      <c r="F4" s="7"/>
      <c r="G4" s="7"/>
      <c r="H4" s="7"/>
      <c r="I4" s="7"/>
      <c r="J4" s="7"/>
      <c r="K4" s="7"/>
      <c r="L4" s="7"/>
      <c r="M4" s="7"/>
      <c r="N4" s="7"/>
      <c r="O4" s="7"/>
      <c r="P4" s="7"/>
      <c r="Q4" s="7"/>
    </row>
    <row r="5" spans="1:17" x14ac:dyDescent="0.25">
      <c r="A5" s="10"/>
      <c r="B5" s="11"/>
      <c r="C5" s="11"/>
      <c r="D5" s="11"/>
      <c r="E5" s="11"/>
      <c r="F5" s="12" t="s">
        <v>222</v>
      </c>
      <c r="G5" s="13"/>
      <c r="H5" s="7"/>
      <c r="I5" s="7"/>
      <c r="J5" s="7"/>
      <c r="K5" s="7"/>
      <c r="L5" s="7"/>
      <c r="M5" s="7"/>
      <c r="N5" s="7"/>
      <c r="O5" s="7"/>
      <c r="P5" s="7"/>
      <c r="Q5" s="7"/>
    </row>
    <row r="6" spans="1:17" x14ac:dyDescent="0.25">
      <c r="A6" s="197" t="s">
        <v>125</v>
      </c>
      <c r="B6" s="197"/>
      <c r="C6" s="197"/>
      <c r="D6" s="197"/>
      <c r="E6" s="197"/>
      <c r="F6" s="197"/>
      <c r="G6" s="197"/>
      <c r="H6" s="197"/>
      <c r="I6" s="197"/>
      <c r="J6" s="197"/>
      <c r="K6" s="197"/>
      <c r="L6" s="197"/>
      <c r="M6" s="197"/>
      <c r="N6" s="197"/>
      <c r="O6" s="197"/>
      <c r="P6" s="197"/>
      <c r="Q6" s="197"/>
    </row>
    <row r="7" spans="1:17" ht="63.75" x14ac:dyDescent="0.25">
      <c r="A7" s="14" t="s">
        <v>1</v>
      </c>
      <c r="B7" s="14" t="s">
        <v>2</v>
      </c>
      <c r="C7" s="15" t="s">
        <v>3</v>
      </c>
      <c r="D7" s="16" t="s">
        <v>4</v>
      </c>
      <c r="E7" s="14" t="s">
        <v>223</v>
      </c>
      <c r="F7" s="14" t="s">
        <v>6</v>
      </c>
      <c r="G7" s="14" t="s">
        <v>126</v>
      </c>
      <c r="H7" s="14" t="s">
        <v>127</v>
      </c>
      <c r="I7" s="14" t="s">
        <v>128</v>
      </c>
      <c r="J7" s="14" t="s">
        <v>129</v>
      </c>
      <c r="K7" s="14" t="s">
        <v>130</v>
      </c>
      <c r="L7" s="17" t="s">
        <v>131</v>
      </c>
      <c r="M7" s="17" t="s">
        <v>132</v>
      </c>
      <c r="N7" s="17" t="s">
        <v>133</v>
      </c>
      <c r="O7" s="17" t="s">
        <v>134</v>
      </c>
      <c r="P7" s="17" t="s">
        <v>135</v>
      </c>
      <c r="Q7" s="14" t="s">
        <v>136</v>
      </c>
    </row>
    <row r="8" spans="1:17" x14ac:dyDescent="0.25">
      <c r="A8" s="192" t="s">
        <v>216</v>
      </c>
      <c r="B8" s="193"/>
      <c r="C8" s="18">
        <v>340</v>
      </c>
      <c r="D8" s="16"/>
      <c r="E8" s="19"/>
      <c r="F8" s="19"/>
      <c r="G8" s="20"/>
      <c r="H8" s="20"/>
      <c r="I8" s="20"/>
      <c r="J8" s="20"/>
      <c r="K8" s="20"/>
      <c r="L8" s="21"/>
      <c r="M8" s="21"/>
      <c r="N8" s="21"/>
      <c r="O8" s="21"/>
      <c r="P8" s="21"/>
      <c r="Q8" s="22"/>
    </row>
    <row r="9" spans="1:17" ht="38.25" x14ac:dyDescent="0.25">
      <c r="A9" s="23">
        <v>185804312</v>
      </c>
      <c r="B9" s="24" t="s">
        <v>138</v>
      </c>
      <c r="C9" s="25" t="s">
        <v>139</v>
      </c>
      <c r="D9" s="26" t="s">
        <v>220</v>
      </c>
      <c r="E9" s="27">
        <f>C8*0.015</f>
        <v>5.0999999999999996</v>
      </c>
      <c r="F9" s="149"/>
      <c r="G9" s="28">
        <v>14</v>
      </c>
      <c r="H9" s="28">
        <v>12</v>
      </c>
      <c r="I9" s="28">
        <v>10</v>
      </c>
      <c r="J9" s="28">
        <v>10</v>
      </c>
      <c r="K9" s="28">
        <v>9</v>
      </c>
      <c r="L9" s="21">
        <f t="shared" ref="L9:L24" si="0">(E9*F9)*G9</f>
        <v>0</v>
      </c>
      <c r="M9" s="21">
        <f t="shared" ref="M9:M24" si="1">(E9*F9)*H9</f>
        <v>0</v>
      </c>
      <c r="N9" s="21">
        <f t="shared" ref="N9:N24" si="2">(E9*F9)*I9</f>
        <v>0</v>
      </c>
      <c r="O9" s="21">
        <f t="shared" ref="O9:O24" si="3">(E9*F9)*J9</f>
        <v>0</v>
      </c>
      <c r="P9" s="21">
        <f t="shared" ref="P9:P24" si="4">(E9*F9)*K9</f>
        <v>0</v>
      </c>
      <c r="Q9" s="22">
        <f t="shared" ref="Q9:Q25" si="5">SUM(L9:P9)</f>
        <v>0</v>
      </c>
    </row>
    <row r="10" spans="1:17" ht="38.25" x14ac:dyDescent="0.25">
      <c r="A10" s="23">
        <v>185851121</v>
      </c>
      <c r="B10" s="24" t="s">
        <v>217</v>
      </c>
      <c r="C10" s="25"/>
      <c r="D10" s="26" t="s">
        <v>220</v>
      </c>
      <c r="E10" s="27"/>
      <c r="F10" s="149"/>
      <c r="G10" s="20"/>
      <c r="H10" s="20"/>
      <c r="I10" s="20"/>
      <c r="J10" s="20"/>
      <c r="K10" s="20"/>
      <c r="L10" s="21">
        <f t="shared" si="0"/>
        <v>0</v>
      </c>
      <c r="M10" s="21">
        <f t="shared" si="1"/>
        <v>0</v>
      </c>
      <c r="N10" s="21">
        <f t="shared" si="2"/>
        <v>0</v>
      </c>
      <c r="O10" s="21">
        <f t="shared" si="3"/>
        <v>0</v>
      </c>
      <c r="P10" s="21">
        <f t="shared" si="4"/>
        <v>0</v>
      </c>
      <c r="Q10" s="22">
        <f t="shared" si="5"/>
        <v>0</v>
      </c>
    </row>
    <row r="11" spans="1:17" x14ac:dyDescent="0.25">
      <c r="A11" s="23" t="s">
        <v>8</v>
      </c>
      <c r="B11" s="24" t="s">
        <v>142</v>
      </c>
      <c r="C11" s="25"/>
      <c r="D11" s="26" t="s">
        <v>220</v>
      </c>
      <c r="E11" s="27"/>
      <c r="F11" s="149"/>
      <c r="G11" s="20"/>
      <c r="H11" s="20"/>
      <c r="I11" s="20"/>
      <c r="J11" s="20"/>
      <c r="K11" s="20"/>
      <c r="L11" s="21">
        <f t="shared" si="0"/>
        <v>0</v>
      </c>
      <c r="M11" s="21">
        <f t="shared" si="1"/>
        <v>0</v>
      </c>
      <c r="N11" s="21">
        <f t="shared" si="2"/>
        <v>0</v>
      </c>
      <c r="O11" s="21">
        <f t="shared" si="3"/>
        <v>0</v>
      </c>
      <c r="P11" s="21">
        <f t="shared" si="4"/>
        <v>0</v>
      </c>
      <c r="Q11" s="22">
        <f t="shared" si="5"/>
        <v>0</v>
      </c>
    </row>
    <row r="12" spans="1:17" ht="25.5" x14ac:dyDescent="0.25">
      <c r="A12" s="29">
        <v>185804252</v>
      </c>
      <c r="B12" s="30" t="s">
        <v>159</v>
      </c>
      <c r="C12" s="25" t="s">
        <v>160</v>
      </c>
      <c r="D12" s="31" t="s">
        <v>221</v>
      </c>
      <c r="E12" s="27">
        <f>C8</f>
        <v>340</v>
      </c>
      <c r="F12" s="149"/>
      <c r="G12" s="32">
        <v>1</v>
      </c>
      <c r="H12" s="32">
        <v>1</v>
      </c>
      <c r="I12" s="32">
        <v>1</v>
      </c>
      <c r="J12" s="32">
        <v>1</v>
      </c>
      <c r="K12" s="32">
        <v>1</v>
      </c>
      <c r="L12" s="21">
        <f t="shared" si="0"/>
        <v>0</v>
      </c>
      <c r="M12" s="21">
        <f t="shared" si="1"/>
        <v>0</v>
      </c>
      <c r="N12" s="21">
        <f t="shared" si="2"/>
        <v>0</v>
      </c>
      <c r="O12" s="21">
        <f t="shared" si="3"/>
        <v>0</v>
      </c>
      <c r="P12" s="21">
        <f t="shared" si="4"/>
        <v>0</v>
      </c>
      <c r="Q12" s="22">
        <f t="shared" si="5"/>
        <v>0</v>
      </c>
    </row>
    <row r="13" spans="1:17" x14ac:dyDescent="0.25">
      <c r="A13" s="33" t="s">
        <v>114</v>
      </c>
      <c r="B13" s="30" t="s">
        <v>161</v>
      </c>
      <c r="C13" s="25"/>
      <c r="D13" s="34" t="s">
        <v>162</v>
      </c>
      <c r="E13" s="27">
        <v>1</v>
      </c>
      <c r="F13" s="149"/>
      <c r="G13" s="32">
        <v>1</v>
      </c>
      <c r="H13" s="32">
        <v>1</v>
      </c>
      <c r="I13" s="32">
        <v>1</v>
      </c>
      <c r="J13" s="32">
        <v>1</v>
      </c>
      <c r="K13" s="32">
        <v>1</v>
      </c>
      <c r="L13" s="21">
        <f t="shared" si="0"/>
        <v>0</v>
      </c>
      <c r="M13" s="21">
        <f t="shared" si="1"/>
        <v>0</v>
      </c>
      <c r="N13" s="21">
        <f t="shared" si="2"/>
        <v>0</v>
      </c>
      <c r="O13" s="21">
        <f t="shared" si="3"/>
        <v>0</v>
      </c>
      <c r="P13" s="21">
        <f t="shared" si="4"/>
        <v>0</v>
      </c>
      <c r="Q13" s="22">
        <f t="shared" si="5"/>
        <v>0</v>
      </c>
    </row>
    <row r="14" spans="1:17" ht="42" customHeight="1" x14ac:dyDescent="0.25">
      <c r="A14" s="35">
        <v>185802113</v>
      </c>
      <c r="B14" s="36" t="s">
        <v>163</v>
      </c>
      <c r="C14" s="25" t="s">
        <v>164</v>
      </c>
      <c r="D14" s="37" t="s">
        <v>144</v>
      </c>
      <c r="E14" s="38">
        <f>C8*0.000015</f>
        <v>5.1000000000000004E-3</v>
      </c>
      <c r="F14" s="149"/>
      <c r="G14" s="28">
        <v>1</v>
      </c>
      <c r="H14" s="28">
        <v>0</v>
      </c>
      <c r="I14" s="28">
        <v>1</v>
      </c>
      <c r="J14" s="28">
        <v>0</v>
      </c>
      <c r="K14" s="28">
        <v>0</v>
      </c>
      <c r="L14" s="21">
        <f t="shared" si="0"/>
        <v>0</v>
      </c>
      <c r="M14" s="21">
        <f t="shared" si="1"/>
        <v>0</v>
      </c>
      <c r="N14" s="21">
        <f t="shared" si="2"/>
        <v>0</v>
      </c>
      <c r="O14" s="21">
        <f t="shared" si="3"/>
        <v>0</v>
      </c>
      <c r="P14" s="21">
        <f t="shared" si="4"/>
        <v>0</v>
      </c>
      <c r="Q14" s="22">
        <f t="shared" si="5"/>
        <v>0</v>
      </c>
    </row>
    <row r="15" spans="1:17" x14ac:dyDescent="0.25">
      <c r="A15" s="23" t="s">
        <v>8</v>
      </c>
      <c r="B15" s="24" t="s">
        <v>165</v>
      </c>
      <c r="C15" s="25" t="s">
        <v>102</v>
      </c>
      <c r="D15" s="39" t="s">
        <v>11</v>
      </c>
      <c r="E15" s="40">
        <f>E14*1000</f>
        <v>5.1000000000000005</v>
      </c>
      <c r="F15" s="158"/>
      <c r="G15" s="28">
        <v>1</v>
      </c>
      <c r="H15" s="28">
        <v>0</v>
      </c>
      <c r="I15" s="28">
        <v>1</v>
      </c>
      <c r="J15" s="28">
        <v>0</v>
      </c>
      <c r="K15" s="28">
        <v>0</v>
      </c>
      <c r="L15" s="21">
        <f t="shared" si="0"/>
        <v>0</v>
      </c>
      <c r="M15" s="21">
        <f t="shared" si="1"/>
        <v>0</v>
      </c>
      <c r="N15" s="21">
        <f t="shared" si="2"/>
        <v>0</v>
      </c>
      <c r="O15" s="21">
        <f t="shared" si="3"/>
        <v>0</v>
      </c>
      <c r="P15" s="21">
        <f t="shared" si="4"/>
        <v>0</v>
      </c>
      <c r="Q15" s="22">
        <f t="shared" si="5"/>
        <v>0</v>
      </c>
    </row>
    <row r="16" spans="1:17" ht="51" x14ac:dyDescent="0.25">
      <c r="A16" s="41">
        <v>185804211</v>
      </c>
      <c r="B16" s="24" t="s">
        <v>148</v>
      </c>
      <c r="C16" s="25" t="s">
        <v>166</v>
      </c>
      <c r="D16" s="31" t="s">
        <v>221</v>
      </c>
      <c r="E16" s="27">
        <f>0.7*C8</f>
        <v>237.99999999999997</v>
      </c>
      <c r="F16" s="149"/>
      <c r="G16" s="32">
        <v>4</v>
      </c>
      <c r="H16" s="32">
        <v>4</v>
      </c>
      <c r="I16" s="32">
        <v>3</v>
      </c>
      <c r="J16" s="32">
        <v>3</v>
      </c>
      <c r="K16" s="32">
        <v>3</v>
      </c>
      <c r="L16" s="21">
        <f t="shared" si="0"/>
        <v>0</v>
      </c>
      <c r="M16" s="21">
        <f t="shared" si="1"/>
        <v>0</v>
      </c>
      <c r="N16" s="21">
        <f t="shared" si="2"/>
        <v>0</v>
      </c>
      <c r="O16" s="21">
        <f t="shared" si="3"/>
        <v>0</v>
      </c>
      <c r="P16" s="21">
        <f t="shared" si="4"/>
        <v>0</v>
      </c>
      <c r="Q16" s="22">
        <f t="shared" si="5"/>
        <v>0</v>
      </c>
    </row>
    <row r="17" spans="1:17" ht="76.5" x14ac:dyDescent="0.25">
      <c r="A17" s="29">
        <v>185804252</v>
      </c>
      <c r="B17" s="42" t="s">
        <v>218</v>
      </c>
      <c r="C17" s="25"/>
      <c r="D17" s="43" t="s">
        <v>221</v>
      </c>
      <c r="E17" s="44">
        <v>60</v>
      </c>
      <c r="F17" s="149"/>
      <c r="G17" s="32">
        <v>1</v>
      </c>
      <c r="H17" s="32">
        <v>1</v>
      </c>
      <c r="I17" s="32">
        <v>1</v>
      </c>
      <c r="J17" s="32">
        <v>1</v>
      </c>
      <c r="K17" s="32">
        <v>1</v>
      </c>
      <c r="L17" s="21">
        <f t="shared" si="0"/>
        <v>0</v>
      </c>
      <c r="M17" s="21">
        <f t="shared" si="1"/>
        <v>0</v>
      </c>
      <c r="N17" s="21">
        <f t="shared" si="2"/>
        <v>0</v>
      </c>
      <c r="O17" s="21">
        <f t="shared" si="3"/>
        <v>0</v>
      </c>
      <c r="P17" s="21">
        <f t="shared" si="4"/>
        <v>0</v>
      </c>
      <c r="Q17" s="22">
        <f t="shared" si="5"/>
        <v>0</v>
      </c>
    </row>
    <row r="18" spans="1:17" ht="67.5" customHeight="1" x14ac:dyDescent="0.25">
      <c r="A18" s="29" t="s">
        <v>114</v>
      </c>
      <c r="B18" s="45" t="s">
        <v>167</v>
      </c>
      <c r="C18" s="46" t="s">
        <v>157</v>
      </c>
      <c r="D18" s="26" t="s">
        <v>0</v>
      </c>
      <c r="E18" s="44">
        <f>2384*0.05</f>
        <v>119.2</v>
      </c>
      <c r="F18" s="152"/>
      <c r="G18" s="47">
        <v>1</v>
      </c>
      <c r="H18" s="48">
        <v>0.5</v>
      </c>
      <c r="I18" s="48">
        <v>0.5</v>
      </c>
      <c r="J18" s="48">
        <v>0</v>
      </c>
      <c r="K18" s="48">
        <v>0</v>
      </c>
      <c r="L18" s="21">
        <f t="shared" si="0"/>
        <v>0</v>
      </c>
      <c r="M18" s="21">
        <f t="shared" si="1"/>
        <v>0</v>
      </c>
      <c r="N18" s="21">
        <f t="shared" si="2"/>
        <v>0</v>
      </c>
      <c r="O18" s="21">
        <f t="shared" si="3"/>
        <v>0</v>
      </c>
      <c r="P18" s="21">
        <f t="shared" si="4"/>
        <v>0</v>
      </c>
      <c r="Q18" s="22">
        <f t="shared" si="5"/>
        <v>0</v>
      </c>
    </row>
    <row r="19" spans="1:17" ht="25.5" x14ac:dyDescent="0.25">
      <c r="A19" s="35">
        <v>184911161</v>
      </c>
      <c r="B19" s="36" t="s">
        <v>151</v>
      </c>
      <c r="C19" s="49" t="s">
        <v>152</v>
      </c>
      <c r="D19" s="31" t="s">
        <v>221</v>
      </c>
      <c r="E19" s="40">
        <f>0.3*C8</f>
        <v>102</v>
      </c>
      <c r="F19" s="159"/>
      <c r="G19" s="20">
        <v>1</v>
      </c>
      <c r="H19" s="20">
        <v>1</v>
      </c>
      <c r="I19" s="50">
        <v>0.5</v>
      </c>
      <c r="J19" s="50">
        <v>0</v>
      </c>
      <c r="K19" s="50">
        <v>0</v>
      </c>
      <c r="L19" s="21">
        <f t="shared" si="0"/>
        <v>0</v>
      </c>
      <c r="M19" s="21">
        <f t="shared" si="1"/>
        <v>0</v>
      </c>
      <c r="N19" s="21">
        <f t="shared" si="2"/>
        <v>0</v>
      </c>
      <c r="O19" s="21">
        <f t="shared" si="3"/>
        <v>0</v>
      </c>
      <c r="P19" s="21">
        <f t="shared" si="4"/>
        <v>0</v>
      </c>
      <c r="Q19" s="22">
        <f t="shared" si="5"/>
        <v>0</v>
      </c>
    </row>
    <row r="20" spans="1:17" x14ac:dyDescent="0.25">
      <c r="A20" s="23" t="s">
        <v>8</v>
      </c>
      <c r="B20" s="24" t="s">
        <v>153</v>
      </c>
      <c r="C20" s="25"/>
      <c r="D20" s="26" t="s">
        <v>220</v>
      </c>
      <c r="E20" s="27">
        <f>E19*0.03</f>
        <v>3.06</v>
      </c>
      <c r="F20" s="149"/>
      <c r="G20" s="32">
        <v>1</v>
      </c>
      <c r="H20" s="32">
        <v>1</v>
      </c>
      <c r="I20" s="51">
        <v>0.5</v>
      </c>
      <c r="J20" s="51">
        <v>0</v>
      </c>
      <c r="K20" s="51">
        <v>0</v>
      </c>
      <c r="L20" s="21">
        <f t="shared" si="0"/>
        <v>0</v>
      </c>
      <c r="M20" s="21">
        <f t="shared" si="1"/>
        <v>0</v>
      </c>
      <c r="N20" s="21">
        <f t="shared" si="2"/>
        <v>0</v>
      </c>
      <c r="O20" s="21">
        <f t="shared" si="3"/>
        <v>0</v>
      </c>
      <c r="P20" s="21">
        <f t="shared" si="4"/>
        <v>0</v>
      </c>
      <c r="Q20" s="22">
        <f t="shared" si="5"/>
        <v>0</v>
      </c>
    </row>
    <row r="21" spans="1:17" x14ac:dyDescent="0.25">
      <c r="A21" s="192" t="s">
        <v>219</v>
      </c>
      <c r="B21" s="193"/>
      <c r="C21" s="52">
        <v>91</v>
      </c>
      <c r="D21" s="16"/>
      <c r="E21" s="19"/>
      <c r="F21" s="19"/>
      <c r="G21" s="20"/>
      <c r="H21" s="20"/>
      <c r="I21" s="22"/>
      <c r="J21" s="53"/>
      <c r="K21" s="53"/>
      <c r="L21" s="21">
        <f t="shared" si="0"/>
        <v>0</v>
      </c>
      <c r="M21" s="21">
        <f t="shared" si="1"/>
        <v>0</v>
      </c>
      <c r="N21" s="21">
        <f t="shared" si="2"/>
        <v>0</v>
      </c>
      <c r="O21" s="21">
        <f t="shared" si="3"/>
        <v>0</v>
      </c>
      <c r="P21" s="21">
        <f t="shared" si="4"/>
        <v>0</v>
      </c>
      <c r="Q21" s="22">
        <f t="shared" si="5"/>
        <v>0</v>
      </c>
    </row>
    <row r="22" spans="1:17" x14ac:dyDescent="0.25">
      <c r="A22" s="54">
        <v>184853511</v>
      </c>
      <c r="B22" s="45" t="s">
        <v>169</v>
      </c>
      <c r="C22" s="55"/>
      <c r="D22" s="56" t="s">
        <v>150</v>
      </c>
      <c r="E22" s="44">
        <f>C21</f>
        <v>91</v>
      </c>
      <c r="F22" s="149"/>
      <c r="G22" s="32">
        <v>3</v>
      </c>
      <c r="H22" s="32">
        <v>3</v>
      </c>
      <c r="I22" s="32">
        <v>3</v>
      </c>
      <c r="J22" s="32">
        <v>3</v>
      </c>
      <c r="K22" s="32">
        <v>3</v>
      </c>
      <c r="L22" s="21">
        <f t="shared" si="0"/>
        <v>0</v>
      </c>
      <c r="M22" s="21">
        <f t="shared" si="1"/>
        <v>0</v>
      </c>
      <c r="N22" s="21">
        <f t="shared" si="2"/>
        <v>0</v>
      </c>
      <c r="O22" s="21">
        <f t="shared" si="3"/>
        <v>0</v>
      </c>
      <c r="P22" s="21">
        <f t="shared" si="4"/>
        <v>0</v>
      </c>
      <c r="Q22" s="22">
        <f t="shared" si="5"/>
        <v>0</v>
      </c>
    </row>
    <row r="23" spans="1:17" x14ac:dyDescent="0.25">
      <c r="A23" s="57" t="s">
        <v>8</v>
      </c>
      <c r="B23" s="58" t="s">
        <v>170</v>
      </c>
      <c r="C23" s="59"/>
      <c r="D23" s="60" t="s">
        <v>171</v>
      </c>
      <c r="E23" s="44">
        <f>(E22/10000)*5</f>
        <v>4.5499999999999999E-2</v>
      </c>
      <c r="F23" s="160"/>
      <c r="G23" s="32">
        <v>3</v>
      </c>
      <c r="H23" s="32">
        <v>3</v>
      </c>
      <c r="I23" s="32">
        <v>3</v>
      </c>
      <c r="J23" s="32">
        <v>3</v>
      </c>
      <c r="K23" s="32">
        <v>3</v>
      </c>
      <c r="L23" s="21">
        <f t="shared" si="0"/>
        <v>0</v>
      </c>
      <c r="M23" s="21">
        <f t="shared" si="1"/>
        <v>0</v>
      </c>
      <c r="N23" s="21">
        <f t="shared" si="2"/>
        <v>0</v>
      </c>
      <c r="O23" s="21">
        <f t="shared" si="3"/>
        <v>0</v>
      </c>
      <c r="P23" s="21">
        <f t="shared" si="4"/>
        <v>0</v>
      </c>
      <c r="Q23" s="22">
        <f t="shared" si="5"/>
        <v>0</v>
      </c>
    </row>
    <row r="24" spans="1:17" ht="15.75" thickBot="1" x14ac:dyDescent="0.3">
      <c r="A24" s="61" t="s">
        <v>114</v>
      </c>
      <c r="B24" s="62" t="s">
        <v>172</v>
      </c>
      <c r="C24" s="63"/>
      <c r="D24" s="64" t="s">
        <v>162</v>
      </c>
      <c r="E24" s="65">
        <v>1</v>
      </c>
      <c r="F24" s="161"/>
      <c r="G24" s="66">
        <v>2</v>
      </c>
      <c r="H24" s="66">
        <v>2</v>
      </c>
      <c r="I24" s="66">
        <v>2</v>
      </c>
      <c r="J24" s="66">
        <v>2</v>
      </c>
      <c r="K24" s="66">
        <v>2</v>
      </c>
      <c r="L24" s="67">
        <f t="shared" si="0"/>
        <v>0</v>
      </c>
      <c r="M24" s="67">
        <f t="shared" si="1"/>
        <v>0</v>
      </c>
      <c r="N24" s="67">
        <f t="shared" si="2"/>
        <v>0</v>
      </c>
      <c r="O24" s="67">
        <f t="shared" si="3"/>
        <v>0</v>
      </c>
      <c r="P24" s="67">
        <f t="shared" si="4"/>
        <v>0</v>
      </c>
      <c r="Q24" s="68">
        <f t="shared" si="5"/>
        <v>0</v>
      </c>
    </row>
    <row r="25" spans="1:17" ht="15.75" thickBot="1" x14ac:dyDescent="0.3">
      <c r="A25" s="69" t="s">
        <v>173</v>
      </c>
      <c r="B25" s="70"/>
      <c r="C25" s="71"/>
      <c r="D25" s="72"/>
      <c r="E25" s="73"/>
      <c r="F25" s="73"/>
      <c r="G25" s="74"/>
      <c r="H25" s="74"/>
      <c r="I25" s="74"/>
      <c r="J25" s="74"/>
      <c r="K25" s="75"/>
      <c r="L25" s="76">
        <f>SUM(L8:L24)</f>
        <v>0</v>
      </c>
      <c r="M25" s="76">
        <f>SUM(M8:M24)</f>
        <v>0</v>
      </c>
      <c r="N25" s="76">
        <f>SUM(N8:N24)</f>
        <v>0</v>
      </c>
      <c r="O25" s="76">
        <f>SUM(O8:O24)</f>
        <v>0</v>
      </c>
      <c r="P25" s="76">
        <f>SUM(P8:P24)</f>
        <v>0</v>
      </c>
      <c r="Q25" s="77">
        <f t="shared" si="5"/>
        <v>0</v>
      </c>
    </row>
    <row r="26" spans="1:17" ht="15.75" thickBot="1" x14ac:dyDescent="0.3">
      <c r="A26" s="199" t="s">
        <v>174</v>
      </c>
      <c r="B26" s="200"/>
      <c r="C26" s="200"/>
      <c r="D26" s="200"/>
      <c r="E26" s="200"/>
      <c r="F26" s="200"/>
      <c r="G26" s="78"/>
      <c r="H26" s="78"/>
      <c r="I26" s="78"/>
      <c r="J26" s="78"/>
      <c r="K26" s="78"/>
      <c r="L26" s="78"/>
      <c r="M26" s="78"/>
      <c r="N26" s="78"/>
      <c r="O26" s="78"/>
      <c r="P26" s="78"/>
      <c r="Q26" s="79">
        <f>SUM(Q8:Q24)</f>
        <v>0</v>
      </c>
    </row>
    <row r="27" spans="1:17" x14ac:dyDescent="0.25">
      <c r="A27" s="201" t="s">
        <v>120</v>
      </c>
      <c r="B27" s="202"/>
      <c r="C27" s="202"/>
      <c r="D27" s="202"/>
      <c r="E27" s="202"/>
      <c r="F27" s="202"/>
      <c r="G27" s="202"/>
      <c r="H27" s="202"/>
      <c r="I27" s="202"/>
      <c r="J27" s="202"/>
      <c r="K27" s="202"/>
      <c r="L27" s="202"/>
      <c r="M27" s="202"/>
      <c r="N27" s="202"/>
      <c r="O27" s="202"/>
      <c r="P27" s="203"/>
      <c r="Q27" s="80">
        <f>Q26*0.21</f>
        <v>0</v>
      </c>
    </row>
    <row r="28" spans="1:17" x14ac:dyDescent="0.25">
      <c r="A28" s="204" t="s">
        <v>175</v>
      </c>
      <c r="B28" s="205"/>
      <c r="C28" s="205"/>
      <c r="D28" s="205"/>
      <c r="E28" s="205"/>
      <c r="F28" s="205"/>
      <c r="G28" s="205"/>
      <c r="H28" s="205"/>
      <c r="I28" s="205"/>
      <c r="J28" s="205"/>
      <c r="K28" s="205"/>
      <c r="L28" s="205"/>
      <c r="M28" s="205"/>
      <c r="N28" s="205"/>
      <c r="O28" s="205"/>
      <c r="P28" s="206"/>
      <c r="Q28" s="80">
        <f>Q27+Q26</f>
        <v>0</v>
      </c>
    </row>
    <row r="29" spans="1:17" x14ac:dyDescent="0.25">
      <c r="A29" s="81"/>
      <c r="B29" s="81"/>
      <c r="C29" s="81"/>
      <c r="D29" s="81"/>
      <c r="E29" s="81"/>
      <c r="F29" s="81"/>
      <c r="G29" s="81"/>
      <c r="H29" s="81"/>
      <c r="I29" s="81"/>
      <c r="J29" s="81"/>
      <c r="K29" s="81"/>
      <c r="L29" s="81"/>
      <c r="M29" s="81"/>
      <c r="N29" s="81"/>
      <c r="O29" s="81"/>
      <c r="P29" s="81"/>
      <c r="Q29" s="82"/>
    </row>
    <row r="30" spans="1:17" ht="126.75" customHeight="1" x14ac:dyDescent="0.25">
      <c r="A30" s="207" t="s">
        <v>224</v>
      </c>
      <c r="B30" s="207"/>
      <c r="C30" s="207"/>
      <c r="D30" s="207"/>
      <c r="E30" s="207"/>
      <c r="F30" s="207"/>
      <c r="G30" s="207"/>
      <c r="H30" s="207"/>
      <c r="I30" s="207"/>
      <c r="J30" s="207"/>
      <c r="K30" s="207"/>
      <c r="L30" s="207"/>
      <c r="M30" s="207"/>
      <c r="N30" s="207"/>
      <c r="O30" s="207"/>
      <c r="P30" s="207"/>
      <c r="Q30" s="207"/>
    </row>
    <row r="31" spans="1:17" x14ac:dyDescent="0.25">
      <c r="A31" s="83"/>
      <c r="B31" s="83"/>
      <c r="C31" s="83"/>
      <c r="D31" s="83"/>
      <c r="E31" s="83"/>
      <c r="F31" s="83"/>
      <c r="G31" s="83"/>
      <c r="H31" s="83"/>
      <c r="I31" s="83"/>
      <c r="J31" s="83"/>
      <c r="K31" s="83"/>
      <c r="L31" s="83"/>
      <c r="M31" s="83"/>
      <c r="N31" s="83"/>
      <c r="O31" s="83"/>
      <c r="P31" s="83"/>
      <c r="Q31" s="83"/>
    </row>
    <row r="32" spans="1:17" x14ac:dyDescent="0.25">
      <c r="A32" s="83"/>
      <c r="B32" s="83"/>
      <c r="C32" s="83"/>
      <c r="D32" s="83"/>
      <c r="E32" s="83"/>
      <c r="F32" s="83"/>
      <c r="G32" s="83"/>
      <c r="H32" s="83"/>
      <c r="I32" s="83"/>
      <c r="J32" s="83"/>
      <c r="K32" s="83"/>
      <c r="L32" s="83"/>
      <c r="M32" s="83"/>
      <c r="N32" s="83"/>
      <c r="O32" s="83"/>
      <c r="P32" s="83"/>
      <c r="Q32" s="83"/>
    </row>
    <row r="33" spans="1:17" x14ac:dyDescent="0.25">
      <c r="A33" s="83"/>
      <c r="B33" s="83"/>
      <c r="C33" s="83"/>
      <c r="D33" s="83"/>
      <c r="E33" s="83"/>
      <c r="F33" s="83"/>
      <c r="G33" s="83"/>
      <c r="H33" s="83"/>
      <c r="I33" s="83"/>
      <c r="J33" s="83"/>
      <c r="K33" s="83"/>
      <c r="L33" s="83"/>
      <c r="M33" s="83"/>
      <c r="N33" s="83"/>
      <c r="O33" s="83"/>
      <c r="P33" s="83"/>
      <c r="Q33" s="83"/>
    </row>
  </sheetData>
  <sheetProtection algorithmName="SHA-512" hashValue="WGmZ96ymP/Y10xXse2dwxXU0E84tSHoty/J9QD/NCxX0c5cyZ4TozRVnJ6m9fFwPPgbgbCj1GrgiiRB9j0MEmA==" saltValue="Q5H4DbpjO4LSO9krbmRgsw==" spinCount="100000" sheet="1" objects="1" scenarios="1"/>
  <mergeCells count="10">
    <mergeCell ref="A26:F26"/>
    <mergeCell ref="A27:P27"/>
    <mergeCell ref="A28:P28"/>
    <mergeCell ref="A30:Q30"/>
    <mergeCell ref="A1:G1"/>
    <mergeCell ref="A2:K2"/>
    <mergeCell ref="A3:G3"/>
    <mergeCell ref="A6:Q6"/>
    <mergeCell ref="A8:B8"/>
    <mergeCell ref="A21:B2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KRYCÍ LIST</vt:lpstr>
      <vt:lpstr>KO 1 rozpočet</vt:lpstr>
      <vt:lpstr>KO 1 následná péče</vt:lpstr>
      <vt:lpstr>KO 2 rozpočet</vt:lpstr>
      <vt:lpstr>KO 2 následná péče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Kolibová Kristýna</cp:lastModifiedBy>
  <cp:lastPrinted>2024-10-09T07:11:22Z</cp:lastPrinted>
  <dcterms:created xsi:type="dcterms:W3CDTF">2017-06-21T20:13:29Z</dcterms:created>
  <dcterms:modified xsi:type="dcterms:W3CDTF">2025-01-29T07:11:46Z</dcterms:modified>
</cp:coreProperties>
</file>