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Pol'!$A$1:$U$42</definedName>
    <definedName name="_xlnm.Print_Area" localSheetId="1">Stavba!$A$1:$J$53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32" i="12" l="1"/>
  <c r="F39" i="1" s="1"/>
  <c r="G9" i="12"/>
  <c r="M9" i="12" s="1"/>
  <c r="I9" i="12"/>
  <c r="I8" i="12" s="1"/>
  <c r="K9" i="12"/>
  <c r="O9" i="12"/>
  <c r="Q9" i="12"/>
  <c r="U9" i="12"/>
  <c r="U8" i="12" s="1"/>
  <c r="G10" i="12"/>
  <c r="G8" i="12" s="1"/>
  <c r="I10" i="12"/>
  <c r="K10" i="12"/>
  <c r="O10" i="12"/>
  <c r="Q10" i="12"/>
  <c r="Q8" i="12" s="1"/>
  <c r="U10" i="12"/>
  <c r="G12" i="12"/>
  <c r="M12" i="12" s="1"/>
  <c r="I12" i="12"/>
  <c r="I11" i="12" s="1"/>
  <c r="K12" i="12"/>
  <c r="O12" i="12"/>
  <c r="Q12" i="12"/>
  <c r="U12" i="12"/>
  <c r="G13" i="12"/>
  <c r="I13" i="12"/>
  <c r="K13" i="12"/>
  <c r="M13" i="12"/>
  <c r="O13" i="12"/>
  <c r="Q13" i="12"/>
  <c r="U13" i="12"/>
  <c r="G14" i="12"/>
  <c r="G11" i="12" s="1"/>
  <c r="I48" i="1" s="1"/>
  <c r="I14" i="12"/>
  <c r="K14" i="12"/>
  <c r="O14" i="12"/>
  <c r="O11" i="12" s="1"/>
  <c r="Q14" i="12"/>
  <c r="U14" i="12"/>
  <c r="G16" i="12"/>
  <c r="I16" i="12"/>
  <c r="I15" i="12" s="1"/>
  <c r="K16" i="12"/>
  <c r="M16" i="12"/>
  <c r="O16" i="12"/>
  <c r="Q16" i="12"/>
  <c r="Q15" i="12" s="1"/>
  <c r="U16" i="12"/>
  <c r="G17" i="12"/>
  <c r="M17" i="12" s="1"/>
  <c r="I17" i="12"/>
  <c r="K17" i="12"/>
  <c r="O17" i="12"/>
  <c r="O15" i="12" s="1"/>
  <c r="Q17" i="12"/>
  <c r="U17" i="12"/>
  <c r="G18" i="12"/>
  <c r="I18" i="12"/>
  <c r="K18" i="12"/>
  <c r="O18" i="12"/>
  <c r="Q18" i="12"/>
  <c r="U18" i="12"/>
  <c r="G19" i="12"/>
  <c r="M19" i="12" s="1"/>
  <c r="I19" i="12"/>
  <c r="K19" i="12"/>
  <c r="O19" i="12"/>
  <c r="Q19" i="12"/>
  <c r="U19" i="12"/>
  <c r="G20" i="12"/>
  <c r="M20" i="12" s="1"/>
  <c r="I20" i="12"/>
  <c r="K20" i="12"/>
  <c r="O20" i="12"/>
  <c r="Q20" i="12"/>
  <c r="U20" i="12"/>
  <c r="G21" i="12"/>
  <c r="M21" i="12" s="1"/>
  <c r="I21" i="12"/>
  <c r="K21" i="12"/>
  <c r="O21" i="12"/>
  <c r="Q21" i="12"/>
  <c r="U21" i="12"/>
  <c r="G23" i="12"/>
  <c r="I23" i="12"/>
  <c r="K23" i="12"/>
  <c r="K22" i="12" s="1"/>
  <c r="O23" i="12"/>
  <c r="O22" i="12" s="1"/>
  <c r="Q23" i="12"/>
  <c r="U23" i="12"/>
  <c r="G24" i="12"/>
  <c r="M24" i="12" s="1"/>
  <c r="I24" i="12"/>
  <c r="K24" i="12"/>
  <c r="O24" i="12"/>
  <c r="Q24" i="12"/>
  <c r="U24" i="12"/>
  <c r="U22" i="12" s="1"/>
  <c r="G25" i="12"/>
  <c r="I25" i="12"/>
  <c r="K25" i="12"/>
  <c r="M25" i="12"/>
  <c r="O25" i="12"/>
  <c r="Q25" i="12"/>
  <c r="U25" i="12"/>
  <c r="G26" i="12"/>
  <c r="I51" i="1" s="1"/>
  <c r="G27" i="12"/>
  <c r="M27" i="12" s="1"/>
  <c r="I27" i="12"/>
  <c r="K27" i="12"/>
  <c r="O27" i="12"/>
  <c r="Q27" i="12"/>
  <c r="U27" i="12"/>
  <c r="G28" i="12"/>
  <c r="M28" i="12" s="1"/>
  <c r="I28" i="12"/>
  <c r="K28" i="12"/>
  <c r="O28" i="12"/>
  <c r="Q28" i="12"/>
  <c r="Q26" i="12" s="1"/>
  <c r="U28" i="12"/>
  <c r="Q29" i="12"/>
  <c r="G30" i="12"/>
  <c r="G29" i="12" s="1"/>
  <c r="I52" i="1" s="1"/>
  <c r="I19" i="1" s="1"/>
  <c r="I30" i="12"/>
  <c r="I29" i="12" s="1"/>
  <c r="K30" i="12"/>
  <c r="K29" i="12" s="1"/>
  <c r="O30" i="12"/>
  <c r="O29" i="12" s="1"/>
  <c r="Q30" i="12"/>
  <c r="U30" i="12"/>
  <c r="U29" i="12" s="1"/>
  <c r="I20" i="1"/>
  <c r="I18" i="1"/>
  <c r="G27" i="1"/>
  <c r="J28" i="1"/>
  <c r="J26" i="1"/>
  <c r="G38" i="1"/>
  <c r="F38" i="1"/>
  <c r="J23" i="1"/>
  <c r="J24" i="1"/>
  <c r="J25" i="1"/>
  <c r="J27" i="1"/>
  <c r="E24" i="1"/>
  <c r="E26" i="1"/>
  <c r="F40" i="1" l="1"/>
  <c r="G23" i="1" s="1"/>
  <c r="H39" i="1"/>
  <c r="I39" i="1" s="1"/>
  <c r="I40" i="1" s="1"/>
  <c r="J39" i="1" s="1"/>
  <c r="J40" i="1" s="1"/>
  <c r="O26" i="12"/>
  <c r="Q22" i="12"/>
  <c r="G22" i="12"/>
  <c r="I50" i="1" s="1"/>
  <c r="K8" i="12"/>
  <c r="I22" i="12"/>
  <c r="U15" i="12"/>
  <c r="M14" i="12"/>
  <c r="U11" i="12"/>
  <c r="Q11" i="12"/>
  <c r="M11" i="12"/>
  <c r="AD32" i="12"/>
  <c r="G39" i="1" s="1"/>
  <c r="G40" i="1" s="1"/>
  <c r="G25" i="1" s="1"/>
  <c r="G26" i="1" s="1"/>
  <c r="U26" i="12"/>
  <c r="I26" i="12"/>
  <c r="G15" i="12"/>
  <c r="I49" i="1" s="1"/>
  <c r="I17" i="1" s="1"/>
  <c r="K15" i="12"/>
  <c r="I47" i="1"/>
  <c r="M30" i="12"/>
  <c r="M29" i="12" s="1"/>
  <c r="K26" i="12"/>
  <c r="M26" i="12"/>
  <c r="K11" i="12"/>
  <c r="O8" i="12"/>
  <c r="H40" i="1"/>
  <c r="G24" i="1"/>
  <c r="G29" i="1" s="1"/>
  <c r="G28" i="1"/>
  <c r="M18" i="12"/>
  <c r="M15" i="12" s="1"/>
  <c r="M10" i="12"/>
  <c r="M8" i="12" s="1"/>
  <c r="M23" i="12"/>
  <c r="M22" i="12" s="1"/>
  <c r="I16" i="1" l="1"/>
  <c r="I21" i="1" s="1"/>
  <c r="I53" i="1"/>
  <c r="G32" i="12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<sst xmlns="http://schemas.openxmlformats.org/spreadsheetml/2006/main" count="230" uniqueCount="143">
  <si>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</si>
  <si>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</si>
  <si>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</si>
  <si>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</si>
  <si>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</si>
  <si>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</si>
  <si>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</si>
  <si>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</si>
  <si>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</si>
  <si>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</si>
  <si>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</si>
  <si>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</si>
  <si>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</si>
  <si>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</si>
  <si>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</si>
  <si>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</si>
  <si>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</si>
  <si>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</si>
  <si>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</si>
  <si>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</si>
  <si>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</si>
  <si>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</si>
  <si>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</si>
  <si>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</si>
  <si>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</si>
  <si>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</si>
  <si>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</si>
  <si>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</si>
  <si>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</si>
  <si>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</si>
  <si>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</si>
  <si>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</si>
  <si>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</si>
  <si>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</si>
  <si>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</si>
  <si>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</si>
  <si>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</si>
  <si>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</si>
  <si>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</si>
  <si>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</si>
  <si>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</si>
  <si>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</si>
  <si>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 xml:space="preserve">                                  VZDUCHOTECHNIKA </t>
  </si>
  <si>
    <t>Rozpočet:</t>
  </si>
  <si>
    <t>Misto</t>
  </si>
  <si>
    <t>MĚSTO HODONÍN</t>
  </si>
  <si>
    <t xml:space="preserve"> MASARYKOVO NÁM. 53/1</t>
  </si>
  <si>
    <t>HODONÍN</t>
  </si>
  <si>
    <t>69501</t>
  </si>
  <si>
    <t>STANISLAV JAVORA</t>
  </si>
  <si>
    <t>RADĚJOV 330</t>
  </si>
  <si>
    <t>RADĚJOV</t>
  </si>
  <si>
    <t>696 67</t>
  </si>
  <si>
    <t>Celkem za stavbu</t>
  </si>
  <si>
    <t>CZK</t>
  </si>
  <si>
    <t>Rekapitulace dílů</t>
  </si>
  <si>
    <t>Typ dílu</t>
  </si>
  <si>
    <t>90</t>
  </si>
  <si>
    <t>Přípočty</t>
  </si>
  <si>
    <t>713</t>
  </si>
  <si>
    <t>Izolace tepelné a zvukové</t>
  </si>
  <si>
    <t>728</t>
  </si>
  <si>
    <t>Vzduchotechnika</t>
  </si>
  <si>
    <t>767</t>
  </si>
  <si>
    <t>Konstrukce zámečnické</t>
  </si>
  <si>
    <t>783</t>
  </si>
  <si>
    <t>Nátěry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</si>
  <si>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</si>
  <si>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</si>
  <si>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</si>
  <si>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</si>
  <si>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</si>
  <si>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</si>
  <si>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</si>
  <si>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</si>
  <si>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</si>
  <si>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</si>
  <si>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</si>
  <si>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</si>
  <si>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</si>
  <si>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</si>
  <si>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</si>
  <si>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</si>
  <si>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</si>
  <si>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</si>
  <si>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</si>
  <si>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</si>
  <si>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</si>
  <si>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</si>
  <si>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</si>
  <si>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</si>
  <si>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</si>
  <si>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</si>
  <si>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</si>
  <si>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</si>
  <si>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</si>
  <si>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900      R04</t>
  </si>
  <si>
    <t>HZS - vyčištění VZT potrubí a zařízení, odmaštění, desinfekce</t>
  </si>
  <si>
    <t>h</t>
  </si>
  <si>
    <t>POL1_0</t>
  </si>
  <si>
    <t>HZS - zkouška VZT zařízení, nastavení , měření průtoku, protokol</t>
  </si>
  <si>
    <t>nabídka</t>
  </si>
  <si>
    <t xml:space="preserve">zvukizolační úprava střeš. boxu s deskou do 1m2, SDK 600/600+2x Techrock 40-FB1 tl.50mm, vycpávka </t>
  </si>
  <si>
    <t>ks</t>
  </si>
  <si>
    <t>POL2_0</t>
  </si>
  <si>
    <t xml:space="preserve"> úprava střeš. boxu s oplechováním do 0,5m2, vycpávkou min. rohoží 0,09m3, podhl. SDK do 0,5m2 </t>
  </si>
  <si>
    <t>998713101R00</t>
  </si>
  <si>
    <t>Přesun hmot pro izolace tepelné, výšky do 6 m</t>
  </si>
  <si>
    <t>t</t>
  </si>
  <si>
    <t>728111118R00</t>
  </si>
  <si>
    <t>DEMONT střešních ventilátorů, do DN 315, snesení</t>
  </si>
  <si>
    <t>979100012RA0</t>
  </si>
  <si>
    <t>Odvoz  vyb. hmot do 10 km, vnitrost. 25 m, skládka</t>
  </si>
  <si>
    <t>728616213R00</t>
  </si>
  <si>
    <t>Montáž ventilátoru střešního  , D 250mm včetně příslušenství</t>
  </si>
  <si>
    <t>kus</t>
  </si>
  <si>
    <t>katalog</t>
  </si>
  <si>
    <t>Ventilátor 750m3/h, 100Pa, 230V, IP 54, CRVB 4-280, 435/435mm</t>
  </si>
  <si>
    <t>příslušenství CRVB 435/435, adapter JPA, rám JMS, klapka JCA, reg. REB 1N</t>
  </si>
  <si>
    <t>998 72-8202.</t>
  </si>
  <si>
    <t>Přesun hmot pro vzduchotechniku, výšky do 12 m</t>
  </si>
  <si>
    <t>767996801R00</t>
  </si>
  <si>
    <t>Demontáž atypických ocelových konstr. do 50 kg, konzol a závěsů</t>
  </si>
  <si>
    <t>kg</t>
  </si>
  <si>
    <t>767995102R00</t>
  </si>
  <si>
    <t>D+M  kov. závěsů a objímek do 10 kg</t>
  </si>
  <si>
    <t>998767101R00</t>
  </si>
  <si>
    <t>Přesun hmot pro zámečnické konstr., výšky do 6 m</t>
  </si>
  <si>
    <t>783222120R00</t>
  </si>
  <si>
    <t>Nátěr synt.  2x, nových i původních prvků VZT</t>
  </si>
  <si>
    <t>m2</t>
  </si>
  <si>
    <t>783222100R00</t>
  </si>
  <si>
    <t>Nátěr syntetický kovových konstrukcí dvojnásobný</t>
  </si>
  <si>
    <t>VRN1</t>
  </si>
  <si>
    <t>Zařízení staveniště 1%</t>
  </si>
  <si>
    <t xml:space="preserve"> </t>
  </si>
  <si>
    <t>POL99_0</t>
  </si>
  <si>
    <t/>
  </si>
  <si>
    <t>SUM</t>
  </si>
  <si>
    <t>POPUZIV</t>
  </si>
  <si>
    <t>END</t>
  </si>
  <si>
    <t>STAVEBNÍ ÚPRAVY ZKUŠEBNY LDO V OBJEKTU HORNÍ VALY 2 V HODONÍNĚ</t>
  </si>
  <si>
    <t>Soupis prací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</si>
</sst>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 applyAlignment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horizontal="left" vertical="center"/>
    </xf>
    <xf numFmtId="0" fontId="8" fillId="3" borderId="2" xfId="0" applyFont="1" applyFill="1" applyBorder="1" applyAlignment="1">
      <alignment horizontal="left"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199" t="s">
        <v>39</v>
      </c>
      <c r="B2" s="199"/>
      <c r="C2" s="199"/>
      <c r="D2" s="199"/>
      <c r="E2" s="199"/>
      <c r="F2" s="199"/>
      <c r="G2" s="19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6"/>
  <sheetViews>
    <sheetView showGridLines="0" tabSelected="1" topLeftCell="B1" zoomScaleNormal="100" zoomScaleSheetLayoutView="75" workbookViewId="0">
      <selection activeCell="M3" sqref="M3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31" t="s">
        <v>142</v>
      </c>
      <c r="C1" s="232"/>
      <c r="D1" s="232"/>
      <c r="E1" s="232"/>
      <c r="F1" s="232"/>
      <c r="G1" s="232"/>
      <c r="H1" s="232"/>
      <c r="I1" s="232"/>
      <c r="J1" s="233"/>
    </row>
    <row r="2" spans="1:15" ht="23.25" customHeight="1" x14ac:dyDescent="0.2">
      <c r="A2" s="4"/>
      <c r="B2" s="81" t="s">
        <v>40</v>
      </c>
      <c r="C2" s="82"/>
      <c r="D2" s="216" t="s">
        <v>141</v>
      </c>
      <c r="E2" s="217"/>
      <c r="F2" s="217"/>
      <c r="G2" s="217"/>
      <c r="H2" s="217"/>
      <c r="I2" s="217"/>
      <c r="J2" s="218"/>
      <c r="O2" s="2"/>
    </row>
    <row r="3" spans="1:15" ht="23.25" customHeight="1" x14ac:dyDescent="0.2">
      <c r="A3" s="4"/>
      <c r="B3" s="83" t="s">
        <v>44</v>
      </c>
      <c r="C3" s="84"/>
      <c r="D3" s="269" t="s">
        <v>42</v>
      </c>
      <c r="E3" s="270"/>
      <c r="F3" s="270"/>
      <c r="G3" s="270"/>
      <c r="H3" s="270"/>
      <c r="I3" s="270"/>
      <c r="J3" s="271"/>
    </row>
    <row r="4" spans="1:15" ht="23.25" hidden="1" customHeight="1" x14ac:dyDescent="0.2">
      <c r="A4" s="4"/>
      <c r="B4" s="85" t="s">
        <v>43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 t="s">
        <v>45</v>
      </c>
      <c r="E5" s="26"/>
      <c r="F5" s="26"/>
      <c r="G5" s="26"/>
      <c r="H5" s="28" t="s">
        <v>33</v>
      </c>
      <c r="I5" s="91"/>
      <c r="J5" s="11"/>
    </row>
    <row r="6" spans="1:15" ht="15.75" customHeight="1" x14ac:dyDescent="0.2">
      <c r="A6" s="4"/>
      <c r="B6" s="41"/>
      <c r="C6" s="26"/>
      <c r="D6" s="91" t="s">
        <v>46</v>
      </c>
      <c r="E6" s="26"/>
      <c r="F6" s="26"/>
      <c r="G6" s="26"/>
      <c r="H6" s="28" t="s">
        <v>34</v>
      </c>
      <c r="I6" s="91"/>
      <c r="J6" s="11"/>
    </row>
    <row r="7" spans="1:15" ht="15.75" customHeight="1" x14ac:dyDescent="0.2">
      <c r="A7" s="4"/>
      <c r="B7" s="42"/>
      <c r="C7" s="92" t="s">
        <v>48</v>
      </c>
      <c r="D7" s="80" t="s">
        <v>47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23" t="s">
        <v>49</v>
      </c>
      <c r="E11" s="223"/>
      <c r="F11" s="223"/>
      <c r="G11" s="223"/>
      <c r="H11" s="28" t="s">
        <v>33</v>
      </c>
      <c r="I11" s="94"/>
      <c r="J11" s="11"/>
    </row>
    <row r="12" spans="1:15" ht="15.75" customHeight="1" x14ac:dyDescent="0.2">
      <c r="A12" s="4"/>
      <c r="B12" s="41"/>
      <c r="C12" s="26"/>
      <c r="D12" s="242" t="s">
        <v>50</v>
      </c>
      <c r="E12" s="242"/>
      <c r="F12" s="242"/>
      <c r="G12" s="242"/>
      <c r="H12" s="28" t="s">
        <v>34</v>
      </c>
      <c r="I12" s="94"/>
      <c r="J12" s="11"/>
    </row>
    <row r="13" spans="1:15" ht="15.75" customHeight="1" x14ac:dyDescent="0.2">
      <c r="A13" s="4"/>
      <c r="B13" s="42"/>
      <c r="C13" s="93" t="s">
        <v>52</v>
      </c>
      <c r="D13" s="243" t="s">
        <v>51</v>
      </c>
      <c r="E13" s="243"/>
      <c r="F13" s="243"/>
      <c r="G13" s="243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22"/>
      <c r="F15" s="222"/>
      <c r="G15" s="240"/>
      <c r="H15" s="240"/>
      <c r="I15" s="240" t="s">
        <v>28</v>
      </c>
      <c r="J15" s="241"/>
    </row>
    <row r="16" spans="1:15" ht="23.25" customHeight="1" x14ac:dyDescent="0.2">
      <c r="A16" s="141" t="s">
        <v>23</v>
      </c>
      <c r="B16" s="142" t="s">
        <v>23</v>
      </c>
      <c r="C16" s="58"/>
      <c r="D16" s="59"/>
      <c r="E16" s="219"/>
      <c r="F16" s="220"/>
      <c r="G16" s="219"/>
      <c r="H16" s="220"/>
      <c r="I16" s="219">
        <f>SUMIF(F47:F52,A16,I47:I52)+SUMIF(F47:F52,"PSU",I47:I52)</f>
        <v>0</v>
      </c>
      <c r="J16" s="221"/>
    </row>
    <row r="17" spans="1:10" ht="23.25" customHeight="1" x14ac:dyDescent="0.2">
      <c r="A17" s="141" t="s">
        <v>24</v>
      </c>
      <c r="B17" s="142" t="s">
        <v>24</v>
      </c>
      <c r="C17" s="58"/>
      <c r="D17" s="59"/>
      <c r="E17" s="219"/>
      <c r="F17" s="220"/>
      <c r="G17" s="219"/>
      <c r="H17" s="220"/>
      <c r="I17" s="219">
        <f>SUMIF(F47:F52,A17,I47:I52)</f>
        <v>0</v>
      </c>
      <c r="J17" s="221"/>
    </row>
    <row r="18" spans="1:10" ht="23.25" customHeight="1" x14ac:dyDescent="0.2">
      <c r="A18" s="141" t="s">
        <v>25</v>
      </c>
      <c r="B18" s="142" t="s">
        <v>25</v>
      </c>
      <c r="C18" s="58"/>
      <c r="D18" s="59"/>
      <c r="E18" s="219"/>
      <c r="F18" s="220"/>
      <c r="G18" s="219"/>
      <c r="H18" s="220"/>
      <c r="I18" s="219">
        <f>SUMIF(F47:F52,A18,I47:I52)</f>
        <v>0</v>
      </c>
      <c r="J18" s="221"/>
    </row>
    <row r="19" spans="1:10" ht="23.25" customHeight="1" x14ac:dyDescent="0.2">
      <c r="A19" s="141" t="s">
        <v>67</v>
      </c>
      <c r="B19" s="142" t="s">
        <v>26</v>
      </c>
      <c r="C19" s="58"/>
      <c r="D19" s="59"/>
      <c r="E19" s="219"/>
      <c r="F19" s="220"/>
      <c r="G19" s="219"/>
      <c r="H19" s="220"/>
      <c r="I19" s="219">
        <f>SUMIF(F47:F52,A19,I47:I52)</f>
        <v>0</v>
      </c>
      <c r="J19" s="221"/>
    </row>
    <row r="20" spans="1:10" ht="23.25" customHeight="1" x14ac:dyDescent="0.2">
      <c r="A20" s="141" t="s">
        <v>68</v>
      </c>
      <c r="B20" s="142" t="s">
        <v>27</v>
      </c>
      <c r="C20" s="58"/>
      <c r="D20" s="59"/>
      <c r="E20" s="219"/>
      <c r="F20" s="220"/>
      <c r="G20" s="219"/>
      <c r="H20" s="220"/>
      <c r="I20" s="219">
        <f>SUMIF(F47:F52,A20,I47:I52)</f>
        <v>0</v>
      </c>
      <c r="J20" s="221"/>
    </row>
    <row r="21" spans="1:10" ht="23.25" customHeight="1" x14ac:dyDescent="0.2">
      <c r="A21" s="4"/>
      <c r="B21" s="74" t="s">
        <v>28</v>
      </c>
      <c r="C21" s="75"/>
      <c r="D21" s="76"/>
      <c r="E21" s="229"/>
      <c r="F21" s="238"/>
      <c r="G21" s="229"/>
      <c r="H21" s="238"/>
      <c r="I21" s="229">
        <f>SUM(I16:J20)</f>
        <v>0</v>
      </c>
      <c r="J21" s="230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27">
        <f>ZakladDPHSniVypocet</f>
        <v>0</v>
      </c>
      <c r="H23" s="228"/>
      <c r="I23" s="228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5">
        <f>ZakladDPHSni*SazbaDPH1/100</f>
        <v>0</v>
      </c>
      <c r="H24" s="226"/>
      <c r="I24" s="226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27">
        <f>ZakladDPHZaklVypocet</f>
        <v>0</v>
      </c>
      <c r="H25" s="228"/>
      <c r="I25" s="228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34">
        <f>ZakladDPHZakl*SazbaDPH2/100</f>
        <v>0</v>
      </c>
      <c r="H26" s="235"/>
      <c r="I26" s="235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36">
        <f>0</f>
        <v>0</v>
      </c>
      <c r="H27" s="236"/>
      <c r="I27" s="236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22</v>
      </c>
      <c r="C28" s="114"/>
      <c r="D28" s="114"/>
      <c r="E28" s="115"/>
      <c r="F28" s="116"/>
      <c r="G28" s="239">
        <f>ZakladDPHSniVypocet+ZakladDPHZaklVypocet</f>
        <v>0</v>
      </c>
      <c r="H28" s="239"/>
      <c r="I28" s="239"/>
      <c r="J28" s="117" t="str">
        <f t="shared" si="0"/>
        <v>CZK</v>
      </c>
    </row>
    <row r="29" spans="1:10" ht="27.75" customHeight="1" thickBot="1" x14ac:dyDescent="0.25">
      <c r="A29" s="4"/>
      <c r="B29" s="113" t="s">
        <v>35</v>
      </c>
      <c r="C29" s="118"/>
      <c r="D29" s="118"/>
      <c r="E29" s="118"/>
      <c r="F29" s="118"/>
      <c r="G29" s="237">
        <f>ZakladDPHSni+DPHSni+ZakladDPHZakl+DPHZakl+Zaokrouhleni</f>
        <v>0</v>
      </c>
      <c r="H29" s="237"/>
      <c r="I29" s="237"/>
      <c r="J29" s="119" t="s">
        <v>54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24" t="s">
        <v>2</v>
      </c>
      <c r="E35" s="224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10" ht="25.5" hidden="1" customHeight="1" x14ac:dyDescent="0.2">
      <c r="A39" s="97">
        <v>1</v>
      </c>
      <c r="B39" s="103"/>
      <c r="C39" s="207"/>
      <c r="D39" s="208"/>
      <c r="E39" s="208"/>
      <c r="F39" s="108">
        <f>' Pol'!AC32</f>
        <v>0</v>
      </c>
      <c r="G39" s="109">
        <f>' Pol'!AD32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">
      <c r="A40" s="97"/>
      <c r="B40" s="209" t="s">
        <v>53</v>
      </c>
      <c r="C40" s="210"/>
      <c r="D40" s="210"/>
      <c r="E40" s="211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4" spans="1:10" ht="15.75" x14ac:dyDescent="0.25">
      <c r="B44" s="120" t="s">
        <v>55</v>
      </c>
    </row>
    <row r="46" spans="1:10" ht="25.5" customHeight="1" x14ac:dyDescent="0.2">
      <c r="A46" s="121"/>
      <c r="B46" s="125" t="s">
        <v>16</v>
      </c>
      <c r="C46" s="125" t="s">
        <v>5</v>
      </c>
      <c r="D46" s="126"/>
      <c r="E46" s="126"/>
      <c r="F46" s="129" t="s">
        <v>56</v>
      </c>
      <c r="G46" s="129"/>
      <c r="H46" s="129"/>
      <c r="I46" s="212" t="s">
        <v>28</v>
      </c>
      <c r="J46" s="212"/>
    </row>
    <row r="47" spans="1:10" ht="25.5" customHeight="1" x14ac:dyDescent="0.2">
      <c r="A47" s="122"/>
      <c r="B47" s="130" t="s">
        <v>57</v>
      </c>
      <c r="C47" s="214" t="s">
        <v>58</v>
      </c>
      <c r="D47" s="215"/>
      <c r="E47" s="215"/>
      <c r="F47" s="132" t="s">
        <v>23</v>
      </c>
      <c r="G47" s="133"/>
      <c r="H47" s="133"/>
      <c r="I47" s="213">
        <f>' Pol'!G8</f>
        <v>0</v>
      </c>
      <c r="J47" s="213"/>
    </row>
    <row r="48" spans="1:10" ht="25.5" customHeight="1" x14ac:dyDescent="0.2">
      <c r="A48" s="122"/>
      <c r="B48" s="124" t="s">
        <v>59</v>
      </c>
      <c r="C48" s="205" t="s">
        <v>60</v>
      </c>
      <c r="D48" s="206"/>
      <c r="E48" s="206"/>
      <c r="F48" s="134" t="s">
        <v>24</v>
      </c>
      <c r="G48" s="135"/>
      <c r="H48" s="135"/>
      <c r="I48" s="204">
        <f>' Pol'!G11</f>
        <v>0</v>
      </c>
      <c r="J48" s="204"/>
    </row>
    <row r="49" spans="1:10" ht="25.5" customHeight="1" x14ac:dyDescent="0.2">
      <c r="A49" s="122"/>
      <c r="B49" s="124" t="s">
        <v>61</v>
      </c>
      <c r="C49" s="205" t="s">
        <v>62</v>
      </c>
      <c r="D49" s="206"/>
      <c r="E49" s="206"/>
      <c r="F49" s="134" t="s">
        <v>24</v>
      </c>
      <c r="G49" s="135"/>
      <c r="H49" s="135"/>
      <c r="I49" s="204">
        <f>' Pol'!G15</f>
        <v>0</v>
      </c>
      <c r="J49" s="204"/>
    </row>
    <row r="50" spans="1:10" ht="25.5" customHeight="1" x14ac:dyDescent="0.2">
      <c r="A50" s="122"/>
      <c r="B50" s="124" t="s">
        <v>63</v>
      </c>
      <c r="C50" s="205" t="s">
        <v>64</v>
      </c>
      <c r="D50" s="206"/>
      <c r="E50" s="206"/>
      <c r="F50" s="134" t="s">
        <v>24</v>
      </c>
      <c r="G50" s="135"/>
      <c r="H50" s="135"/>
      <c r="I50" s="204">
        <f>' Pol'!G22</f>
        <v>0</v>
      </c>
      <c r="J50" s="204"/>
    </row>
    <row r="51" spans="1:10" ht="25.5" customHeight="1" x14ac:dyDescent="0.2">
      <c r="A51" s="122"/>
      <c r="B51" s="124" t="s">
        <v>65</v>
      </c>
      <c r="C51" s="205" t="s">
        <v>66</v>
      </c>
      <c r="D51" s="206"/>
      <c r="E51" s="206"/>
      <c r="F51" s="134" t="s">
        <v>24</v>
      </c>
      <c r="G51" s="135"/>
      <c r="H51" s="135"/>
      <c r="I51" s="204">
        <f>' Pol'!G26</f>
        <v>0</v>
      </c>
      <c r="J51" s="204"/>
    </row>
    <row r="52" spans="1:10" ht="25.5" customHeight="1" x14ac:dyDescent="0.2">
      <c r="A52" s="122"/>
      <c r="B52" s="131" t="s">
        <v>67</v>
      </c>
      <c r="C52" s="201" t="s">
        <v>26</v>
      </c>
      <c r="D52" s="202"/>
      <c r="E52" s="202"/>
      <c r="F52" s="136" t="s">
        <v>67</v>
      </c>
      <c r="G52" s="137"/>
      <c r="H52" s="137"/>
      <c r="I52" s="200">
        <f>' Pol'!G29</f>
        <v>0</v>
      </c>
      <c r="J52" s="200"/>
    </row>
    <row r="53" spans="1:10" ht="25.5" customHeight="1" x14ac:dyDescent="0.2">
      <c r="A53" s="123"/>
      <c r="B53" s="127" t="s">
        <v>1</v>
      </c>
      <c r="C53" s="127"/>
      <c r="D53" s="128"/>
      <c r="E53" s="128"/>
      <c r="F53" s="138"/>
      <c r="G53" s="139"/>
      <c r="H53" s="139"/>
      <c r="I53" s="203">
        <f>SUM(I47:I52)</f>
        <v>0</v>
      </c>
      <c r="J53" s="203"/>
    </row>
    <row r="54" spans="1:10" x14ac:dyDescent="0.2">
      <c r="F54" s="140"/>
      <c r="G54" s="96"/>
      <c r="H54" s="140"/>
      <c r="I54" s="96"/>
      <c r="J54" s="96"/>
    </row>
    <row r="55" spans="1:10" x14ac:dyDescent="0.2">
      <c r="F55" s="140"/>
      <c r="G55" s="96"/>
      <c r="H55" s="140"/>
      <c r="I55" s="96"/>
      <c r="J55" s="96"/>
    </row>
    <row r="56" spans="1:10" x14ac:dyDescent="0.2">
      <c r="F56" s="140"/>
      <c r="G56" s="96"/>
      <c r="H56" s="140"/>
      <c r="I56" s="96"/>
      <c r="J56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E20:F20"/>
    <mergeCell ref="I20:J20"/>
    <mergeCell ref="I21:J21"/>
    <mergeCell ref="G19:H19"/>
    <mergeCell ref="G20:H20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C39:E39"/>
    <mergeCell ref="B40:E40"/>
    <mergeCell ref="I46:J46"/>
    <mergeCell ref="I47:J47"/>
    <mergeCell ref="C47:E47"/>
    <mergeCell ref="I52:J52"/>
    <mergeCell ref="C52:E52"/>
    <mergeCell ref="I53:J53"/>
    <mergeCell ref="I49:J49"/>
    <mergeCell ref="C49:E49"/>
    <mergeCell ref="I50:J50"/>
    <mergeCell ref="C50:E50"/>
    <mergeCell ref="I51:J51"/>
    <mergeCell ref="C51:E5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4" t="s">
        <v>6</v>
      </c>
      <c r="B1" s="244"/>
      <c r="C1" s="245"/>
      <c r="D1" s="244"/>
      <c r="E1" s="244"/>
      <c r="F1" s="244"/>
      <c r="G1" s="244"/>
    </row>
    <row r="2" spans="1:7" ht="24.95" customHeight="1" x14ac:dyDescent="0.2">
      <c r="A2" s="79" t="s">
        <v>41</v>
      </c>
      <c r="B2" s="78"/>
      <c r="C2" s="246"/>
      <c r="D2" s="246"/>
      <c r="E2" s="246"/>
      <c r="F2" s="246"/>
      <c r="G2" s="247"/>
    </row>
    <row r="3" spans="1:7" ht="24.95" hidden="1" customHeight="1" x14ac:dyDescent="0.2">
      <c r="A3" s="79" t="s">
        <v>7</v>
      </c>
      <c r="B3" s="78"/>
      <c r="C3" s="246"/>
      <c r="D3" s="246"/>
      <c r="E3" s="246"/>
      <c r="F3" s="246"/>
      <c r="G3" s="247"/>
    </row>
    <row r="4" spans="1:7" ht="24.95" hidden="1" customHeight="1" x14ac:dyDescent="0.2">
      <c r="A4" s="79" t="s">
        <v>8</v>
      </c>
      <c r="B4" s="78"/>
      <c r="C4" s="246"/>
      <c r="D4" s="246"/>
      <c r="E4" s="246"/>
      <c r="F4" s="246"/>
      <c r="G4" s="247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2"/>
  <sheetViews>
    <sheetView workbookViewId="0">
      <selection activeCell="W7" sqref="W7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48" t="s">
        <v>142</v>
      </c>
      <c r="B1" s="248"/>
      <c r="C1" s="248"/>
      <c r="D1" s="248"/>
      <c r="E1" s="248"/>
      <c r="F1" s="248"/>
      <c r="G1" s="248"/>
      <c r="AE1" t="s">
        <v>70</v>
      </c>
    </row>
    <row r="2" spans="1:60" ht="24.95" customHeight="1" x14ac:dyDescent="0.2">
      <c r="A2" s="145" t="s">
        <v>69</v>
      </c>
      <c r="B2" s="143"/>
      <c r="C2" s="249" t="s">
        <v>141</v>
      </c>
      <c r="D2" s="250"/>
      <c r="E2" s="250"/>
      <c r="F2" s="250"/>
      <c r="G2" s="251"/>
      <c r="AE2" t="s">
        <v>71</v>
      </c>
    </row>
    <row r="3" spans="1:60" ht="24.95" customHeight="1" x14ac:dyDescent="0.2">
      <c r="A3" s="146" t="s">
        <v>7</v>
      </c>
      <c r="B3" s="144"/>
      <c r="C3" s="252" t="s">
        <v>42</v>
      </c>
      <c r="D3" s="253"/>
      <c r="E3" s="253"/>
      <c r="F3" s="253"/>
      <c r="G3" s="254"/>
      <c r="AE3" t="s">
        <v>72</v>
      </c>
    </row>
    <row r="4" spans="1:60" ht="24.95" hidden="1" customHeight="1" x14ac:dyDescent="0.2">
      <c r="A4" s="146" t="s">
        <v>8</v>
      </c>
      <c r="B4" s="144"/>
      <c r="C4" s="252"/>
      <c r="D4" s="253"/>
      <c r="E4" s="253"/>
      <c r="F4" s="253"/>
      <c r="G4" s="254"/>
      <c r="AE4" t="s">
        <v>73</v>
      </c>
    </row>
    <row r="5" spans="1:60" hidden="1" x14ac:dyDescent="0.2">
      <c r="A5" s="147" t="s">
        <v>74</v>
      </c>
      <c r="B5" s="148"/>
      <c r="C5" s="149"/>
      <c r="D5" s="150"/>
      <c r="E5" s="150"/>
      <c r="F5" s="150"/>
      <c r="G5" s="151"/>
      <c r="AE5" t="s">
        <v>75</v>
      </c>
    </row>
    <row r="7" spans="1:60" ht="38.25" x14ac:dyDescent="0.2">
      <c r="A7" s="156" t="s">
        <v>76</v>
      </c>
      <c r="B7" s="157" t="s">
        <v>77</v>
      </c>
      <c r="C7" s="157" t="s">
        <v>78</v>
      </c>
      <c r="D7" s="156" t="s">
        <v>79</v>
      </c>
      <c r="E7" s="156" t="s">
        <v>80</v>
      </c>
      <c r="F7" s="152" t="s">
        <v>81</v>
      </c>
      <c r="G7" s="173" t="s">
        <v>28</v>
      </c>
      <c r="H7" s="174" t="s">
        <v>29</v>
      </c>
      <c r="I7" s="174" t="s">
        <v>82</v>
      </c>
      <c r="J7" s="174" t="s">
        <v>30</v>
      </c>
      <c r="K7" s="174" t="s">
        <v>83</v>
      </c>
      <c r="L7" s="174" t="s">
        <v>84</v>
      </c>
      <c r="M7" s="174" t="s">
        <v>85</v>
      </c>
      <c r="N7" s="174" t="s">
        <v>86</v>
      </c>
      <c r="O7" s="174" t="s">
        <v>87</v>
      </c>
      <c r="P7" s="174" t="s">
        <v>88</v>
      </c>
      <c r="Q7" s="174" t="s">
        <v>89</v>
      </c>
      <c r="R7" s="174" t="s">
        <v>90</v>
      </c>
      <c r="S7" s="174" t="s">
        <v>91</v>
      </c>
      <c r="T7" s="174" t="s">
        <v>92</v>
      </c>
      <c r="U7" s="159" t="s">
        <v>93</v>
      </c>
    </row>
    <row r="8" spans="1:60" x14ac:dyDescent="0.2">
      <c r="A8" s="175" t="s">
        <v>94</v>
      </c>
      <c r="B8" s="176" t="s">
        <v>57</v>
      </c>
      <c r="C8" s="177" t="s">
        <v>58</v>
      </c>
      <c r="D8" s="178"/>
      <c r="E8" s="179"/>
      <c r="F8" s="180"/>
      <c r="G8" s="180">
        <f>SUMIF(AE9:AE10,"&lt;&gt;NOR",G9:G10)</f>
        <v>0</v>
      </c>
      <c r="H8" s="180"/>
      <c r="I8" s="180">
        <f>SUM(I9:I10)</f>
        <v>0</v>
      </c>
      <c r="J8" s="180"/>
      <c r="K8" s="180">
        <f>SUM(K9:K10)</f>
        <v>0</v>
      </c>
      <c r="L8" s="180"/>
      <c r="M8" s="180">
        <f>SUM(M9:M10)</f>
        <v>0</v>
      </c>
      <c r="N8" s="158"/>
      <c r="O8" s="158">
        <f>SUM(O9:O10)</f>
        <v>0</v>
      </c>
      <c r="P8" s="158"/>
      <c r="Q8" s="158">
        <f>SUM(Q9:Q10)</f>
        <v>0</v>
      </c>
      <c r="R8" s="158"/>
      <c r="S8" s="158"/>
      <c r="T8" s="175"/>
      <c r="U8" s="158">
        <f>SUM(U9:U10)</f>
        <v>3</v>
      </c>
      <c r="AE8" t="s">
        <v>95</v>
      </c>
    </row>
    <row r="9" spans="1:60" ht="22.5" outlineLevel="1" x14ac:dyDescent="0.2">
      <c r="A9" s="154">
        <v>1</v>
      </c>
      <c r="B9" s="160" t="s">
        <v>96</v>
      </c>
      <c r="C9" s="193" t="s">
        <v>97</v>
      </c>
      <c r="D9" s="162" t="s">
        <v>98</v>
      </c>
      <c r="E9" s="168">
        <v>1</v>
      </c>
      <c r="F9" s="170"/>
      <c r="G9" s="171">
        <f>ROUND(E9*F9,2)</f>
        <v>0</v>
      </c>
      <c r="H9" s="170"/>
      <c r="I9" s="171">
        <f>ROUND(E9*H9,2)</f>
        <v>0</v>
      </c>
      <c r="J9" s="170"/>
      <c r="K9" s="171">
        <f>ROUND(E9*J9,2)</f>
        <v>0</v>
      </c>
      <c r="L9" s="171">
        <v>21</v>
      </c>
      <c r="M9" s="171">
        <f>G9*(1+L9/100)</f>
        <v>0</v>
      </c>
      <c r="N9" s="163">
        <v>0</v>
      </c>
      <c r="O9" s="163">
        <f>ROUND(E9*N9,5)</f>
        <v>0</v>
      </c>
      <c r="P9" s="163">
        <v>0</v>
      </c>
      <c r="Q9" s="163">
        <f>ROUND(E9*P9,5)</f>
        <v>0</v>
      </c>
      <c r="R9" s="163"/>
      <c r="S9" s="163"/>
      <c r="T9" s="164">
        <v>1</v>
      </c>
      <c r="U9" s="163">
        <f>ROUND(E9*T9,2)</f>
        <v>1</v>
      </c>
      <c r="V9" s="153"/>
      <c r="W9" s="153"/>
      <c r="X9" s="153"/>
      <c r="Y9" s="153"/>
      <c r="Z9" s="153"/>
      <c r="AA9" s="153"/>
      <c r="AB9" s="153"/>
      <c r="AC9" s="153"/>
      <c r="AD9" s="153"/>
      <c r="AE9" s="153" t="s">
        <v>99</v>
      </c>
      <c r="AF9" s="153"/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ht="22.5" outlineLevel="1" x14ac:dyDescent="0.2">
      <c r="A10" s="154">
        <v>2</v>
      </c>
      <c r="B10" s="160" t="s">
        <v>96</v>
      </c>
      <c r="C10" s="193" t="s">
        <v>100</v>
      </c>
      <c r="D10" s="162" t="s">
        <v>98</v>
      </c>
      <c r="E10" s="168">
        <v>2</v>
      </c>
      <c r="F10" s="170"/>
      <c r="G10" s="171">
        <f>ROUND(E10*F10,2)</f>
        <v>0</v>
      </c>
      <c r="H10" s="170"/>
      <c r="I10" s="171">
        <f>ROUND(E10*H10,2)</f>
        <v>0</v>
      </c>
      <c r="J10" s="170"/>
      <c r="K10" s="171">
        <f>ROUND(E10*J10,2)</f>
        <v>0</v>
      </c>
      <c r="L10" s="171">
        <v>21</v>
      </c>
      <c r="M10" s="171">
        <f>G10*(1+L10/100)</f>
        <v>0</v>
      </c>
      <c r="N10" s="163">
        <v>0</v>
      </c>
      <c r="O10" s="163">
        <f>ROUND(E10*N10,5)</f>
        <v>0</v>
      </c>
      <c r="P10" s="163">
        <v>0</v>
      </c>
      <c r="Q10" s="163">
        <f>ROUND(E10*P10,5)</f>
        <v>0</v>
      </c>
      <c r="R10" s="163"/>
      <c r="S10" s="163"/>
      <c r="T10" s="164">
        <v>1</v>
      </c>
      <c r="U10" s="163">
        <f>ROUND(E10*T10,2)</f>
        <v>2</v>
      </c>
      <c r="V10" s="153"/>
      <c r="W10" s="153"/>
      <c r="X10" s="153"/>
      <c r="Y10" s="153"/>
      <c r="Z10" s="153"/>
      <c r="AA10" s="153"/>
      <c r="AB10" s="153"/>
      <c r="AC10" s="153"/>
      <c r="AD10" s="153"/>
      <c r="AE10" s="153" t="s">
        <v>99</v>
      </c>
      <c r="AF10" s="153"/>
      <c r="AG10" s="153"/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</row>
    <row r="11" spans="1:60" x14ac:dyDescent="0.2">
      <c r="A11" s="155" t="s">
        <v>94</v>
      </c>
      <c r="B11" s="161" t="s">
        <v>59</v>
      </c>
      <c r="C11" s="194" t="s">
        <v>60</v>
      </c>
      <c r="D11" s="165"/>
      <c r="E11" s="169"/>
      <c r="F11" s="172"/>
      <c r="G11" s="172">
        <f>SUMIF(AE12:AE14,"&lt;&gt;NOR",G12:G14)</f>
        <v>0</v>
      </c>
      <c r="H11" s="172"/>
      <c r="I11" s="172">
        <f>SUM(I12:I14)</f>
        <v>0</v>
      </c>
      <c r="J11" s="172"/>
      <c r="K11" s="172">
        <f>SUM(K12:K14)</f>
        <v>0</v>
      </c>
      <c r="L11" s="172"/>
      <c r="M11" s="172">
        <f>SUM(M12:M14)</f>
        <v>0</v>
      </c>
      <c r="N11" s="166"/>
      <c r="O11" s="166">
        <f>SUM(O12:O14)</f>
        <v>0.03</v>
      </c>
      <c r="P11" s="166"/>
      <c r="Q11" s="166">
        <f>SUM(Q12:Q14)</f>
        <v>0</v>
      </c>
      <c r="R11" s="166"/>
      <c r="S11" s="166"/>
      <c r="T11" s="167"/>
      <c r="U11" s="166">
        <f>SUM(U12:U14)</f>
        <v>0.59000000000000008</v>
      </c>
      <c r="AE11" t="s">
        <v>95</v>
      </c>
    </row>
    <row r="12" spans="1:60" ht="33.75" outlineLevel="1" x14ac:dyDescent="0.2">
      <c r="A12" s="154">
        <v>3</v>
      </c>
      <c r="B12" s="160" t="s">
        <v>101</v>
      </c>
      <c r="C12" s="193" t="s">
        <v>102</v>
      </c>
      <c r="D12" s="162" t="s">
        <v>103</v>
      </c>
      <c r="E12" s="168">
        <v>1</v>
      </c>
      <c r="F12" s="170"/>
      <c r="G12" s="171">
        <f>ROUND(E12*F12,2)</f>
        <v>0</v>
      </c>
      <c r="H12" s="170"/>
      <c r="I12" s="171">
        <f>ROUND(E12*H12,2)</f>
        <v>0</v>
      </c>
      <c r="J12" s="170"/>
      <c r="K12" s="171">
        <f>ROUND(E12*J12,2)</f>
        <v>0</v>
      </c>
      <c r="L12" s="171">
        <v>21</v>
      </c>
      <c r="M12" s="171">
        <f>G12*(1+L12/100)</f>
        <v>0</v>
      </c>
      <c r="N12" s="163">
        <v>1.4999999999999999E-2</v>
      </c>
      <c r="O12" s="163">
        <f>ROUND(E12*N12,5)</f>
        <v>1.4999999999999999E-2</v>
      </c>
      <c r="P12" s="163">
        <v>0</v>
      </c>
      <c r="Q12" s="163">
        <f>ROUND(E12*P12,5)</f>
        <v>0</v>
      </c>
      <c r="R12" s="163"/>
      <c r="S12" s="163"/>
      <c r="T12" s="164">
        <v>0.26700000000000002</v>
      </c>
      <c r="U12" s="163">
        <f>ROUND(E12*T12,2)</f>
        <v>0.27</v>
      </c>
      <c r="V12" s="153"/>
      <c r="W12" s="153"/>
      <c r="X12" s="153"/>
      <c r="Y12" s="153"/>
      <c r="Z12" s="153"/>
      <c r="AA12" s="153"/>
      <c r="AB12" s="153"/>
      <c r="AC12" s="153"/>
      <c r="AD12" s="153"/>
      <c r="AE12" s="153" t="s">
        <v>104</v>
      </c>
      <c r="AF12" s="153"/>
      <c r="AG12" s="153"/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</row>
    <row r="13" spans="1:60" ht="22.5" outlineLevel="1" x14ac:dyDescent="0.2">
      <c r="A13" s="154">
        <v>4</v>
      </c>
      <c r="B13" s="160" t="s">
        <v>101</v>
      </c>
      <c r="C13" s="193" t="s">
        <v>105</v>
      </c>
      <c r="D13" s="162" t="s">
        <v>103</v>
      </c>
      <c r="E13" s="168">
        <v>1</v>
      </c>
      <c r="F13" s="170"/>
      <c r="G13" s="171">
        <f>ROUND(E13*F13,2)</f>
        <v>0</v>
      </c>
      <c r="H13" s="170"/>
      <c r="I13" s="171">
        <f>ROUND(E13*H13,2)</f>
        <v>0</v>
      </c>
      <c r="J13" s="170"/>
      <c r="K13" s="171">
        <f>ROUND(E13*J13,2)</f>
        <v>0</v>
      </c>
      <c r="L13" s="171">
        <v>21</v>
      </c>
      <c r="M13" s="171">
        <f>G13*(1+L13/100)</f>
        <v>0</v>
      </c>
      <c r="N13" s="163">
        <v>1.4999999999999999E-2</v>
      </c>
      <c r="O13" s="163">
        <f>ROUND(E13*N13,5)</f>
        <v>1.4999999999999999E-2</v>
      </c>
      <c r="P13" s="163">
        <v>0</v>
      </c>
      <c r="Q13" s="163">
        <f>ROUND(E13*P13,5)</f>
        <v>0</v>
      </c>
      <c r="R13" s="163"/>
      <c r="S13" s="163"/>
      <c r="T13" s="164">
        <v>0.26700000000000002</v>
      </c>
      <c r="U13" s="163">
        <f>ROUND(E13*T13,2)</f>
        <v>0.27</v>
      </c>
      <c r="V13" s="153"/>
      <c r="W13" s="153"/>
      <c r="X13" s="153"/>
      <c r="Y13" s="153"/>
      <c r="Z13" s="153"/>
      <c r="AA13" s="153"/>
      <c r="AB13" s="153"/>
      <c r="AC13" s="153"/>
      <c r="AD13" s="153"/>
      <c r="AE13" s="153" t="s">
        <v>104</v>
      </c>
      <c r="AF13" s="153"/>
      <c r="AG13" s="153"/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</row>
    <row r="14" spans="1:60" outlineLevel="1" x14ac:dyDescent="0.2">
      <c r="A14" s="154">
        <v>5</v>
      </c>
      <c r="B14" s="160" t="s">
        <v>106</v>
      </c>
      <c r="C14" s="193" t="s">
        <v>107</v>
      </c>
      <c r="D14" s="162" t="s">
        <v>108</v>
      </c>
      <c r="E14" s="168">
        <v>0.03</v>
      </c>
      <c r="F14" s="170"/>
      <c r="G14" s="171">
        <f>ROUND(E14*F14,2)</f>
        <v>0</v>
      </c>
      <c r="H14" s="170"/>
      <c r="I14" s="171">
        <f>ROUND(E14*H14,2)</f>
        <v>0</v>
      </c>
      <c r="J14" s="170"/>
      <c r="K14" s="171">
        <f>ROUND(E14*J14,2)</f>
        <v>0</v>
      </c>
      <c r="L14" s="171">
        <v>21</v>
      </c>
      <c r="M14" s="171">
        <f>G14*(1+L14/100)</f>
        <v>0</v>
      </c>
      <c r="N14" s="163">
        <v>0</v>
      </c>
      <c r="O14" s="163">
        <f>ROUND(E14*N14,5)</f>
        <v>0</v>
      </c>
      <c r="P14" s="163">
        <v>0</v>
      </c>
      <c r="Q14" s="163">
        <f>ROUND(E14*P14,5)</f>
        <v>0</v>
      </c>
      <c r="R14" s="163"/>
      <c r="S14" s="163"/>
      <c r="T14" s="164">
        <v>1.74</v>
      </c>
      <c r="U14" s="163">
        <f>ROUND(E14*T14,2)</f>
        <v>0.05</v>
      </c>
      <c r="V14" s="153"/>
      <c r="W14" s="153"/>
      <c r="X14" s="153"/>
      <c r="Y14" s="153"/>
      <c r="Z14" s="153"/>
      <c r="AA14" s="153"/>
      <c r="AB14" s="153"/>
      <c r="AC14" s="153"/>
      <c r="AD14" s="153"/>
      <c r="AE14" s="153" t="s">
        <v>99</v>
      </c>
      <c r="AF14" s="153"/>
      <c r="AG14" s="153"/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x14ac:dyDescent="0.2">
      <c r="A15" s="155" t="s">
        <v>94</v>
      </c>
      <c r="B15" s="161" t="s">
        <v>61</v>
      </c>
      <c r="C15" s="194" t="s">
        <v>62</v>
      </c>
      <c r="D15" s="165"/>
      <c r="E15" s="169"/>
      <c r="F15" s="172"/>
      <c r="G15" s="172">
        <f>SUMIF(AE16:AE21,"&lt;&gt;NOR",G16:G21)</f>
        <v>0</v>
      </c>
      <c r="H15" s="172"/>
      <c r="I15" s="172">
        <f>SUM(I16:I21)</f>
        <v>0</v>
      </c>
      <c r="J15" s="172"/>
      <c r="K15" s="172">
        <f>SUM(K16:K21)</f>
        <v>0</v>
      </c>
      <c r="L15" s="172"/>
      <c r="M15" s="172">
        <f>SUM(M16:M21)</f>
        <v>0</v>
      </c>
      <c r="N15" s="166"/>
      <c r="O15" s="166">
        <f>SUM(O16:O21)</f>
        <v>0</v>
      </c>
      <c r="P15" s="166"/>
      <c r="Q15" s="166">
        <f>SUM(Q16:Q21)</f>
        <v>0.03</v>
      </c>
      <c r="R15" s="166"/>
      <c r="S15" s="166"/>
      <c r="T15" s="167"/>
      <c r="U15" s="166">
        <f>SUM(U16:U21)</f>
        <v>24.36</v>
      </c>
      <c r="AE15" t="s">
        <v>95</v>
      </c>
    </row>
    <row r="16" spans="1:60" outlineLevel="1" x14ac:dyDescent="0.2">
      <c r="A16" s="154">
        <v>6</v>
      </c>
      <c r="B16" s="160" t="s">
        <v>109</v>
      </c>
      <c r="C16" s="193" t="s">
        <v>110</v>
      </c>
      <c r="D16" s="162" t="s">
        <v>103</v>
      </c>
      <c r="E16" s="168">
        <v>2</v>
      </c>
      <c r="F16" s="170"/>
      <c r="G16" s="171">
        <f t="shared" ref="G16:G21" si="0">ROUND(E16*F16,2)</f>
        <v>0</v>
      </c>
      <c r="H16" s="170"/>
      <c r="I16" s="171">
        <f t="shared" ref="I16:I21" si="1">ROUND(E16*H16,2)</f>
        <v>0</v>
      </c>
      <c r="J16" s="170"/>
      <c r="K16" s="171">
        <f t="shared" ref="K16:K21" si="2">ROUND(E16*J16,2)</f>
        <v>0</v>
      </c>
      <c r="L16" s="171">
        <v>21</v>
      </c>
      <c r="M16" s="171">
        <f t="shared" ref="M16:M21" si="3">G16*(1+L16/100)</f>
        <v>0</v>
      </c>
      <c r="N16" s="163">
        <v>0</v>
      </c>
      <c r="O16" s="163">
        <f t="shared" ref="O16:O21" si="4">ROUND(E16*N16,5)</f>
        <v>0</v>
      </c>
      <c r="P16" s="163">
        <v>1.4999999999999999E-2</v>
      </c>
      <c r="Q16" s="163">
        <f t="shared" ref="Q16:Q21" si="5">ROUND(E16*P16,5)</f>
        <v>0.03</v>
      </c>
      <c r="R16" s="163"/>
      <c r="S16" s="163"/>
      <c r="T16" s="164">
        <v>1.49</v>
      </c>
      <c r="U16" s="163">
        <f t="shared" ref="U16:U21" si="6">ROUND(E16*T16,2)</f>
        <v>2.98</v>
      </c>
      <c r="V16" s="153"/>
      <c r="W16" s="153"/>
      <c r="X16" s="153"/>
      <c r="Y16" s="153"/>
      <c r="Z16" s="153"/>
      <c r="AA16" s="153"/>
      <c r="AB16" s="153"/>
      <c r="AC16" s="153"/>
      <c r="AD16" s="153"/>
      <c r="AE16" s="153" t="s">
        <v>99</v>
      </c>
      <c r="AF16" s="153"/>
      <c r="AG16" s="153"/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</row>
    <row r="17" spans="1:60" outlineLevel="1" x14ac:dyDescent="0.2">
      <c r="A17" s="154">
        <v>7</v>
      </c>
      <c r="B17" s="160" t="s">
        <v>111</v>
      </c>
      <c r="C17" s="193" t="s">
        <v>112</v>
      </c>
      <c r="D17" s="162" t="s">
        <v>108</v>
      </c>
      <c r="E17" s="168">
        <v>0.03</v>
      </c>
      <c r="F17" s="170"/>
      <c r="G17" s="171">
        <f t="shared" si="0"/>
        <v>0</v>
      </c>
      <c r="H17" s="170"/>
      <c r="I17" s="171">
        <f t="shared" si="1"/>
        <v>0</v>
      </c>
      <c r="J17" s="170"/>
      <c r="K17" s="171">
        <f t="shared" si="2"/>
        <v>0</v>
      </c>
      <c r="L17" s="171">
        <v>21</v>
      </c>
      <c r="M17" s="171">
        <f t="shared" si="3"/>
        <v>0</v>
      </c>
      <c r="N17" s="163">
        <v>0</v>
      </c>
      <c r="O17" s="163">
        <f t="shared" si="4"/>
        <v>0</v>
      </c>
      <c r="P17" s="163">
        <v>0</v>
      </c>
      <c r="Q17" s="163">
        <f t="shared" si="5"/>
        <v>0</v>
      </c>
      <c r="R17" s="163"/>
      <c r="S17" s="163"/>
      <c r="T17" s="164">
        <v>2.68</v>
      </c>
      <c r="U17" s="163">
        <f t="shared" si="6"/>
        <v>0.08</v>
      </c>
      <c r="V17" s="153"/>
      <c r="W17" s="153"/>
      <c r="X17" s="153"/>
      <c r="Y17" s="153"/>
      <c r="Z17" s="153"/>
      <c r="AA17" s="153"/>
      <c r="AB17" s="153"/>
      <c r="AC17" s="153"/>
      <c r="AD17" s="153"/>
      <c r="AE17" s="153" t="s">
        <v>104</v>
      </c>
      <c r="AF17" s="153"/>
      <c r="AG17" s="153"/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 ht="22.5" outlineLevel="1" x14ac:dyDescent="0.2">
      <c r="A18" s="154">
        <v>8</v>
      </c>
      <c r="B18" s="160" t="s">
        <v>113</v>
      </c>
      <c r="C18" s="193" t="s">
        <v>114</v>
      </c>
      <c r="D18" s="162" t="s">
        <v>115</v>
      </c>
      <c r="E18" s="168">
        <v>1</v>
      </c>
      <c r="F18" s="170"/>
      <c r="G18" s="171">
        <f t="shared" si="0"/>
        <v>0</v>
      </c>
      <c r="H18" s="170"/>
      <c r="I18" s="171">
        <f t="shared" si="1"/>
        <v>0</v>
      </c>
      <c r="J18" s="170"/>
      <c r="K18" s="171">
        <f t="shared" si="2"/>
        <v>0</v>
      </c>
      <c r="L18" s="171">
        <v>21</v>
      </c>
      <c r="M18" s="171">
        <f t="shared" si="3"/>
        <v>0</v>
      </c>
      <c r="N18" s="163">
        <v>0</v>
      </c>
      <c r="O18" s="163">
        <f t="shared" si="4"/>
        <v>0</v>
      </c>
      <c r="P18" s="163">
        <v>0</v>
      </c>
      <c r="Q18" s="163">
        <f t="shared" si="5"/>
        <v>0</v>
      </c>
      <c r="R18" s="163"/>
      <c r="S18" s="163"/>
      <c r="T18" s="164">
        <v>5.5</v>
      </c>
      <c r="U18" s="163">
        <f t="shared" si="6"/>
        <v>5.5</v>
      </c>
      <c r="V18" s="153"/>
      <c r="W18" s="153"/>
      <c r="X18" s="153"/>
      <c r="Y18" s="153"/>
      <c r="Z18" s="153"/>
      <c r="AA18" s="153"/>
      <c r="AB18" s="153"/>
      <c r="AC18" s="153"/>
      <c r="AD18" s="153"/>
      <c r="AE18" s="153" t="s">
        <v>99</v>
      </c>
      <c r="AF18" s="153"/>
      <c r="AG18" s="153"/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</row>
    <row r="19" spans="1:60" ht="22.5" outlineLevel="1" x14ac:dyDescent="0.2">
      <c r="A19" s="154">
        <v>9</v>
      </c>
      <c r="B19" s="160" t="s">
        <v>116</v>
      </c>
      <c r="C19" s="193" t="s">
        <v>117</v>
      </c>
      <c r="D19" s="162" t="s">
        <v>115</v>
      </c>
      <c r="E19" s="168">
        <v>1</v>
      </c>
      <c r="F19" s="170"/>
      <c r="G19" s="171">
        <f t="shared" si="0"/>
        <v>0</v>
      </c>
      <c r="H19" s="170"/>
      <c r="I19" s="171">
        <f t="shared" si="1"/>
        <v>0</v>
      </c>
      <c r="J19" s="170"/>
      <c r="K19" s="171">
        <f t="shared" si="2"/>
        <v>0</v>
      </c>
      <c r="L19" s="171">
        <v>21</v>
      </c>
      <c r="M19" s="171">
        <f t="shared" si="3"/>
        <v>0</v>
      </c>
      <c r="N19" s="163">
        <v>0</v>
      </c>
      <c r="O19" s="163">
        <f t="shared" si="4"/>
        <v>0</v>
      </c>
      <c r="P19" s="163">
        <v>0</v>
      </c>
      <c r="Q19" s="163">
        <f t="shared" si="5"/>
        <v>0</v>
      </c>
      <c r="R19" s="163"/>
      <c r="S19" s="163"/>
      <c r="T19" s="164">
        <v>7.9</v>
      </c>
      <c r="U19" s="163">
        <f t="shared" si="6"/>
        <v>7.9</v>
      </c>
      <c r="V19" s="153"/>
      <c r="W19" s="153"/>
      <c r="X19" s="153"/>
      <c r="Y19" s="153"/>
      <c r="Z19" s="153"/>
      <c r="AA19" s="153"/>
      <c r="AB19" s="153"/>
      <c r="AC19" s="153"/>
      <c r="AD19" s="153"/>
      <c r="AE19" s="153" t="s">
        <v>104</v>
      </c>
      <c r="AF19" s="153"/>
      <c r="AG19" s="153"/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</row>
    <row r="20" spans="1:60" ht="22.5" outlineLevel="1" x14ac:dyDescent="0.2">
      <c r="A20" s="154">
        <v>10</v>
      </c>
      <c r="B20" s="160" t="s">
        <v>116</v>
      </c>
      <c r="C20" s="193" t="s">
        <v>118</v>
      </c>
      <c r="D20" s="162" t="s">
        <v>115</v>
      </c>
      <c r="E20" s="168">
        <v>1</v>
      </c>
      <c r="F20" s="170"/>
      <c r="G20" s="171">
        <f t="shared" si="0"/>
        <v>0</v>
      </c>
      <c r="H20" s="170"/>
      <c r="I20" s="171">
        <f t="shared" si="1"/>
        <v>0</v>
      </c>
      <c r="J20" s="170"/>
      <c r="K20" s="171">
        <f t="shared" si="2"/>
        <v>0</v>
      </c>
      <c r="L20" s="171">
        <v>21</v>
      </c>
      <c r="M20" s="171">
        <f t="shared" si="3"/>
        <v>0</v>
      </c>
      <c r="N20" s="163">
        <v>0</v>
      </c>
      <c r="O20" s="163">
        <f t="shared" si="4"/>
        <v>0</v>
      </c>
      <c r="P20" s="163">
        <v>0</v>
      </c>
      <c r="Q20" s="163">
        <f t="shared" si="5"/>
        <v>0</v>
      </c>
      <c r="R20" s="163"/>
      <c r="S20" s="163"/>
      <c r="T20" s="164">
        <v>7.9</v>
      </c>
      <c r="U20" s="163">
        <f t="shared" si="6"/>
        <v>7.9</v>
      </c>
      <c r="V20" s="153"/>
      <c r="W20" s="153"/>
      <c r="X20" s="153"/>
      <c r="Y20" s="153"/>
      <c r="Z20" s="153"/>
      <c r="AA20" s="153"/>
      <c r="AB20" s="153"/>
      <c r="AC20" s="153"/>
      <c r="AD20" s="153"/>
      <c r="AE20" s="153" t="s">
        <v>104</v>
      </c>
      <c r="AF20" s="153"/>
      <c r="AG20" s="153"/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</row>
    <row r="21" spans="1:60" outlineLevel="1" x14ac:dyDescent="0.2">
      <c r="A21" s="154">
        <v>11</v>
      </c>
      <c r="B21" s="160" t="s">
        <v>119</v>
      </c>
      <c r="C21" s="193" t="s">
        <v>120</v>
      </c>
      <c r="D21" s="162" t="s">
        <v>0</v>
      </c>
      <c r="E21" s="168">
        <v>0.49</v>
      </c>
      <c r="F21" s="170"/>
      <c r="G21" s="171">
        <f t="shared" si="0"/>
        <v>0</v>
      </c>
      <c r="H21" s="170"/>
      <c r="I21" s="171">
        <f t="shared" si="1"/>
        <v>0</v>
      </c>
      <c r="J21" s="170"/>
      <c r="K21" s="171">
        <f t="shared" si="2"/>
        <v>0</v>
      </c>
      <c r="L21" s="171">
        <v>21</v>
      </c>
      <c r="M21" s="171">
        <f t="shared" si="3"/>
        <v>0</v>
      </c>
      <c r="N21" s="163">
        <v>0</v>
      </c>
      <c r="O21" s="163">
        <f t="shared" si="4"/>
        <v>0</v>
      </c>
      <c r="P21" s="163">
        <v>0</v>
      </c>
      <c r="Q21" s="163">
        <f t="shared" si="5"/>
        <v>0</v>
      </c>
      <c r="R21" s="163"/>
      <c r="S21" s="163"/>
      <c r="T21" s="164">
        <v>0</v>
      </c>
      <c r="U21" s="163">
        <f t="shared" si="6"/>
        <v>0</v>
      </c>
      <c r="V21" s="153"/>
      <c r="W21" s="153"/>
      <c r="X21" s="153"/>
      <c r="Y21" s="153"/>
      <c r="Z21" s="153"/>
      <c r="AA21" s="153"/>
      <c r="AB21" s="153"/>
      <c r="AC21" s="153"/>
      <c r="AD21" s="153"/>
      <c r="AE21" s="153" t="s">
        <v>99</v>
      </c>
      <c r="AF21" s="153"/>
      <c r="AG21" s="153"/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</row>
    <row r="22" spans="1:60" x14ac:dyDescent="0.2">
      <c r="A22" s="155" t="s">
        <v>94</v>
      </c>
      <c r="B22" s="161" t="s">
        <v>63</v>
      </c>
      <c r="C22" s="194" t="s">
        <v>64</v>
      </c>
      <c r="D22" s="165"/>
      <c r="E22" s="169"/>
      <c r="F22" s="172"/>
      <c r="G22" s="172">
        <f>SUMIF(AE23:AE25,"&lt;&gt;NOR",G23:G25)</f>
        <v>0</v>
      </c>
      <c r="H22" s="172"/>
      <c r="I22" s="172">
        <f>SUM(I23:I25)</f>
        <v>0</v>
      </c>
      <c r="J22" s="172"/>
      <c r="K22" s="172">
        <f>SUM(K23:K25)</f>
        <v>0</v>
      </c>
      <c r="L22" s="172"/>
      <c r="M22" s="172">
        <f>SUM(M23:M25)</f>
        <v>0</v>
      </c>
      <c r="N22" s="166"/>
      <c r="O22" s="166">
        <f>SUM(O23:O25)</f>
        <v>1.3500000000000001E-3</v>
      </c>
      <c r="P22" s="166"/>
      <c r="Q22" s="166">
        <f>SUM(Q23:Q25)</f>
        <v>1.4999999999999999E-2</v>
      </c>
      <c r="R22" s="166"/>
      <c r="S22" s="166"/>
      <c r="T22" s="167"/>
      <c r="U22" s="166">
        <f>SUM(U23:U25)</f>
        <v>4.58</v>
      </c>
      <c r="AE22" t="s">
        <v>95</v>
      </c>
    </row>
    <row r="23" spans="1:60" ht="22.5" outlineLevel="1" x14ac:dyDescent="0.2">
      <c r="A23" s="154">
        <v>12</v>
      </c>
      <c r="B23" s="160" t="s">
        <v>121</v>
      </c>
      <c r="C23" s="193" t="s">
        <v>122</v>
      </c>
      <c r="D23" s="162" t="s">
        <v>123</v>
      </c>
      <c r="E23" s="168">
        <v>15</v>
      </c>
      <c r="F23" s="170"/>
      <c r="G23" s="171">
        <f>ROUND(E23*F23,2)</f>
        <v>0</v>
      </c>
      <c r="H23" s="170"/>
      <c r="I23" s="171">
        <f>ROUND(E23*H23,2)</f>
        <v>0</v>
      </c>
      <c r="J23" s="170"/>
      <c r="K23" s="171">
        <f>ROUND(E23*J23,2)</f>
        <v>0</v>
      </c>
      <c r="L23" s="171">
        <v>21</v>
      </c>
      <c r="M23" s="171">
        <f>G23*(1+L23/100)</f>
        <v>0</v>
      </c>
      <c r="N23" s="163">
        <v>5.0000000000000002E-5</v>
      </c>
      <c r="O23" s="163">
        <f>ROUND(E23*N23,5)</f>
        <v>7.5000000000000002E-4</v>
      </c>
      <c r="P23" s="163">
        <v>1E-3</v>
      </c>
      <c r="Q23" s="163">
        <f>ROUND(E23*P23,5)</f>
        <v>1.4999999999999999E-2</v>
      </c>
      <c r="R23" s="163"/>
      <c r="S23" s="163"/>
      <c r="T23" s="164">
        <v>9.7000000000000003E-2</v>
      </c>
      <c r="U23" s="163">
        <f>ROUND(E23*T23,2)</f>
        <v>1.46</v>
      </c>
      <c r="V23" s="153"/>
      <c r="W23" s="153"/>
      <c r="X23" s="153"/>
      <c r="Y23" s="153"/>
      <c r="Z23" s="153"/>
      <c r="AA23" s="153"/>
      <c r="AB23" s="153"/>
      <c r="AC23" s="153"/>
      <c r="AD23" s="153"/>
      <c r="AE23" s="153" t="s">
        <v>99</v>
      </c>
      <c r="AF23" s="153"/>
      <c r="AG23" s="153"/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</row>
    <row r="24" spans="1:60" outlineLevel="1" x14ac:dyDescent="0.2">
      <c r="A24" s="154">
        <v>13</v>
      </c>
      <c r="B24" s="160" t="s">
        <v>124</v>
      </c>
      <c r="C24" s="193" t="s">
        <v>125</v>
      </c>
      <c r="D24" s="162" t="s">
        <v>123</v>
      </c>
      <c r="E24" s="168">
        <v>10</v>
      </c>
      <c r="F24" s="170"/>
      <c r="G24" s="171">
        <f>ROUND(E24*F24,2)</f>
        <v>0</v>
      </c>
      <c r="H24" s="170"/>
      <c r="I24" s="171">
        <f>ROUND(E24*H24,2)</f>
        <v>0</v>
      </c>
      <c r="J24" s="170"/>
      <c r="K24" s="171">
        <f>ROUND(E24*J24,2)</f>
        <v>0</v>
      </c>
      <c r="L24" s="171">
        <v>21</v>
      </c>
      <c r="M24" s="171">
        <f>G24*(1+L24/100)</f>
        <v>0</v>
      </c>
      <c r="N24" s="163">
        <v>6.0000000000000002E-5</v>
      </c>
      <c r="O24" s="163">
        <f>ROUND(E24*N24,5)</f>
        <v>5.9999999999999995E-4</v>
      </c>
      <c r="P24" s="163">
        <v>0</v>
      </c>
      <c r="Q24" s="163">
        <f>ROUND(E24*P24,5)</f>
        <v>0</v>
      </c>
      <c r="R24" s="163"/>
      <c r="S24" s="163"/>
      <c r="T24" s="164">
        <v>0.30399999999999999</v>
      </c>
      <c r="U24" s="163">
        <f>ROUND(E24*T24,2)</f>
        <v>3.04</v>
      </c>
      <c r="V24" s="153"/>
      <c r="W24" s="153"/>
      <c r="X24" s="153"/>
      <c r="Y24" s="153"/>
      <c r="Z24" s="153"/>
      <c r="AA24" s="153"/>
      <c r="AB24" s="153"/>
      <c r="AC24" s="153"/>
      <c r="AD24" s="153"/>
      <c r="AE24" s="153" t="s">
        <v>99</v>
      </c>
      <c r="AF24" s="153"/>
      <c r="AG24" s="153"/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</row>
    <row r="25" spans="1:60" outlineLevel="1" x14ac:dyDescent="0.2">
      <c r="A25" s="154">
        <v>14</v>
      </c>
      <c r="B25" s="160" t="s">
        <v>126</v>
      </c>
      <c r="C25" s="193" t="s">
        <v>127</v>
      </c>
      <c r="D25" s="162" t="s">
        <v>108</v>
      </c>
      <c r="E25" s="168">
        <v>2.5000000000000001E-2</v>
      </c>
      <c r="F25" s="170"/>
      <c r="G25" s="171">
        <f>ROUND(E25*F25,2)</f>
        <v>0</v>
      </c>
      <c r="H25" s="170"/>
      <c r="I25" s="171">
        <f>ROUND(E25*H25,2)</f>
        <v>0</v>
      </c>
      <c r="J25" s="170"/>
      <c r="K25" s="171">
        <f>ROUND(E25*J25,2)</f>
        <v>0</v>
      </c>
      <c r="L25" s="171">
        <v>21</v>
      </c>
      <c r="M25" s="171">
        <f>G25*(1+L25/100)</f>
        <v>0</v>
      </c>
      <c r="N25" s="163">
        <v>0</v>
      </c>
      <c r="O25" s="163">
        <f>ROUND(E25*N25,5)</f>
        <v>0</v>
      </c>
      <c r="P25" s="163">
        <v>0</v>
      </c>
      <c r="Q25" s="163">
        <f>ROUND(E25*P25,5)</f>
        <v>0</v>
      </c>
      <c r="R25" s="163"/>
      <c r="S25" s="163"/>
      <c r="T25" s="164">
        <v>3.327</v>
      </c>
      <c r="U25" s="163">
        <f>ROUND(E25*T25,2)</f>
        <v>0.08</v>
      </c>
      <c r="V25" s="153"/>
      <c r="W25" s="153"/>
      <c r="X25" s="153"/>
      <c r="Y25" s="153"/>
      <c r="Z25" s="153"/>
      <c r="AA25" s="153"/>
      <c r="AB25" s="153"/>
      <c r="AC25" s="153"/>
      <c r="AD25" s="153"/>
      <c r="AE25" s="153" t="s">
        <v>99</v>
      </c>
      <c r="AF25" s="153"/>
      <c r="AG25" s="153"/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x14ac:dyDescent="0.2">
      <c r="A26" s="155" t="s">
        <v>94</v>
      </c>
      <c r="B26" s="161" t="s">
        <v>65</v>
      </c>
      <c r="C26" s="194" t="s">
        <v>66</v>
      </c>
      <c r="D26" s="165"/>
      <c r="E26" s="169"/>
      <c r="F26" s="172"/>
      <c r="G26" s="172">
        <f>SUMIF(AE27:AE28,"&lt;&gt;NOR",G27:G28)</f>
        <v>0</v>
      </c>
      <c r="H26" s="172"/>
      <c r="I26" s="172">
        <f>SUM(I27:I28)</f>
        <v>0</v>
      </c>
      <c r="J26" s="172"/>
      <c r="K26" s="172">
        <f>SUM(K27:K28)</f>
        <v>0</v>
      </c>
      <c r="L26" s="172"/>
      <c r="M26" s="172">
        <f>SUM(M27:M28)</f>
        <v>0</v>
      </c>
      <c r="N26" s="166"/>
      <c r="O26" s="166">
        <f>SUM(O27:O28)</f>
        <v>1.3600000000000001E-3</v>
      </c>
      <c r="P26" s="166"/>
      <c r="Q26" s="166">
        <f>SUM(Q27:Q28)</f>
        <v>0</v>
      </c>
      <c r="R26" s="166"/>
      <c r="S26" s="166"/>
      <c r="T26" s="167"/>
      <c r="U26" s="166">
        <f>SUM(U27:U28)</f>
        <v>1.43</v>
      </c>
      <c r="AE26" t="s">
        <v>95</v>
      </c>
    </row>
    <row r="27" spans="1:60" outlineLevel="1" x14ac:dyDescent="0.2">
      <c r="A27" s="154">
        <v>15</v>
      </c>
      <c r="B27" s="160" t="s">
        <v>128</v>
      </c>
      <c r="C27" s="193" t="s">
        <v>129</v>
      </c>
      <c r="D27" s="162" t="s">
        <v>130</v>
      </c>
      <c r="E27" s="168">
        <v>2</v>
      </c>
      <c r="F27" s="170"/>
      <c r="G27" s="171">
        <f>ROUND(E27*F27,2)</f>
        <v>0</v>
      </c>
      <c r="H27" s="170"/>
      <c r="I27" s="171">
        <f>ROUND(E27*H27,2)</f>
        <v>0</v>
      </c>
      <c r="J27" s="170"/>
      <c r="K27" s="171">
        <f>ROUND(E27*J27,2)</f>
        <v>0</v>
      </c>
      <c r="L27" s="171">
        <v>21</v>
      </c>
      <c r="M27" s="171">
        <f>G27*(1+L27/100)</f>
        <v>0</v>
      </c>
      <c r="N27" s="163">
        <v>3.2000000000000003E-4</v>
      </c>
      <c r="O27" s="163">
        <f>ROUND(E27*N27,5)</f>
        <v>6.4000000000000005E-4</v>
      </c>
      <c r="P27" s="163">
        <v>0</v>
      </c>
      <c r="Q27" s="163">
        <f>ROUND(E27*P27,5)</f>
        <v>0</v>
      </c>
      <c r="R27" s="163"/>
      <c r="S27" s="163"/>
      <c r="T27" s="164">
        <v>0.28699999999999998</v>
      </c>
      <c r="U27" s="163">
        <f>ROUND(E27*T27,2)</f>
        <v>0.56999999999999995</v>
      </c>
      <c r="V27" s="153"/>
      <c r="W27" s="153"/>
      <c r="X27" s="153"/>
      <c r="Y27" s="153"/>
      <c r="Z27" s="153"/>
      <c r="AA27" s="153"/>
      <c r="AB27" s="153"/>
      <c r="AC27" s="153"/>
      <c r="AD27" s="153"/>
      <c r="AE27" s="153" t="s">
        <v>99</v>
      </c>
      <c r="AF27" s="153"/>
      <c r="AG27" s="153"/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</row>
    <row r="28" spans="1:60" outlineLevel="1" x14ac:dyDescent="0.2">
      <c r="A28" s="154">
        <v>16</v>
      </c>
      <c r="B28" s="160" t="s">
        <v>131</v>
      </c>
      <c r="C28" s="193" t="s">
        <v>132</v>
      </c>
      <c r="D28" s="162" t="s">
        <v>130</v>
      </c>
      <c r="E28" s="168">
        <v>3</v>
      </c>
      <c r="F28" s="170"/>
      <c r="G28" s="171">
        <f>ROUND(E28*F28,2)</f>
        <v>0</v>
      </c>
      <c r="H28" s="170"/>
      <c r="I28" s="171">
        <f>ROUND(E28*H28,2)</f>
        <v>0</v>
      </c>
      <c r="J28" s="170"/>
      <c r="K28" s="171">
        <f>ROUND(E28*J28,2)</f>
        <v>0</v>
      </c>
      <c r="L28" s="171">
        <v>21</v>
      </c>
      <c r="M28" s="171">
        <f>G28*(1+L28/100)</f>
        <v>0</v>
      </c>
      <c r="N28" s="163">
        <v>2.4000000000000001E-4</v>
      </c>
      <c r="O28" s="163">
        <f>ROUND(E28*N28,5)</f>
        <v>7.2000000000000005E-4</v>
      </c>
      <c r="P28" s="163">
        <v>0</v>
      </c>
      <c r="Q28" s="163">
        <f>ROUND(E28*P28,5)</f>
        <v>0</v>
      </c>
      <c r="R28" s="163"/>
      <c r="S28" s="163"/>
      <c r="T28" s="164">
        <v>0.28699999999999998</v>
      </c>
      <c r="U28" s="163">
        <f>ROUND(E28*T28,2)</f>
        <v>0.86</v>
      </c>
      <c r="V28" s="153"/>
      <c r="W28" s="153"/>
      <c r="X28" s="153"/>
      <c r="Y28" s="153"/>
      <c r="Z28" s="153"/>
      <c r="AA28" s="153"/>
      <c r="AB28" s="153"/>
      <c r="AC28" s="153"/>
      <c r="AD28" s="153"/>
      <c r="AE28" s="153" t="s">
        <v>99</v>
      </c>
      <c r="AF28" s="153"/>
      <c r="AG28" s="153"/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</row>
    <row r="29" spans="1:60" x14ac:dyDescent="0.2">
      <c r="A29" s="155" t="s">
        <v>94</v>
      </c>
      <c r="B29" s="161" t="s">
        <v>67</v>
      </c>
      <c r="C29" s="194" t="s">
        <v>26</v>
      </c>
      <c r="D29" s="165"/>
      <c r="E29" s="169"/>
      <c r="F29" s="172"/>
      <c r="G29" s="172">
        <f>SUMIF(AE30:AE30,"&lt;&gt;NOR",G30:G30)</f>
        <v>0</v>
      </c>
      <c r="H29" s="172"/>
      <c r="I29" s="172">
        <f>SUM(I30:I30)</f>
        <v>0</v>
      </c>
      <c r="J29" s="172"/>
      <c r="K29" s="172">
        <f>SUM(K30:K30)</f>
        <v>0</v>
      </c>
      <c r="L29" s="172"/>
      <c r="M29" s="172">
        <f>SUM(M30:M30)</f>
        <v>0</v>
      </c>
      <c r="N29" s="166"/>
      <c r="O29" s="166">
        <f>SUM(O30:O30)</f>
        <v>0</v>
      </c>
      <c r="P29" s="166"/>
      <c r="Q29" s="166">
        <f>SUM(Q30:Q30)</f>
        <v>0</v>
      </c>
      <c r="R29" s="166"/>
      <c r="S29" s="166"/>
      <c r="T29" s="167"/>
      <c r="U29" s="166">
        <f>SUM(U30:U30)</f>
        <v>0</v>
      </c>
      <c r="AE29" t="s">
        <v>95</v>
      </c>
    </row>
    <row r="30" spans="1:60" outlineLevel="1" x14ac:dyDescent="0.2">
      <c r="A30" s="181">
        <v>17</v>
      </c>
      <c r="B30" s="182" t="s">
        <v>133</v>
      </c>
      <c r="C30" s="195" t="s">
        <v>134</v>
      </c>
      <c r="D30" s="183" t="s">
        <v>135</v>
      </c>
      <c r="E30" s="184">
        <v>1</v>
      </c>
      <c r="F30" s="185"/>
      <c r="G30" s="186">
        <f>ROUND(E30*F30,2)</f>
        <v>0</v>
      </c>
      <c r="H30" s="185"/>
      <c r="I30" s="186">
        <f>ROUND(E30*H30,2)</f>
        <v>0</v>
      </c>
      <c r="J30" s="185"/>
      <c r="K30" s="186">
        <f>ROUND(E30*J30,2)</f>
        <v>0</v>
      </c>
      <c r="L30" s="186">
        <v>21</v>
      </c>
      <c r="M30" s="186">
        <f>G30*(1+L30/100)</f>
        <v>0</v>
      </c>
      <c r="N30" s="187">
        <v>0</v>
      </c>
      <c r="O30" s="187">
        <f>ROUND(E30*N30,5)</f>
        <v>0</v>
      </c>
      <c r="P30" s="187">
        <v>0</v>
      </c>
      <c r="Q30" s="187">
        <f>ROUND(E30*P30,5)</f>
        <v>0</v>
      </c>
      <c r="R30" s="187"/>
      <c r="S30" s="187"/>
      <c r="T30" s="188">
        <v>0</v>
      </c>
      <c r="U30" s="187">
        <f>ROUND(E30*T30,2)</f>
        <v>0</v>
      </c>
      <c r="V30" s="153"/>
      <c r="W30" s="153"/>
      <c r="X30" s="153"/>
      <c r="Y30" s="153"/>
      <c r="Z30" s="153"/>
      <c r="AA30" s="153"/>
      <c r="AB30" s="153"/>
      <c r="AC30" s="153"/>
      <c r="AD30" s="153"/>
      <c r="AE30" s="153" t="s">
        <v>136</v>
      </c>
      <c r="AF30" s="153"/>
      <c r="AG30" s="153"/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3"/>
      <c r="BB30" s="153"/>
      <c r="BC30" s="153"/>
      <c r="BD30" s="153"/>
      <c r="BE30" s="153"/>
      <c r="BF30" s="153"/>
      <c r="BG30" s="153"/>
      <c r="BH30" s="153"/>
    </row>
    <row r="31" spans="1:60" x14ac:dyDescent="0.2">
      <c r="A31" s="6"/>
      <c r="B31" s="7" t="s">
        <v>137</v>
      </c>
      <c r="C31" s="196" t="s">
        <v>137</v>
      </c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AC31">
        <v>15</v>
      </c>
      <c r="AD31">
        <v>21</v>
      </c>
    </row>
    <row r="32" spans="1:60" x14ac:dyDescent="0.2">
      <c r="A32" s="189"/>
      <c r="B32" s="190">
        <v>26</v>
      </c>
      <c r="C32" s="197" t="s">
        <v>137</v>
      </c>
      <c r="D32" s="191"/>
      <c r="E32" s="191"/>
      <c r="F32" s="191"/>
      <c r="G32" s="192">
        <f>G8+G11+G15+G22+G26+G29</f>
        <v>0</v>
      </c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AC32">
        <f>SUMIF(L7:L30,AC31,G7:G30)</f>
        <v>0</v>
      </c>
      <c r="AD32">
        <f>SUMIF(L7:L30,AD31,G7:G30)</f>
        <v>0</v>
      </c>
      <c r="AE32" t="s">
        <v>138</v>
      </c>
    </row>
    <row r="33" spans="1:31" x14ac:dyDescent="0.2">
      <c r="A33" s="6"/>
      <c r="B33" s="7" t="s">
        <v>137</v>
      </c>
      <c r="C33" s="196" t="s">
        <v>137</v>
      </c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</row>
    <row r="34" spans="1:31" x14ac:dyDescent="0.2">
      <c r="A34" s="6"/>
      <c r="B34" s="7" t="s">
        <v>137</v>
      </c>
      <c r="C34" s="196" t="s">
        <v>137</v>
      </c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</row>
    <row r="35" spans="1:31" x14ac:dyDescent="0.2">
      <c r="A35" s="255">
        <v>33</v>
      </c>
      <c r="B35" s="255"/>
      <c r="C35" s="25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</row>
    <row r="36" spans="1:31" x14ac:dyDescent="0.2">
      <c r="A36" s="257"/>
      <c r="B36" s="258"/>
      <c r="C36" s="259"/>
      <c r="D36" s="258"/>
      <c r="E36" s="258"/>
      <c r="F36" s="258"/>
      <c r="G36" s="260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AE36" t="s">
        <v>139</v>
      </c>
    </row>
    <row r="37" spans="1:31" x14ac:dyDescent="0.2">
      <c r="A37" s="261"/>
      <c r="B37" s="262"/>
      <c r="C37" s="263"/>
      <c r="D37" s="262"/>
      <c r="E37" s="262"/>
      <c r="F37" s="262"/>
      <c r="G37" s="264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</row>
    <row r="38" spans="1:31" x14ac:dyDescent="0.2">
      <c r="A38" s="261"/>
      <c r="B38" s="262"/>
      <c r="C38" s="263"/>
      <c r="D38" s="262"/>
      <c r="E38" s="262"/>
      <c r="F38" s="262"/>
      <c r="G38" s="264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</row>
    <row r="39" spans="1:31" x14ac:dyDescent="0.2">
      <c r="A39" s="261"/>
      <c r="B39" s="262"/>
      <c r="C39" s="263"/>
      <c r="D39" s="262"/>
      <c r="E39" s="262"/>
      <c r="F39" s="262"/>
      <c r="G39" s="264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</row>
    <row r="40" spans="1:31" x14ac:dyDescent="0.2">
      <c r="A40" s="265"/>
      <c r="B40" s="266"/>
      <c r="C40" s="267"/>
      <c r="D40" s="266"/>
      <c r="E40" s="266"/>
      <c r="F40" s="266"/>
      <c r="G40" s="268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</row>
    <row r="41" spans="1:31" x14ac:dyDescent="0.2">
      <c r="A41" s="6"/>
      <c r="B41" s="7" t="s">
        <v>137</v>
      </c>
      <c r="C41" s="196" t="s">
        <v>137</v>
      </c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</row>
    <row r="42" spans="1:31" x14ac:dyDescent="0.2">
      <c r="C42" s="198"/>
      <c r="AE42" t="s">
        <v>140</v>
      </c>
    </row>
  </sheetData>
  <mergeCells count="6">
    <mergeCell ref="A36:G40"/>
    <mergeCell ref="A1:G1"/>
    <mergeCell ref="C2:G2"/>
    <mergeCell ref="C3:G3"/>
    <mergeCell ref="C4:G4"/>
    <mergeCell ref="A35:C35"/>
  </mergeCells>
  <pageMargins left="0.59055118110236204" right="0.39370078740157499" top="0.78740157499999996" bottom="0.78740157499999996" header="0.3" footer="0.3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javor</dc:creator>
  <cp:lastModifiedBy>Uživatel</cp:lastModifiedBy>
  <cp:lastPrinted>2014-02-28T09:52:57Z</cp:lastPrinted>
  <dcterms:created xsi:type="dcterms:W3CDTF">2009-04-08T07:15:50Z</dcterms:created>
  <dcterms:modified xsi:type="dcterms:W3CDTF">2018-09-19T06:41:36Z</dcterms:modified>
</cp:coreProperties>
</file>