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_INVEST_AKCE_PŘIPRAVOVANÉ\BD 1502\VZMR\Zadávací výkaz výměr\"/>
    </mc:Choice>
  </mc:AlternateContent>
  <bookViews>
    <workbookView xWindow="0" yWindow="0" windowWidth="20190" windowHeight="9495" firstSheet="1" activeTab="1"/>
  </bookViews>
  <sheets>
    <sheet name="Rekapitulace stavby" sheetId="1" state="veryHidden" r:id="rId1"/>
    <sheet name="24113c - Opravy plynovodu..." sheetId="2" r:id="rId2"/>
  </sheets>
  <definedNames>
    <definedName name="_xlnm._FilterDatabase" localSheetId="1" hidden="1">'24113c - Opravy plynovodu...'!$C$137:$K$272</definedName>
    <definedName name="_xlnm.Print_Titles" localSheetId="1">'24113c - Opravy plynovodu...'!$137:$137</definedName>
    <definedName name="_xlnm.Print_Titles" localSheetId="0">'Rekapitulace stavby'!$92:$92</definedName>
    <definedName name="_xlnm.Print_Area" localSheetId="1">'24113c - Opravy plynovodu...'!$C$4:$J$76,'24113c - Opravy plynovodu...'!$C$82:$J$119,'24113c - Opravy plynovodu...'!$C$125:$K$272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E18" i="2" l="1"/>
  <c r="J37" i="2" l="1"/>
  <c r="J36" i="2"/>
  <c r="AY95" i="1"/>
  <c r="J35" i="2"/>
  <c r="AX95" i="1" s="1"/>
  <c r="BI272" i="2"/>
  <c r="BH272" i="2"/>
  <c r="BG272" i="2"/>
  <c r="BE272" i="2"/>
  <c r="T272" i="2"/>
  <c r="T271" i="2" s="1"/>
  <c r="R272" i="2"/>
  <c r="R271" i="2" s="1"/>
  <c r="P272" i="2"/>
  <c r="P271" i="2" s="1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T250" i="2"/>
  <c r="R251" i="2"/>
  <c r="R250" i="2" s="1"/>
  <c r="P251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 s="1"/>
  <c r="R152" i="2"/>
  <c r="R151" i="2" s="1"/>
  <c r="P152" i="2"/>
  <c r="P151" i="2" s="1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T146" i="2" s="1"/>
  <c r="R147" i="2"/>
  <c r="R146" i="2" s="1"/>
  <c r="P147" i="2"/>
  <c r="P146" i="2" s="1"/>
  <c r="BI145" i="2"/>
  <c r="BH145" i="2"/>
  <c r="BG145" i="2"/>
  <c r="BE145" i="2"/>
  <c r="T145" i="2"/>
  <c r="T144" i="2" s="1"/>
  <c r="R145" i="2"/>
  <c r="R144" i="2" s="1"/>
  <c r="P145" i="2"/>
  <c r="P144" i="2" s="1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T139" i="2" s="1"/>
  <c r="R140" i="2"/>
  <c r="R139" i="2" s="1"/>
  <c r="P140" i="2"/>
  <c r="P139" i="2" s="1"/>
  <c r="J135" i="2"/>
  <c r="J134" i="2"/>
  <c r="F132" i="2"/>
  <c r="E130" i="2"/>
  <c r="J92" i="2"/>
  <c r="J91" i="2"/>
  <c r="F89" i="2"/>
  <c r="E87" i="2"/>
  <c r="J18" i="2"/>
  <c r="F135" i="2"/>
  <c r="J17" i="2"/>
  <c r="J15" i="2"/>
  <c r="E15" i="2"/>
  <c r="F91" i="2" s="1"/>
  <c r="J14" i="2"/>
  <c r="J132" i="2"/>
  <c r="E7" i="2"/>
  <c r="E85" i="2" s="1"/>
  <c r="AS94" i="1"/>
  <c r="L90" i="1"/>
  <c r="AM90" i="1"/>
  <c r="AM89" i="1"/>
  <c r="L89" i="1"/>
  <c r="AM87" i="1"/>
  <c r="L87" i="1"/>
  <c r="L85" i="1"/>
  <c r="L84" i="1"/>
  <c r="BK266" i="2"/>
  <c r="BK264" i="2"/>
  <c r="J263" i="2"/>
  <c r="J262" i="2"/>
  <c r="BK260" i="2"/>
  <c r="BK259" i="2"/>
  <c r="BK258" i="2"/>
  <c r="BK257" i="2"/>
  <c r="BK256" i="2"/>
  <c r="BK255" i="2"/>
  <c r="BK254" i="2"/>
  <c r="J253" i="2"/>
  <c r="J249" i="2"/>
  <c r="J248" i="2"/>
  <c r="BK246" i="2"/>
  <c r="BK245" i="2"/>
  <c r="BK240" i="2"/>
  <c r="J239" i="2"/>
  <c r="J238" i="2"/>
  <c r="J237" i="2"/>
  <c r="BK236" i="2"/>
  <c r="BK235" i="2"/>
  <c r="BK234" i="2"/>
  <c r="BK233" i="2"/>
  <c r="J232" i="2"/>
  <c r="J229" i="2"/>
  <c r="J228" i="2"/>
  <c r="BK227" i="2"/>
  <c r="J224" i="2"/>
  <c r="J222" i="2"/>
  <c r="BK221" i="2"/>
  <c r="J218" i="2"/>
  <c r="BK217" i="2"/>
  <c r="BK216" i="2"/>
  <c r="BK215" i="2"/>
  <c r="BK211" i="2"/>
  <c r="J210" i="2"/>
  <c r="BK209" i="2"/>
  <c r="J208" i="2"/>
  <c r="BK207" i="2"/>
  <c r="J206" i="2"/>
  <c r="BK204" i="2"/>
  <c r="J203" i="2"/>
  <c r="BK202" i="2"/>
  <c r="BK201" i="2"/>
  <c r="J198" i="2"/>
  <c r="J197" i="2"/>
  <c r="BK196" i="2"/>
  <c r="BK194" i="2"/>
  <c r="BK193" i="2"/>
  <c r="BK192" i="2"/>
  <c r="J191" i="2"/>
  <c r="J190" i="2"/>
  <c r="BK189" i="2"/>
  <c r="BK188" i="2"/>
  <c r="BK187" i="2"/>
  <c r="J186" i="2"/>
  <c r="J181" i="2"/>
  <c r="J179" i="2"/>
  <c r="BK176" i="2"/>
  <c r="BK175" i="2"/>
  <c r="BK174" i="2"/>
  <c r="J173" i="2"/>
  <c r="BK172" i="2"/>
  <c r="BK272" i="2"/>
  <c r="BK270" i="2"/>
  <c r="J269" i="2"/>
  <c r="J268" i="2"/>
  <c r="J265" i="2"/>
  <c r="BK263" i="2"/>
  <c r="BK262" i="2"/>
  <c r="BK261" i="2"/>
  <c r="J258" i="2"/>
  <c r="J254" i="2"/>
  <c r="BK251" i="2"/>
  <c r="J245" i="2"/>
  <c r="J244" i="2"/>
  <c r="J243" i="2"/>
  <c r="BK241" i="2"/>
  <c r="J240" i="2"/>
  <c r="BK239" i="2"/>
  <c r="BK238" i="2"/>
  <c r="BK237" i="2"/>
  <c r="J236" i="2"/>
  <c r="J235" i="2"/>
  <c r="BK232" i="2"/>
  <c r="BK231" i="2"/>
  <c r="BK229" i="2"/>
  <c r="BK228" i="2"/>
  <c r="J227" i="2"/>
  <c r="BK226" i="2"/>
  <c r="BK225" i="2"/>
  <c r="BK224" i="2"/>
  <c r="BK223" i="2"/>
  <c r="J221" i="2"/>
  <c r="J220" i="2"/>
  <c r="J219" i="2"/>
  <c r="J216" i="2"/>
  <c r="BK214" i="2"/>
  <c r="BK213" i="2"/>
  <c r="BK208" i="2"/>
  <c r="J204" i="2"/>
  <c r="J202" i="2"/>
  <c r="BK200" i="2"/>
  <c r="J199" i="2"/>
  <c r="BK197" i="2"/>
  <c r="J196" i="2"/>
  <c r="BK190" i="2"/>
  <c r="J189" i="2"/>
  <c r="J187" i="2"/>
  <c r="BK185" i="2"/>
  <c r="BK184" i="2"/>
  <c r="J183" i="2"/>
  <c r="J182" i="2"/>
  <c r="BK181" i="2"/>
  <c r="J180" i="2"/>
  <c r="BK179" i="2"/>
  <c r="J177" i="2"/>
  <c r="BK173" i="2"/>
  <c r="J171" i="2"/>
  <c r="J169" i="2"/>
  <c r="BK168" i="2"/>
  <c r="J167" i="2"/>
  <c r="BK166" i="2"/>
  <c r="J163" i="2"/>
  <c r="J162" i="2"/>
  <c r="BK161" i="2"/>
  <c r="BK160" i="2"/>
  <c r="BK159" i="2"/>
  <c r="BK157" i="2"/>
  <c r="BK156" i="2"/>
  <c r="J155" i="2"/>
  <c r="J154" i="2"/>
  <c r="BK152" i="2"/>
  <c r="BK150" i="2"/>
  <c r="BK149" i="2"/>
  <c r="BK145" i="2"/>
  <c r="J143" i="2"/>
  <c r="J142" i="2"/>
  <c r="BK140" i="2"/>
  <c r="J149" i="2"/>
  <c r="J147" i="2"/>
  <c r="BK143" i="2"/>
  <c r="J272" i="2"/>
  <c r="J270" i="2"/>
  <c r="BK269" i="2"/>
  <c r="BK268" i="2"/>
  <c r="J266" i="2"/>
  <c r="BK265" i="2"/>
  <c r="J264" i="2"/>
  <c r="J261" i="2"/>
  <c r="J260" i="2"/>
  <c r="J259" i="2"/>
  <c r="J257" i="2"/>
  <c r="J256" i="2"/>
  <c r="J255" i="2"/>
  <c r="BK253" i="2"/>
  <c r="J251" i="2"/>
  <c r="BK249" i="2"/>
  <c r="BK248" i="2"/>
  <c r="J246" i="2"/>
  <c r="BK244" i="2"/>
  <c r="BK243" i="2"/>
  <c r="J241" i="2"/>
  <c r="J234" i="2"/>
  <c r="J233" i="2"/>
  <c r="J231" i="2"/>
  <c r="J226" i="2"/>
  <c r="J225" i="2"/>
  <c r="J223" i="2"/>
  <c r="BK222" i="2"/>
  <c r="BK220" i="2"/>
  <c r="BK219" i="2"/>
  <c r="BK218" i="2"/>
  <c r="J217" i="2"/>
  <c r="J215" i="2"/>
  <c r="J214" i="2"/>
  <c r="J213" i="2"/>
  <c r="J211" i="2"/>
  <c r="BK210" i="2"/>
  <c r="J209" i="2"/>
  <c r="J207" i="2"/>
  <c r="BK206" i="2"/>
  <c r="BK203" i="2"/>
  <c r="J201" i="2"/>
  <c r="J200" i="2"/>
  <c r="BK199" i="2"/>
  <c r="BK198" i="2"/>
  <c r="J194" i="2"/>
  <c r="J193" i="2"/>
  <c r="J192" i="2"/>
  <c r="BK191" i="2"/>
  <c r="J188" i="2"/>
  <c r="BK186" i="2"/>
  <c r="J185" i="2"/>
  <c r="J184" i="2"/>
  <c r="BK183" i="2"/>
  <c r="BK182" i="2"/>
  <c r="BK180" i="2"/>
  <c r="BK177" i="2"/>
  <c r="J176" i="2"/>
  <c r="J175" i="2"/>
  <c r="J174" i="2"/>
  <c r="J172" i="2"/>
  <c r="BK171" i="2"/>
  <c r="BK169" i="2"/>
  <c r="J168" i="2"/>
  <c r="BK167" i="2"/>
  <c r="J166" i="2"/>
  <c r="BK163" i="2"/>
  <c r="BK162" i="2"/>
  <c r="J161" i="2"/>
  <c r="J160" i="2"/>
  <c r="J159" i="2"/>
  <c r="J157" i="2"/>
  <c r="J156" i="2"/>
  <c r="BK155" i="2"/>
  <c r="BK154" i="2"/>
  <c r="J152" i="2"/>
  <c r="J150" i="2"/>
  <c r="BK147" i="2"/>
  <c r="J145" i="2"/>
  <c r="BK142" i="2"/>
  <c r="J140" i="2"/>
  <c r="P170" i="2" l="1"/>
  <c r="F33" i="2"/>
  <c r="AZ95" i="1" s="1"/>
  <c r="AZ94" i="1" s="1"/>
  <c r="W29" i="1" s="1"/>
  <c r="F36" i="2"/>
  <c r="BC95" i="1" s="1"/>
  <c r="BC94" i="1" s="1"/>
  <c r="AY94" i="1" s="1"/>
  <c r="P141" i="2"/>
  <c r="T141" i="2"/>
  <c r="P148" i="2"/>
  <c r="T148" i="2"/>
  <c r="R153" i="2"/>
  <c r="BK158" i="2"/>
  <c r="J158" i="2"/>
  <c r="J104" i="2" s="1"/>
  <c r="R158" i="2"/>
  <c r="BK165" i="2"/>
  <c r="J165" i="2"/>
  <c r="J106" i="2" s="1"/>
  <c r="R165" i="2"/>
  <c r="BK170" i="2"/>
  <c r="J170" i="2"/>
  <c r="J107" i="2" s="1"/>
  <c r="R170" i="2"/>
  <c r="R247" i="2"/>
  <c r="J33" i="2"/>
  <c r="AV95" i="1" s="1"/>
  <c r="F35" i="2"/>
  <c r="BB95" i="1" s="1"/>
  <c r="BB94" i="1" s="1"/>
  <c r="W31" i="1" s="1"/>
  <c r="F37" i="2"/>
  <c r="BD95" i="1" s="1"/>
  <c r="BD94" i="1" s="1"/>
  <c r="W33" i="1" s="1"/>
  <c r="BK141" i="2"/>
  <c r="J141" i="2" s="1"/>
  <c r="J98" i="2" s="1"/>
  <c r="R141" i="2"/>
  <c r="BK148" i="2"/>
  <c r="J148" i="2" s="1"/>
  <c r="J101" i="2" s="1"/>
  <c r="R148" i="2"/>
  <c r="BK153" i="2"/>
  <c r="J153" i="2" s="1"/>
  <c r="J103" i="2" s="1"/>
  <c r="P153" i="2"/>
  <c r="T153" i="2"/>
  <c r="P158" i="2"/>
  <c r="T158" i="2"/>
  <c r="P165" i="2"/>
  <c r="T165" i="2"/>
  <c r="T170" i="2"/>
  <c r="BK178" i="2"/>
  <c r="J178" i="2" s="1"/>
  <c r="J108" i="2" s="1"/>
  <c r="P178" i="2"/>
  <c r="R178" i="2"/>
  <c r="T178" i="2"/>
  <c r="BK195" i="2"/>
  <c r="J195" i="2" s="1"/>
  <c r="J109" i="2" s="1"/>
  <c r="P195" i="2"/>
  <c r="R195" i="2"/>
  <c r="T195" i="2"/>
  <c r="BK205" i="2"/>
  <c r="J205" i="2" s="1"/>
  <c r="J110" i="2" s="1"/>
  <c r="P205" i="2"/>
  <c r="R205" i="2"/>
  <c r="T205" i="2"/>
  <c r="BK212" i="2"/>
  <c r="J212" i="2" s="1"/>
  <c r="J111" i="2" s="1"/>
  <c r="P212" i="2"/>
  <c r="R212" i="2"/>
  <c r="T212" i="2"/>
  <c r="BK230" i="2"/>
  <c r="J230" i="2" s="1"/>
  <c r="J112" i="2" s="1"/>
  <c r="P230" i="2"/>
  <c r="R230" i="2"/>
  <c r="T230" i="2"/>
  <c r="BK242" i="2"/>
  <c r="J242" i="2" s="1"/>
  <c r="J113" i="2" s="1"/>
  <c r="P242" i="2"/>
  <c r="R242" i="2"/>
  <c r="T242" i="2"/>
  <c r="BK247" i="2"/>
  <c r="J247" i="2" s="1"/>
  <c r="J114" i="2" s="1"/>
  <c r="P247" i="2"/>
  <c r="T247" i="2"/>
  <c r="BK252" i="2"/>
  <c r="J252" i="2"/>
  <c r="J116" i="2" s="1"/>
  <c r="P252" i="2"/>
  <c r="R252" i="2"/>
  <c r="T252" i="2"/>
  <c r="BK267" i="2"/>
  <c r="J267" i="2"/>
  <c r="J117" i="2" s="1"/>
  <c r="P267" i="2"/>
  <c r="R267" i="2"/>
  <c r="T267" i="2"/>
  <c r="J89" i="2"/>
  <c r="F92" i="2"/>
  <c r="BF142" i="2"/>
  <c r="BF147" i="2"/>
  <c r="BF152" i="2"/>
  <c r="BF155" i="2"/>
  <c r="BF156" i="2"/>
  <c r="BF159" i="2"/>
  <c r="BF160" i="2"/>
  <c r="BF163" i="2"/>
  <c r="BF166" i="2"/>
  <c r="BF171" i="2"/>
  <c r="BF179" i="2"/>
  <c r="BF180" i="2"/>
  <c r="BF186" i="2"/>
  <c r="BF187" i="2"/>
  <c r="BF188" i="2"/>
  <c r="BF189" i="2"/>
  <c r="BF196" i="2"/>
  <c r="BF197" i="2"/>
  <c r="BF201" i="2"/>
  <c r="BF203" i="2"/>
  <c r="BF207" i="2"/>
  <c r="BF208" i="2"/>
  <c r="BF215" i="2"/>
  <c r="BF220" i="2"/>
  <c r="BF226" i="2"/>
  <c r="BF227" i="2"/>
  <c r="BF228" i="2"/>
  <c r="BF231" i="2"/>
  <c r="BF234" i="2"/>
  <c r="BF235" i="2"/>
  <c r="BF236" i="2"/>
  <c r="BF239" i="2"/>
  <c r="BF244" i="2"/>
  <c r="BF245" i="2"/>
  <c r="BF246" i="2"/>
  <c r="BF253" i="2"/>
  <c r="BF254" i="2"/>
  <c r="BF257" i="2"/>
  <c r="BF261" i="2"/>
  <c r="BF262" i="2"/>
  <c r="BF263" i="2"/>
  <c r="BF268" i="2"/>
  <c r="BF272" i="2"/>
  <c r="E128" i="2"/>
  <c r="F134" i="2"/>
  <c r="BF140" i="2"/>
  <c r="BF149" i="2"/>
  <c r="BF150" i="2"/>
  <c r="BF143" i="2"/>
  <c r="BF145" i="2"/>
  <c r="BF154" i="2"/>
  <c r="BF157" i="2"/>
  <c r="BF161" i="2"/>
  <c r="BF162" i="2"/>
  <c r="BF167" i="2"/>
  <c r="BF168" i="2"/>
  <c r="BF169" i="2"/>
  <c r="BF172" i="2"/>
  <c r="BF175" i="2"/>
  <c r="BF181" i="2"/>
  <c r="BF182" i="2"/>
  <c r="BF185" i="2"/>
  <c r="BF190" i="2"/>
  <c r="BF191" i="2"/>
  <c r="BF192" i="2"/>
  <c r="BF193" i="2"/>
  <c r="BF194" i="2"/>
  <c r="BF198" i="2"/>
  <c r="BF200" i="2"/>
  <c r="BF202" i="2"/>
  <c r="BF209" i="2"/>
  <c r="BF210" i="2"/>
  <c r="BF214" i="2"/>
  <c r="BF216" i="2"/>
  <c r="BF217" i="2"/>
  <c r="BF219" i="2"/>
  <c r="BF221" i="2"/>
  <c r="BF229" i="2"/>
  <c r="BF232" i="2"/>
  <c r="BF233" i="2"/>
  <c r="BF237" i="2"/>
  <c r="BF248" i="2"/>
  <c r="BF251" i="2"/>
  <c r="BF255" i="2"/>
  <c r="BF256" i="2"/>
  <c r="BF258" i="2"/>
  <c r="BF259" i="2"/>
  <c r="BF260" i="2"/>
  <c r="BK250" i="2"/>
  <c r="J250" i="2"/>
  <c r="J115" i="2" s="1"/>
  <c r="BF173" i="2"/>
  <c r="BF174" i="2"/>
  <c r="BF176" i="2"/>
  <c r="BF177" i="2"/>
  <c r="BF183" i="2"/>
  <c r="BF184" i="2"/>
  <c r="BF199" i="2"/>
  <c r="BF204" i="2"/>
  <c r="BF206" i="2"/>
  <c r="BF211" i="2"/>
  <c r="BF213" i="2"/>
  <c r="BF218" i="2"/>
  <c r="BF222" i="2"/>
  <c r="BF223" i="2"/>
  <c r="BF224" i="2"/>
  <c r="BF225" i="2"/>
  <c r="BF238" i="2"/>
  <c r="BF240" i="2"/>
  <c r="BF241" i="2"/>
  <c r="BF243" i="2"/>
  <c r="BF249" i="2"/>
  <c r="BF264" i="2"/>
  <c r="BF265" i="2"/>
  <c r="BF266" i="2"/>
  <c r="BF269" i="2"/>
  <c r="BF270" i="2"/>
  <c r="BK139" i="2"/>
  <c r="J139" i="2" s="1"/>
  <c r="J97" i="2" s="1"/>
  <c r="BK144" i="2"/>
  <c r="J144" i="2"/>
  <c r="J99" i="2" s="1"/>
  <c r="BK146" i="2"/>
  <c r="J146" i="2" s="1"/>
  <c r="J100" i="2" s="1"/>
  <c r="BK151" i="2"/>
  <c r="J151" i="2"/>
  <c r="J102" i="2" s="1"/>
  <c r="BK271" i="2"/>
  <c r="J271" i="2" s="1"/>
  <c r="J118" i="2" s="1"/>
  <c r="R164" i="2" l="1"/>
  <c r="R138" i="2" s="1"/>
  <c r="T164" i="2"/>
  <c r="T138" i="2"/>
  <c r="P164" i="2"/>
  <c r="P138" i="2" s="1"/>
  <c r="AU95" i="1" s="1"/>
  <c r="AU94" i="1" s="1"/>
  <c r="AV94" i="1"/>
  <c r="AK29" i="1" s="1"/>
  <c r="AX94" i="1"/>
  <c r="W32" i="1"/>
  <c r="BK164" i="2"/>
  <c r="BK138" i="2" s="1"/>
  <c r="J138" i="2" s="1"/>
  <c r="J30" i="2" s="1"/>
  <c r="AG95" i="1" s="1"/>
  <c r="AG94" i="1" s="1"/>
  <c r="AK26" i="1" s="1"/>
  <c r="J164" i="2"/>
  <c r="J105" i="2" s="1"/>
  <c r="F34" i="2"/>
  <c r="BA95" i="1" s="1"/>
  <c r="BA94" i="1" s="1"/>
  <c r="W30" i="1" s="1"/>
  <c r="J34" i="2"/>
  <c r="AW95" i="1" s="1"/>
  <c r="AT95" i="1" s="1"/>
  <c r="J39" i="2" l="1"/>
  <c r="AW94" i="1"/>
  <c r="AK30" i="1" s="1"/>
  <c r="AK35" i="1" s="1"/>
  <c r="AN95" i="1"/>
  <c r="J96" i="2"/>
  <c r="AT94" i="1" l="1"/>
  <c r="AN94" i="1"/>
</calcChain>
</file>

<file path=xl/sharedStrings.xml><?xml version="1.0" encoding="utf-8"?>
<sst xmlns="http://schemas.openxmlformats.org/spreadsheetml/2006/main" count="1989" uniqueCount="624">
  <si>
    <t>Export Komplet</t>
  </si>
  <si>
    <t/>
  </si>
  <si>
    <t>2.0</t>
  </si>
  <si>
    <t>False</t>
  </si>
  <si>
    <t>{9ce02ce1-6138-44bd-b515-6a1747c757bf}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</si>
  <si>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</si>
  <si>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</si>
  <si>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</si>
  <si>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</si>
  <si>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</si>
  <si>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</si>
  <si>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</si>
  <si>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</si>
  <si>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</si>
  <si>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24113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</si>
  <si>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</si>
  <si>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</si>
  <si>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BD 1502 - plynoinstalace</t>
  </si>
  <si>
    <t>KSO:</t>
  </si>
  <si>
    <t>CC-CZ:</t>
  </si>
  <si>
    <t>Místo:</t>
  </si>
  <si>
    <t xml:space="preserve"> </t>
  </si>
  <si>
    <t>Datum:</t>
  </si>
  <si>
    <t>11. 7. 2024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</si>
  <si>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</si>
  <si>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</si>
  <si>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</si>
  <si>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</si>
  <si>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</si>
  <si>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</si>
  <si>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</si>
  <si>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0,1</t>
  </si>
  <si>
    <t>Zpracovatel:</t>
  </si>
  <si>
    <t>Bršlica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</si>
  <si>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</si>
  <si>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</si>
  <si>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</si>
  <si>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</si>
  <si>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</si>
  <si>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</si>
  <si>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</si>
  <si>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</si>
  <si>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</si>
  <si>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</si>
  <si>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</si>
  <si>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</si>
  <si>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</si>
  <si>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</si>
  <si>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</si>
  <si>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</si>
  <si>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</si>
  <si>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</si>
  <si>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</si>
  <si>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</si>
  <si>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</si>
  <si>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</si>
  <si>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</si>
  <si>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</si>
  <si>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</si>
  <si>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</si>
  <si>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</si>
  <si>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</si>
  <si>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</si>
  <si>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</si>
  <si>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</si>
  <si>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</si>
  <si>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</si>
  <si>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</si>
  <si>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</si>
  <si>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</si>
  <si>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</si>
  <si>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</si>
  <si>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</si>
  <si>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</si>
  <si>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</si>
  <si>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</si>
  <si>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</si>
  <si>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</si>
  <si>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</si>
  <si>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</si>
  <si>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24113c</t>
  </si>
  <si>
    <t>Opravy plynovodu dle revize</t>
  </si>
  <si>
    <t>STA</t>
  </si>
  <si>
    <t>1</t>
  </si>
  <si>
    <t>{009ddd5a-6b66-4b45-bee2-096e8c721c1f}</t>
  </si>
  <si>
    <t>KRYCÍ LIST SOUPISU PRACÍ</t>
  </si>
  <si>
    <t>Objekt:</t>
  </si>
  <si>
    <t>Uherský Brod</t>
  </si>
  <si>
    <t>REKAPITULACE ČLENĚNÍ SOUPISU PRACÍ</t>
  </si>
  <si>
    <t>Kód dílu - Popis</t>
  </si>
  <si>
    <t>Cena celkem [CZK]</t>
  </si>
  <si>
    <t>Náklady ze soupisu prací</t>
  </si>
  <si>
    <t>-1</t>
  </si>
  <si>
    <t>3 - Svislé a kompletní konstrukce</t>
  </si>
  <si>
    <t>61 - Úpravy povrchů vnitřní</t>
  </si>
  <si>
    <t>63 - Podlahy a podlahové konstrukce</t>
  </si>
  <si>
    <t>95 - Dokončovací konstrukce na pozemních stavbách</t>
  </si>
  <si>
    <t>96 - Bourání konstrukcí</t>
  </si>
  <si>
    <t>99 - Staveništní přesun hmot</t>
  </si>
  <si>
    <t>D96 - Přesuny suti a vybouraných hmot</t>
  </si>
  <si>
    <t>784 - Malby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</si>
  <si>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</si>
  <si>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</si>
  <si>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</si>
  <si>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</si>
  <si>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</si>
  <si>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</si>
  <si>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</si>
  <si>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</si>
  <si>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738 - Ústřední vytápění - regulace</t>
  </si>
  <si>
    <t xml:space="preserve">    767 - Konstrukce zámečnické</t>
  </si>
  <si>
    <t xml:space="preserve">    783 - Dokončovací práce - nátěry</t>
  </si>
  <si>
    <t>HZS - Hodinové zúčtovací sazby</t>
  </si>
  <si>
    <t>VRN3 - Zařízení staveniště</t>
  </si>
  <si>
    <t>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</si>
  <si>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</si>
  <si>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</si>
  <si>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</si>
  <si>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</si>
  <si>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</si>
  <si>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</si>
  <si>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</si>
  <si>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</si>
  <si>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</si>
  <si>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</si>
  <si>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</si>
  <si>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</si>
  <si>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</si>
  <si>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</si>
  <si>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</si>
  <si>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</si>
  <si>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26</t>
  </si>
  <si>
    <t>K</t>
  </si>
  <si>
    <t>340236212RT2</t>
  </si>
  <si>
    <t>Zazdívka otvorů pl.0,09m2,cihlami tl.zdi nad 10 cm s použitím suché maltové směsi</t>
  </si>
  <si>
    <t>kus</t>
  </si>
  <si>
    <t>4</t>
  </si>
  <si>
    <t>2</t>
  </si>
  <si>
    <t>1411521860</t>
  </si>
  <si>
    <t>61</t>
  </si>
  <si>
    <t>Úpravy povrchů vnitřní</t>
  </si>
  <si>
    <t>27</t>
  </si>
  <si>
    <t>611401211RT2</t>
  </si>
  <si>
    <t>Oprava omítky na stropech o ploše do 0,25 m2 vápennou štukovou omítkou</t>
  </si>
  <si>
    <t>593931524</t>
  </si>
  <si>
    <t>28</t>
  </si>
  <si>
    <t>612401291RT2</t>
  </si>
  <si>
    <t>Omítka malých ploch vnitřních stěn do 0,25 m2 vápennou štukovovou omítkou</t>
  </si>
  <si>
    <t>-220824493</t>
  </si>
  <si>
    <t>63</t>
  </si>
  <si>
    <t>Podlahy a podlahové konstrukce</t>
  </si>
  <si>
    <t>29</t>
  </si>
  <si>
    <t>631311131R00</t>
  </si>
  <si>
    <t>Doplnění mazanin betonem do 1 m2, nad tl. 8 cm</t>
  </si>
  <si>
    <t>m3</t>
  </si>
  <si>
    <t>-214344350</t>
  </si>
  <si>
    <t>95</t>
  </si>
  <si>
    <t>Dokončovací konstrukce na pozemních stavbách</t>
  </si>
  <si>
    <t>30</t>
  </si>
  <si>
    <t>952901111R00</t>
  </si>
  <si>
    <t>Vyčištění budov o výšce podlaží do 4 m</t>
  </si>
  <si>
    <t>m2</t>
  </si>
  <si>
    <t>-928832094</t>
  </si>
  <si>
    <t>96</t>
  </si>
  <si>
    <t>Bourání konstrukcí</t>
  </si>
  <si>
    <t>42</t>
  </si>
  <si>
    <t>971033121R00</t>
  </si>
  <si>
    <t>Vrtání otvorů, zeď cihelná, do 3 cm, hl. do 15 cm</t>
  </si>
  <si>
    <t>-48829371</t>
  </si>
  <si>
    <t>44</t>
  </si>
  <si>
    <t>971033123R00</t>
  </si>
  <si>
    <t>Vrtání otvorů, zeď cihelná, do 3 cm, hl. do 45 cm</t>
  </si>
  <si>
    <t>-2127714775</t>
  </si>
  <si>
    <t>99</t>
  </si>
  <si>
    <t>Staveništní přesun hmot</t>
  </si>
  <si>
    <t>31</t>
  </si>
  <si>
    <t>999281145R00</t>
  </si>
  <si>
    <t>Přesun hmot pro opravy a údržbu do v. 6 m, nošením</t>
  </si>
  <si>
    <t>t</t>
  </si>
  <si>
    <t>2123447226</t>
  </si>
  <si>
    <t>D96</t>
  </si>
  <si>
    <t>Přesuny suti a vybouraných hmot</t>
  </si>
  <si>
    <t>37</t>
  </si>
  <si>
    <t>979011229R00</t>
  </si>
  <si>
    <t>Přípl.k svislé dopr.suti za každé další PP nošením</t>
  </si>
  <si>
    <t>-243790570</t>
  </si>
  <si>
    <t>38</t>
  </si>
  <si>
    <t>979017111R00</t>
  </si>
  <si>
    <t>Svislé přemístění suti nošením na H do 3,5 m</t>
  </si>
  <si>
    <t>1401455549</t>
  </si>
  <si>
    <t>39</t>
  </si>
  <si>
    <t>979087311R00</t>
  </si>
  <si>
    <t>Vodorovné přemístění suti nošením do 10 m</t>
  </si>
  <si>
    <t>2045554663</t>
  </si>
  <si>
    <t>40</t>
  </si>
  <si>
    <t>979087392R00</t>
  </si>
  <si>
    <t>Příplatek za nošení vyb. hmot každých dalších 10 m</t>
  </si>
  <si>
    <t>-29278695</t>
  </si>
  <si>
    <t>784</t>
  </si>
  <si>
    <t>Malby</t>
  </si>
  <si>
    <t>33</t>
  </si>
  <si>
    <t>784011111R00</t>
  </si>
  <si>
    <t>Oprášení/ometení podkladu</t>
  </si>
  <si>
    <t>16</t>
  </si>
  <si>
    <t>-616771373</t>
  </si>
  <si>
    <t>34</t>
  </si>
  <si>
    <t>784011211RT3</t>
  </si>
  <si>
    <t>Olepování vnitřních ploch včetně maskovací pásky šířky 50 mm</t>
  </si>
  <si>
    <t>m</t>
  </si>
  <si>
    <t>-244890081</t>
  </si>
  <si>
    <t>35</t>
  </si>
  <si>
    <t>784011221RT2</t>
  </si>
  <si>
    <t>Zakrytí předmětů, včetně odstranění včetně dodávky fólie tl. 0,04 mm</t>
  </si>
  <si>
    <t>-205734201</t>
  </si>
  <si>
    <t>36</t>
  </si>
  <si>
    <t>784011222RT2</t>
  </si>
  <si>
    <t>Zakrytí podlah, včetně odstranění včetně papírové lepenky</t>
  </si>
  <si>
    <t>452428972</t>
  </si>
  <si>
    <t>32</t>
  </si>
  <si>
    <t>784165522R00</t>
  </si>
  <si>
    <t>Malba HET Klasik, barva, bez penetrace, 2 x</t>
  </si>
  <si>
    <t>570276362</t>
  </si>
  <si>
    <t>PSV</t>
  </si>
  <si>
    <t>Práce a dodávky PSV</t>
  </si>
  <si>
    <t>721</t>
  </si>
  <si>
    <t>Zdravotechnika - vnitřní kanalizace</t>
  </si>
  <si>
    <t>51</t>
  </si>
  <si>
    <t>721174041</t>
  </si>
  <si>
    <t>Potrubí kanalizační z PP připojovací DN 32</t>
  </si>
  <si>
    <t>1529860657</t>
  </si>
  <si>
    <t>52</t>
  </si>
  <si>
    <t>721174041-2</t>
  </si>
  <si>
    <t>Miska pro odvod kondenzátu HL 21</t>
  </si>
  <si>
    <t>ks</t>
  </si>
  <si>
    <t>887015372</t>
  </si>
  <si>
    <t>53</t>
  </si>
  <si>
    <t>721194104</t>
  </si>
  <si>
    <t>Vyvedení a upevnění odpadních výpustek DN 40</t>
  </si>
  <si>
    <t>-1212013395</t>
  </si>
  <si>
    <t>54</t>
  </si>
  <si>
    <t>998721201</t>
  </si>
  <si>
    <t>Přesun hmot pro vnitřní kanalizace v objektech v do 6 m</t>
  </si>
  <si>
    <t>%</t>
  </si>
  <si>
    <t>1052209989</t>
  </si>
  <si>
    <t>722</t>
  </si>
  <si>
    <t>Zdravotechnika - vnitřní vodovod</t>
  </si>
  <si>
    <t>115</t>
  </si>
  <si>
    <t>722173913</t>
  </si>
  <si>
    <t>Potrubí plastové spoje svar polyfuze D do 25 mm</t>
  </si>
  <si>
    <t>-41034875</t>
  </si>
  <si>
    <t>55</t>
  </si>
  <si>
    <t>722174003</t>
  </si>
  <si>
    <t>Potrubí vodovodní plastové PPR svar polyfuze PN 16 D 25 x 3,5 mm</t>
  </si>
  <si>
    <t>-988964673</t>
  </si>
  <si>
    <t>113</t>
  </si>
  <si>
    <t>722173925</t>
  </si>
  <si>
    <t>Potrubí plastové propojení D 40</t>
  </si>
  <si>
    <t>1016926772</t>
  </si>
  <si>
    <t>114</t>
  </si>
  <si>
    <t>722221000</t>
  </si>
  <si>
    <t xml:space="preserve">Vyvedení výustky DN 1/2" </t>
  </si>
  <si>
    <t>1328099706</t>
  </si>
  <si>
    <t>57</t>
  </si>
  <si>
    <t>722232044</t>
  </si>
  <si>
    <t>Kohout kulový přímý s 2x vnitřním závitem a páčkou PN 42 do 185 °C chrom R250D 3/4" červený voda</t>
  </si>
  <si>
    <t>-801976673</t>
  </si>
  <si>
    <t>58</t>
  </si>
  <si>
    <t>734291113</t>
  </si>
  <si>
    <t>Kohout závitový plnící a vypouštěcí ČSN 137061 PN 10/100°C G 1/2</t>
  </si>
  <si>
    <t>1797165694</t>
  </si>
  <si>
    <t>59</t>
  </si>
  <si>
    <t>998722201</t>
  </si>
  <si>
    <t>Přesun hmot pro vnitřní vodovod v objektech v do 6 m</t>
  </si>
  <si>
    <t>459116888</t>
  </si>
  <si>
    <t>723</t>
  </si>
  <si>
    <t>Zdravotechnika - vnitřní plynovod</t>
  </si>
  <si>
    <t>723220913</t>
  </si>
  <si>
    <t>Výměna a přetěsnění připojení plynových spotřebičů</t>
  </si>
  <si>
    <t>199537274</t>
  </si>
  <si>
    <t>723220914</t>
  </si>
  <si>
    <t>Servis a čištění plynových spotřebičů</t>
  </si>
  <si>
    <t>512</t>
  </si>
  <si>
    <t>-2140877985</t>
  </si>
  <si>
    <t>7</t>
  </si>
  <si>
    <t>723231163</t>
  </si>
  <si>
    <t>Kohout přímý G 3/4 se 2 závity s páčkou</t>
  </si>
  <si>
    <t>-2082423689</t>
  </si>
  <si>
    <t>25</t>
  </si>
  <si>
    <t>723239123</t>
  </si>
  <si>
    <t>Mtž plynové hadice</t>
  </si>
  <si>
    <t>1624112994</t>
  </si>
  <si>
    <t>24</t>
  </si>
  <si>
    <t>M</t>
  </si>
  <si>
    <t>MRBM0020</t>
  </si>
  <si>
    <t>Hadice Merabell Gas Profi R1/2"-G1/2" 100cm, plynová</t>
  </si>
  <si>
    <t>-49656384</t>
  </si>
  <si>
    <t>9</t>
  </si>
  <si>
    <t>495,5</t>
  </si>
  <si>
    <t>Matice 3/4"</t>
  </si>
  <si>
    <t>1136431032</t>
  </si>
  <si>
    <t>10</t>
  </si>
  <si>
    <t>X150UT-50</t>
  </si>
  <si>
    <t>Vsuvka 3/4"</t>
  </si>
  <si>
    <t>1467875351</t>
  </si>
  <si>
    <t>11</t>
  </si>
  <si>
    <t>X150UT-20</t>
  </si>
  <si>
    <t>Těsnění 3/4"</t>
  </si>
  <si>
    <t>1108167853</t>
  </si>
  <si>
    <t>41</t>
  </si>
  <si>
    <t>TASK200FM1</t>
  </si>
  <si>
    <t>Protipožární armatura závitová - FIREBAG - 3/4"Fx3/4"M</t>
  </si>
  <si>
    <t>-1530804424</t>
  </si>
  <si>
    <t>13</t>
  </si>
  <si>
    <t>723231164-2</t>
  </si>
  <si>
    <t xml:space="preserve">Montáž a dodávka chrániček na stávající potrubí </t>
  </si>
  <si>
    <t>-671172757</t>
  </si>
  <si>
    <t>15</t>
  </si>
  <si>
    <t>723220915</t>
  </si>
  <si>
    <t>Zatěsnění chrániček</t>
  </si>
  <si>
    <t>-1863757890</t>
  </si>
  <si>
    <t>45</t>
  </si>
  <si>
    <t>733191927</t>
  </si>
  <si>
    <t>Svaření chráničky</t>
  </si>
  <si>
    <t>2066151589</t>
  </si>
  <si>
    <t>46</t>
  </si>
  <si>
    <t>734191821</t>
  </si>
  <si>
    <t>Příčné rozřezání chráničky</t>
  </si>
  <si>
    <t>1270750957</t>
  </si>
  <si>
    <t>47</t>
  </si>
  <si>
    <t>734191829</t>
  </si>
  <si>
    <t>Nasunutí chráničky</t>
  </si>
  <si>
    <t>-1541861340</t>
  </si>
  <si>
    <t>49</t>
  </si>
  <si>
    <t>734191838</t>
  </si>
  <si>
    <t>Technické a svářecí plyny</t>
  </si>
  <si>
    <t>soubor</t>
  </si>
  <si>
    <t>-1803768430</t>
  </si>
  <si>
    <t>8</t>
  </si>
  <si>
    <t>998723201</t>
  </si>
  <si>
    <t>Přesun hmot procentní pro vnitřní plynovod v objektech v do 6 m</t>
  </si>
  <si>
    <t>1124769228</t>
  </si>
  <si>
    <t>731</t>
  </si>
  <si>
    <t>Ústřední vytápění - kotelny</t>
  </si>
  <si>
    <t>60</t>
  </si>
  <si>
    <t>731249211-1</t>
  </si>
  <si>
    <t>Montáž rychlovyhřívacích agregátů na plynná paliva s přípravou TUV</t>
  </si>
  <si>
    <t>912492800</t>
  </si>
  <si>
    <t>VIE050-19</t>
  </si>
  <si>
    <t xml:space="preserve">Plynový kondenzační kombinovaný kotel Vitodens 100-W o výkonu max. 19 kW </t>
  </si>
  <si>
    <t>-864092838</t>
  </si>
  <si>
    <t>62</t>
  </si>
  <si>
    <t>731249213</t>
  </si>
  <si>
    <t>Mtž odkouření</t>
  </si>
  <si>
    <t>404856563</t>
  </si>
  <si>
    <t>52108119</t>
  </si>
  <si>
    <t>Sada šachtová odkouření koaxiální DN 60/100</t>
  </si>
  <si>
    <t>1987100865</t>
  </si>
  <si>
    <t>64</t>
  </si>
  <si>
    <t>7783216</t>
  </si>
  <si>
    <t>Trubka DN 60/100, Ln 500, Dmax 130</t>
  </si>
  <si>
    <t>-2140471293</t>
  </si>
  <si>
    <t>65</t>
  </si>
  <si>
    <t>7783198</t>
  </si>
  <si>
    <t>Trubka plast  DN 60-2m</t>
  </si>
  <si>
    <t>-469191542</t>
  </si>
  <si>
    <t>66</t>
  </si>
  <si>
    <t>52100010</t>
  </si>
  <si>
    <t>Koleno s kontrolními otvory 60</t>
  </si>
  <si>
    <t>-106401455</t>
  </si>
  <si>
    <t>67</t>
  </si>
  <si>
    <t>7783218</t>
  </si>
  <si>
    <t>AZ koleno 45° 60/100</t>
  </si>
  <si>
    <t>818575751</t>
  </si>
  <si>
    <t>68</t>
  </si>
  <si>
    <t>998731201</t>
  </si>
  <si>
    <t>Přesun hmot pro kotelny v objektech v do 6 m</t>
  </si>
  <si>
    <t>-327279846</t>
  </si>
  <si>
    <t>733</t>
  </si>
  <si>
    <t>Ústřední vytápění - potrubí</t>
  </si>
  <si>
    <t>81</t>
  </si>
  <si>
    <t>733113125</t>
  </si>
  <si>
    <t>Příplatek k ceně za zhotovení přípojek z potrubí Cu D 15</t>
  </si>
  <si>
    <t>1997183491</t>
  </si>
  <si>
    <t>82</t>
  </si>
  <si>
    <t>733113127</t>
  </si>
  <si>
    <t>Příplatek k ceně za zhotovení přípojek z potrubí Cu D 22</t>
  </si>
  <si>
    <t>-230595211</t>
  </si>
  <si>
    <t>83</t>
  </si>
  <si>
    <t>733222303</t>
  </si>
  <si>
    <t>Potrubí měděné polotvrdé spojované lisováním DN 15 ÚT</t>
  </si>
  <si>
    <t>640459506</t>
  </si>
  <si>
    <t>84</t>
  </si>
  <si>
    <t>733222304</t>
  </si>
  <si>
    <t>Potrubí měděné polotvrdé spojované lisováním DN 20 ÚT</t>
  </si>
  <si>
    <t>200708831</t>
  </si>
  <si>
    <t>85</t>
  </si>
  <si>
    <t>733291101</t>
  </si>
  <si>
    <t>Zkouška těsnosti potrubí měděné do D 35x1,5</t>
  </si>
  <si>
    <t>812046059</t>
  </si>
  <si>
    <t>86</t>
  </si>
  <si>
    <t>998733201</t>
  </si>
  <si>
    <t>Přesun hmot pro rozvody potrubí v objektech v do 6 m</t>
  </si>
  <si>
    <t>-149899043</t>
  </si>
  <si>
    <t>734</t>
  </si>
  <si>
    <t>Ústřední vytápění - armatury</t>
  </si>
  <si>
    <t>87</t>
  </si>
  <si>
    <t>734209103</t>
  </si>
  <si>
    <t>Montáž armatury závitové s jedním závitem G 1/2</t>
  </si>
  <si>
    <t>-1238649857</t>
  </si>
  <si>
    <t>88</t>
  </si>
  <si>
    <t>104GIAR88IY003</t>
  </si>
  <si>
    <t>Ventil automatický odvzdušňovací 1/2~, svislý + zpětný ventil, mos</t>
  </si>
  <si>
    <t>1620554422</t>
  </si>
  <si>
    <t>89</t>
  </si>
  <si>
    <t>734209113</t>
  </si>
  <si>
    <t>Montáž armatury závitové s dvěma závity G 1/2</t>
  </si>
  <si>
    <t>1445846598</t>
  </si>
  <si>
    <t>104IVA500513-1</t>
  </si>
  <si>
    <t>Ventil 1/2~ rohový termostatický dvouregulační, vnitřní závit chromový pro otopný žebřík</t>
  </si>
  <si>
    <t>762123824</t>
  </si>
  <si>
    <t>97</t>
  </si>
  <si>
    <t>104IVA500652-1</t>
  </si>
  <si>
    <t>Šroubení regulační 1/2~ rohové, vnitřní závit chromové pro otopný žebřík</t>
  </si>
  <si>
    <t>1791766477</t>
  </si>
  <si>
    <t>90</t>
  </si>
  <si>
    <t>104IVA500323</t>
  </si>
  <si>
    <t>Vekolux-Ivar 50% šroubení rohové na eurokonus</t>
  </si>
  <si>
    <t>-459057977</t>
  </si>
  <si>
    <t>98</t>
  </si>
  <si>
    <t>734209131</t>
  </si>
  <si>
    <t>Mtž svorného šroubení</t>
  </si>
  <si>
    <t>-1016671404</t>
  </si>
  <si>
    <t>104HZP1034</t>
  </si>
  <si>
    <t>Šroubení svěrné KV 15 15x1/2~ pro Cu</t>
  </si>
  <si>
    <t>-1265754407</t>
  </si>
  <si>
    <t>91</t>
  </si>
  <si>
    <t>734209132</t>
  </si>
  <si>
    <t>Mtž tvarovek Cu do DN 50</t>
  </si>
  <si>
    <t>1903196203</t>
  </si>
  <si>
    <t>92</t>
  </si>
  <si>
    <t>104CU4243G22X3/4</t>
  </si>
  <si>
    <t>Přechodka vnější 22x3/4~ bronz</t>
  </si>
  <si>
    <t>-525486036</t>
  </si>
  <si>
    <t>93</t>
  </si>
  <si>
    <t>734261234</t>
  </si>
  <si>
    <t>Šroubení topenářské přímé G 3/4 PN 16 do 120°C</t>
  </si>
  <si>
    <t>943542439</t>
  </si>
  <si>
    <t>69</t>
  </si>
  <si>
    <t>750744470</t>
  </si>
  <si>
    <t>94</t>
  </si>
  <si>
    <t>734291952</t>
  </si>
  <si>
    <t>Mtž termostatické hlavice</t>
  </si>
  <si>
    <t>118756744</t>
  </si>
  <si>
    <t>102IVA501172</t>
  </si>
  <si>
    <t>Termostatická hlavice T 5000 bílá</t>
  </si>
  <si>
    <t>1100835662</t>
  </si>
  <si>
    <t>70</t>
  </si>
  <si>
    <t>734292714</t>
  </si>
  <si>
    <t>Kohout kulový přímý G 3/4 PN 42 do 185°C vnitřní závit</t>
  </si>
  <si>
    <t>14205285</t>
  </si>
  <si>
    <t>100</t>
  </si>
  <si>
    <t>MRX62138</t>
  </si>
  <si>
    <t>Total filtr TF1 22 mm samosvorný</t>
  </si>
  <si>
    <t>-1745719756</t>
  </si>
  <si>
    <t>71</t>
  </si>
  <si>
    <t>998734201</t>
  </si>
  <si>
    <t>Přesun hmot pro armatury v objektech v do 6 m</t>
  </si>
  <si>
    <t>-989102641</t>
  </si>
  <si>
    <t>735</t>
  </si>
  <si>
    <t>Ústřední vytápění - otopná tělesa</t>
  </si>
  <si>
    <t>101</t>
  </si>
  <si>
    <t>735000912</t>
  </si>
  <si>
    <t>Vyregulování ventilu nebo kohoutu dvojregulačního s termostatickým ovládáním</t>
  </si>
  <si>
    <t>-2127358159</t>
  </si>
  <si>
    <t>102</t>
  </si>
  <si>
    <t>735159220</t>
  </si>
  <si>
    <t>Montáž otopných těles panelových dvouřadých mimo těles Korado Radik délky do 1500 mm</t>
  </si>
  <si>
    <t>-1778394098</t>
  </si>
  <si>
    <t>103</t>
  </si>
  <si>
    <t>CNM21-6080M</t>
  </si>
  <si>
    <t>Těleso otopné CosmoNova 21-600/800mm, multifunkční, s vent</t>
  </si>
  <si>
    <t>1301207008</t>
  </si>
  <si>
    <t>110</t>
  </si>
  <si>
    <t>CNM21-6160M</t>
  </si>
  <si>
    <t>Těleso otopné CosmoNova 21-600/1600mm, multifunkční, s vent</t>
  </si>
  <si>
    <t>-1416230939</t>
  </si>
  <si>
    <t>111</t>
  </si>
  <si>
    <t>CNM22-6160M</t>
  </si>
  <si>
    <t>Těleso otopné CosmoNova 22-600/1600mm, multifunkční, s vent</t>
  </si>
  <si>
    <t>-717539149</t>
  </si>
  <si>
    <t>104</t>
  </si>
  <si>
    <t>102VOGF00R2A600A</t>
  </si>
  <si>
    <t>Konzoly pro v.600 VN-COSMOMAT</t>
  </si>
  <si>
    <t>sada</t>
  </si>
  <si>
    <t>1975935061</t>
  </si>
  <si>
    <t>105</t>
  </si>
  <si>
    <t>735164532</t>
  </si>
  <si>
    <t>Montáž otopného tělesa trubkového Koralux Rondo volně výšky tělesa přes 1500 mm</t>
  </si>
  <si>
    <t>-859100979</t>
  </si>
  <si>
    <t>106</t>
  </si>
  <si>
    <t>104ZEBK600 1680 SP</t>
  </si>
  <si>
    <t>Těleso otopné K 600/1820 1177W (90/70/20) žebříkové, bílé</t>
  </si>
  <si>
    <t>1169393644</t>
  </si>
  <si>
    <t>107</t>
  </si>
  <si>
    <t>735175000</t>
  </si>
  <si>
    <t>Mtž el.topné vložky</t>
  </si>
  <si>
    <t>1153507667</t>
  </si>
  <si>
    <t>108</t>
  </si>
  <si>
    <t>102NEREL.05R-500W</t>
  </si>
  <si>
    <t>Elektr.topná tyč s reg. 500W</t>
  </si>
  <si>
    <t>-178990053</t>
  </si>
  <si>
    <t>109</t>
  </si>
  <si>
    <t>998735201</t>
  </si>
  <si>
    <t>Přesun hmot pro otopná tělesa v objektech v do 6 m</t>
  </si>
  <si>
    <t>-31568555</t>
  </si>
  <si>
    <t>738</t>
  </si>
  <si>
    <t>Ústřední vytápění - regulace</t>
  </si>
  <si>
    <t>72</t>
  </si>
  <si>
    <t>738101000</t>
  </si>
  <si>
    <t>Mtž regulace ke kotlům závěsným</t>
  </si>
  <si>
    <t>-576402312</t>
  </si>
  <si>
    <t>73</t>
  </si>
  <si>
    <t>738101000R</t>
  </si>
  <si>
    <t>Regulace ke kotlům závěsným PT - bezdrátový termostat</t>
  </si>
  <si>
    <t>1872516551</t>
  </si>
  <si>
    <t>74</t>
  </si>
  <si>
    <t>738101002</t>
  </si>
  <si>
    <t>Elektrické propojení regulace - kabeláž</t>
  </si>
  <si>
    <t>1920766634</t>
  </si>
  <si>
    <t>75</t>
  </si>
  <si>
    <t>998738100</t>
  </si>
  <si>
    <t>Přesun hmot pro regulace do 6m</t>
  </si>
  <si>
    <t>1530158695</t>
  </si>
  <si>
    <t>767</t>
  </si>
  <si>
    <t>Konstrukce zámečnické</t>
  </si>
  <si>
    <t>77</t>
  </si>
  <si>
    <t>767995000</t>
  </si>
  <si>
    <t>Objímka pro trubku do DN 50</t>
  </si>
  <si>
    <t>2038480613</t>
  </si>
  <si>
    <t>78</t>
  </si>
  <si>
    <t>998767201</t>
  </si>
  <si>
    <t>Přesun hmot pro zámečnické konstrukce v objektech v do 6 m</t>
  </si>
  <si>
    <t>-188920379</t>
  </si>
  <si>
    <t>783</t>
  </si>
  <si>
    <t>Dokončovací práce - nátěry</t>
  </si>
  <si>
    <t>48</t>
  </si>
  <si>
    <t>783425412</t>
  </si>
  <si>
    <t>Nátěry syntetické potrubí 1x antikorozní, 1x základní, 2x email</t>
  </si>
  <si>
    <t>-1894558902</t>
  </si>
  <si>
    <t>HZS</t>
  </si>
  <si>
    <t>Hodinové zúčtovací sazby</t>
  </si>
  <si>
    <t>112</t>
  </si>
  <si>
    <t>002-99</t>
  </si>
  <si>
    <t>Demontáž kuchyňské linky</t>
  </si>
  <si>
    <t>1392664777</t>
  </si>
  <si>
    <t>17</t>
  </si>
  <si>
    <t>800-5</t>
  </si>
  <si>
    <t>Ekologická likvidace demontovaného materiálu a suti</t>
  </si>
  <si>
    <t>nh</t>
  </si>
  <si>
    <t>-1113181740</t>
  </si>
  <si>
    <t>23</t>
  </si>
  <si>
    <t>800-6</t>
  </si>
  <si>
    <t>Poplatek za skládku</t>
  </si>
  <si>
    <t>-201978002</t>
  </si>
  <si>
    <t>79</t>
  </si>
  <si>
    <t>990000001</t>
  </si>
  <si>
    <t>Topná zkouška + vyregulování systému</t>
  </si>
  <si>
    <t>324753843</t>
  </si>
  <si>
    <t>6</t>
  </si>
  <si>
    <t>9900000019-1</t>
  </si>
  <si>
    <t xml:space="preserve">Zprůchodnění větracích otvorů </t>
  </si>
  <si>
    <t>1232676149</t>
  </si>
  <si>
    <t>80</t>
  </si>
  <si>
    <t>990000002</t>
  </si>
  <si>
    <t>Servis kotle a spuštění RH</t>
  </si>
  <si>
    <t>1062811271</t>
  </si>
  <si>
    <t>990000005</t>
  </si>
  <si>
    <t>Konzultace a koordinace</t>
  </si>
  <si>
    <t>-913232371</t>
  </si>
  <si>
    <t>990000012</t>
  </si>
  <si>
    <t>Stavební výpomoce</t>
  </si>
  <si>
    <t>23790232</t>
  </si>
  <si>
    <t>990000013</t>
  </si>
  <si>
    <t>Drobný stavební materiál</t>
  </si>
  <si>
    <t>610607819</t>
  </si>
  <si>
    <t>50</t>
  </si>
  <si>
    <t>990000018-10</t>
  </si>
  <si>
    <t>Koodrinace s uživateli bytů</t>
  </si>
  <si>
    <t>-1378604407</t>
  </si>
  <si>
    <t>990000018-2</t>
  </si>
  <si>
    <t>Revize plynu</t>
  </si>
  <si>
    <t>-1154524368</t>
  </si>
  <si>
    <t>5</t>
  </si>
  <si>
    <t>990000018-3</t>
  </si>
  <si>
    <t>Doprava a čas strávený na cestě</t>
  </si>
  <si>
    <t>703155273</t>
  </si>
  <si>
    <t>14</t>
  </si>
  <si>
    <t>990000018-9</t>
  </si>
  <si>
    <t>Požární prostupy</t>
  </si>
  <si>
    <t>-1861277382</t>
  </si>
  <si>
    <t>22</t>
  </si>
  <si>
    <t>002</t>
  </si>
  <si>
    <t>Projekt skutečného stavu</t>
  </si>
  <si>
    <t>-619880471</t>
  </si>
  <si>
    <t>VRN3</t>
  </si>
  <si>
    <t>Zařízení staveniště</t>
  </si>
  <si>
    <t>18</t>
  </si>
  <si>
    <t>005121010R</t>
  </si>
  <si>
    <t>Vybudování zařízení staveniště</t>
  </si>
  <si>
    <t>-712061038</t>
  </si>
  <si>
    <t>19</t>
  </si>
  <si>
    <t>005121020R</t>
  </si>
  <si>
    <t>Provoz zařízení staveniště</t>
  </si>
  <si>
    <t>-1264830468</t>
  </si>
  <si>
    <t>20</t>
  </si>
  <si>
    <t>005121030R</t>
  </si>
  <si>
    <t>Odstranění zařízení staveniště</t>
  </si>
  <si>
    <t>1430658845</t>
  </si>
  <si>
    <t>VRN7</t>
  </si>
  <si>
    <t>Provozní vlivy</t>
  </si>
  <si>
    <t>005121020R.1</t>
  </si>
  <si>
    <t>1594829330</t>
  </si>
  <si>
    <t>Jiří Bršlica</t>
  </si>
  <si>
    <t xml:space="preserve"> Opravy plynovodu a dodávka plynového kotle s rozvody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</si>
</sst>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rgb="FF96969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0" borderId="3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31" fillId="0" borderId="22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19" fillId="0" borderId="22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/>
    <xf numFmtId="4" fontId="31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 wrapText="1"/>
    </xf>
    <xf numFmtId="0" fontId="34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48" t="s">
        <v>5</v>
      </c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9" t="s">
        <v>14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R5" s="17"/>
      <c r="BE5" s="176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80" t="s">
        <v>17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R6" s="17"/>
      <c r="BE6" s="177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7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7"/>
      <c r="BS8" s="14" t="s">
        <v>6</v>
      </c>
    </row>
    <row r="9" spans="1:74" s="1" customFormat="1" ht="14.45" customHeight="1">
      <c r="B9" s="17"/>
      <c r="AR9" s="17"/>
      <c r="BE9" s="177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77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177"/>
      <c r="BS11" s="14" t="s">
        <v>6</v>
      </c>
    </row>
    <row r="12" spans="1:74" s="1" customFormat="1" ht="6.95" customHeight="1">
      <c r="B12" s="17"/>
      <c r="AR12" s="17"/>
      <c r="BE12" s="177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77"/>
      <c r="BS13" s="14" t="s">
        <v>6</v>
      </c>
    </row>
    <row r="14" spans="1:74" ht="12.75">
      <c r="B14" s="17"/>
      <c r="E14" s="181" t="s">
        <v>28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4" t="s">
        <v>26</v>
      </c>
      <c r="AN14" s="26" t="s">
        <v>28</v>
      </c>
      <c r="AR14" s="17"/>
      <c r="BE14" s="177"/>
      <c r="BS14" s="14" t="s">
        <v>6</v>
      </c>
    </row>
    <row r="15" spans="1:74" s="1" customFormat="1" ht="6.95" customHeight="1">
      <c r="B15" s="17"/>
      <c r="AR15" s="17"/>
      <c r="BE15" s="177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77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177"/>
      <c r="BS17" s="14" t="s">
        <v>30</v>
      </c>
    </row>
    <row r="18" spans="1:71" s="1" customFormat="1" ht="6.95" customHeight="1">
      <c r="B18" s="17"/>
      <c r="AR18" s="17"/>
      <c r="BE18" s="177"/>
      <c r="BS18" s="14" t="s">
        <v>31</v>
      </c>
    </row>
    <row r="19" spans="1:71" s="1" customFormat="1" ht="12" customHeight="1">
      <c r="B19" s="17"/>
      <c r="D19" s="24" t="s">
        <v>32</v>
      </c>
      <c r="AK19" s="24" t="s">
        <v>25</v>
      </c>
      <c r="AN19" s="22" t="s">
        <v>1</v>
      </c>
      <c r="AR19" s="17"/>
      <c r="BE19" s="177"/>
      <c r="BS19" s="14" t="s">
        <v>31</v>
      </c>
    </row>
    <row r="20" spans="1:71" s="1" customFormat="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177"/>
      <c r="BS20" s="14" t="s">
        <v>30</v>
      </c>
    </row>
    <row r="21" spans="1:71" s="1" customFormat="1" ht="6.95" customHeight="1">
      <c r="B21" s="17"/>
      <c r="AR21" s="17"/>
      <c r="BE21" s="177"/>
    </row>
    <row r="22" spans="1:71" s="1" customFormat="1" ht="12" customHeight="1">
      <c r="B22" s="17"/>
      <c r="D22" s="24" t="s">
        <v>34</v>
      </c>
      <c r="AR22" s="17"/>
      <c r="BE22" s="177"/>
    </row>
    <row r="23" spans="1:71" s="1" customFormat="1" ht="16.5" customHeight="1">
      <c r="B23" s="17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7"/>
      <c r="BE23" s="177"/>
    </row>
    <row r="24" spans="1:71" s="1" customFormat="1" ht="6.95" customHeight="1">
      <c r="B24" s="17"/>
      <c r="AR24" s="17"/>
      <c r="BE24" s="177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7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ROUNDUP(AG94,1)</f>
        <v>0</v>
      </c>
      <c r="AL26" s="185"/>
      <c r="AM26" s="185"/>
      <c r="AN26" s="185"/>
      <c r="AO26" s="185"/>
      <c r="AP26" s="29"/>
      <c r="AQ26" s="29"/>
      <c r="AR26" s="30"/>
      <c r="BE26" s="177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7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6" t="s">
        <v>36</v>
      </c>
      <c r="M28" s="186"/>
      <c r="N28" s="186"/>
      <c r="O28" s="186"/>
      <c r="P28" s="186"/>
      <c r="Q28" s="29"/>
      <c r="R28" s="29"/>
      <c r="S28" s="29"/>
      <c r="T28" s="29"/>
      <c r="U28" s="29"/>
      <c r="V28" s="29"/>
      <c r="W28" s="186" t="s">
        <v>37</v>
      </c>
      <c r="X28" s="186"/>
      <c r="Y28" s="186"/>
      <c r="Z28" s="186"/>
      <c r="AA28" s="186"/>
      <c r="AB28" s="186"/>
      <c r="AC28" s="186"/>
      <c r="AD28" s="186"/>
      <c r="AE28" s="186"/>
      <c r="AF28" s="29"/>
      <c r="AG28" s="29"/>
      <c r="AH28" s="29"/>
      <c r="AI28" s="29"/>
      <c r="AJ28" s="29"/>
      <c r="AK28" s="186" t="s">
        <v>38</v>
      </c>
      <c r="AL28" s="186"/>
      <c r="AM28" s="186"/>
      <c r="AN28" s="186"/>
      <c r="AO28" s="186"/>
      <c r="AP28" s="29"/>
      <c r="AQ28" s="29"/>
      <c r="AR28" s="30"/>
      <c r="BE28" s="177"/>
    </row>
    <row r="29" spans="1:71" s="3" customFormat="1" ht="14.45" customHeight="1">
      <c r="B29" s="33"/>
      <c r="D29" s="24" t="s">
        <v>39</v>
      </c>
      <c r="F29" s="24" t="s">
        <v>40</v>
      </c>
      <c r="L29" s="171">
        <v>0.21</v>
      </c>
      <c r="M29" s="170"/>
      <c r="N29" s="170"/>
      <c r="O29" s="170"/>
      <c r="P29" s="170"/>
      <c r="W29" s="169">
        <f>ROUNDUP(AZ94, 1)</f>
        <v>0</v>
      </c>
      <c r="X29" s="170"/>
      <c r="Y29" s="170"/>
      <c r="Z29" s="170"/>
      <c r="AA29" s="170"/>
      <c r="AB29" s="170"/>
      <c r="AC29" s="170"/>
      <c r="AD29" s="170"/>
      <c r="AE29" s="170"/>
      <c r="AK29" s="169">
        <f>ROUNDUP(AV94, 1)</f>
        <v>0</v>
      </c>
      <c r="AL29" s="170"/>
      <c r="AM29" s="170"/>
      <c r="AN29" s="170"/>
      <c r="AO29" s="170"/>
      <c r="AR29" s="33"/>
      <c r="BE29" s="178"/>
    </row>
    <row r="30" spans="1:71" s="3" customFormat="1" ht="14.45" customHeight="1">
      <c r="B30" s="33"/>
      <c r="F30" s="24" t="s">
        <v>41</v>
      </c>
      <c r="L30" s="171">
        <v>0.12</v>
      </c>
      <c r="M30" s="170"/>
      <c r="N30" s="170"/>
      <c r="O30" s="170"/>
      <c r="P30" s="170"/>
      <c r="W30" s="169">
        <f>ROUNDUP(BA94, 1)</f>
        <v>0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ROUNDUP(AW94, 1)</f>
        <v>0</v>
      </c>
      <c r="AL30" s="170"/>
      <c r="AM30" s="170"/>
      <c r="AN30" s="170"/>
      <c r="AO30" s="170"/>
      <c r="AR30" s="33"/>
      <c r="BE30" s="178"/>
    </row>
    <row r="31" spans="1:71" s="3" customFormat="1" ht="14.45" hidden="1" customHeight="1">
      <c r="B31" s="33"/>
      <c r="F31" s="24" t="s">
        <v>42</v>
      </c>
      <c r="L31" s="171">
        <v>0.21</v>
      </c>
      <c r="M31" s="170"/>
      <c r="N31" s="170"/>
      <c r="O31" s="170"/>
      <c r="P31" s="170"/>
      <c r="W31" s="169">
        <f>ROUNDUP(BB94, 1)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33"/>
      <c r="BE31" s="178"/>
    </row>
    <row r="32" spans="1:71" s="3" customFormat="1" ht="14.45" hidden="1" customHeight="1">
      <c r="B32" s="33"/>
      <c r="F32" s="24" t="s">
        <v>43</v>
      </c>
      <c r="L32" s="171">
        <v>0.12</v>
      </c>
      <c r="M32" s="170"/>
      <c r="N32" s="170"/>
      <c r="O32" s="170"/>
      <c r="P32" s="170"/>
      <c r="W32" s="169">
        <f>ROUNDUP(BC94, 1)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33"/>
      <c r="BE32" s="178"/>
    </row>
    <row r="33" spans="1:57" s="3" customFormat="1" ht="14.45" hidden="1" customHeight="1">
      <c r="B33" s="33"/>
      <c r="F33" s="24" t="s">
        <v>44</v>
      </c>
      <c r="L33" s="171">
        <v>0</v>
      </c>
      <c r="M33" s="170"/>
      <c r="N33" s="170"/>
      <c r="O33" s="170"/>
      <c r="P33" s="170"/>
      <c r="W33" s="169">
        <f>ROUNDUP(BD94, 1)</f>
        <v>0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33"/>
      <c r="BE33" s="178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7"/>
    </row>
    <row r="35" spans="1:57" s="2" customFormat="1" ht="25.9" customHeight="1">
      <c r="A35" s="29"/>
      <c r="B35" s="30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172" t="s">
        <v>47</v>
      </c>
      <c r="Y35" s="173"/>
      <c r="Z35" s="173"/>
      <c r="AA35" s="173"/>
      <c r="AB35" s="173"/>
      <c r="AC35" s="36"/>
      <c r="AD35" s="36"/>
      <c r="AE35" s="36"/>
      <c r="AF35" s="36"/>
      <c r="AG35" s="36"/>
      <c r="AH35" s="36"/>
      <c r="AI35" s="36"/>
      <c r="AJ35" s="36"/>
      <c r="AK35" s="174">
        <f>SUM(AK26:AK33)</f>
        <v>0</v>
      </c>
      <c r="AL35" s="173"/>
      <c r="AM35" s="173"/>
      <c r="AN35" s="173"/>
      <c r="AO35" s="175"/>
      <c r="AP35" s="34"/>
      <c r="AQ35" s="34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8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39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53</v>
      </c>
      <c r="AI64" s="42"/>
      <c r="AJ64" s="42"/>
      <c r="AK64" s="42"/>
      <c r="AL64" s="42"/>
      <c r="AM64" s="42"/>
      <c r="AN64" s="42"/>
      <c r="AO64" s="42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  <c r="BE77" s="29"/>
    </row>
    <row r="81" spans="1:91" s="2" customFormat="1" ht="6.95" customHeight="1">
      <c r="A81" s="29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7"/>
      <c r="C84" s="24" t="s">
        <v>13</v>
      </c>
      <c r="L84" s="4" t="str">
        <f>K5</f>
        <v>24113</v>
      </c>
      <c r="AR84" s="47"/>
    </row>
    <row r="85" spans="1:91" s="5" customFormat="1" ht="36.950000000000003" customHeight="1">
      <c r="B85" s="48"/>
      <c r="C85" s="49" t="s">
        <v>16</v>
      </c>
      <c r="L85" s="160" t="str">
        <f>K6</f>
        <v>BD 1502 - plynoinstalace</v>
      </c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R85" s="48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0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62" t="str">
        <f>IF(AN8= "","",AN8)</f>
        <v>11. 7. 2024</v>
      </c>
      <c r="AN87" s="16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63" t="str">
        <f>IF(E17="","",E17)</f>
        <v xml:space="preserve"> </v>
      </c>
      <c r="AN89" s="164"/>
      <c r="AO89" s="164"/>
      <c r="AP89" s="164"/>
      <c r="AQ89" s="29"/>
      <c r="AR89" s="30"/>
      <c r="AS89" s="165" t="s">
        <v>55</v>
      </c>
      <c r="AT89" s="166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63" t="str">
        <f>IF(E20="","",E20)</f>
        <v>Bršlica</v>
      </c>
      <c r="AN90" s="164"/>
      <c r="AO90" s="164"/>
      <c r="AP90" s="164"/>
      <c r="AQ90" s="29"/>
      <c r="AR90" s="30"/>
      <c r="AS90" s="167"/>
      <c r="AT90" s="168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67"/>
      <c r="AT91" s="168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9"/>
    </row>
    <row r="92" spans="1:91" s="2" customFormat="1" ht="29.25" customHeight="1">
      <c r="A92" s="29"/>
      <c r="B92" s="30"/>
      <c r="C92" s="150" t="s">
        <v>56</v>
      </c>
      <c r="D92" s="151"/>
      <c r="E92" s="151"/>
      <c r="F92" s="151"/>
      <c r="G92" s="151"/>
      <c r="H92" s="56"/>
      <c r="I92" s="152" t="s">
        <v>57</v>
      </c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3" t="s">
        <v>58</v>
      </c>
      <c r="AH92" s="151"/>
      <c r="AI92" s="151"/>
      <c r="AJ92" s="151"/>
      <c r="AK92" s="151"/>
      <c r="AL92" s="151"/>
      <c r="AM92" s="151"/>
      <c r="AN92" s="152" t="s">
        <v>59</v>
      </c>
      <c r="AO92" s="151"/>
      <c r="AP92" s="154"/>
      <c r="AQ92" s="57" t="s">
        <v>60</v>
      </c>
      <c r="AR92" s="30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9"/>
    </row>
    <row r="94" spans="1:91" s="6" customFormat="1" ht="32.450000000000003" customHeight="1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58">
        <f>ROUNDUP(AG95,1)</f>
        <v>0</v>
      </c>
      <c r="AH94" s="158"/>
      <c r="AI94" s="158"/>
      <c r="AJ94" s="158"/>
      <c r="AK94" s="158"/>
      <c r="AL94" s="158"/>
      <c r="AM94" s="158"/>
      <c r="AN94" s="159">
        <f>SUM(AG94,AT94)</f>
        <v>0</v>
      </c>
      <c r="AO94" s="159"/>
      <c r="AP94" s="159"/>
      <c r="AQ94" s="68" t="s">
        <v>1</v>
      </c>
      <c r="AR94" s="64"/>
      <c r="AS94" s="69">
        <f>ROUNDUP(AS95,1)</f>
        <v>0</v>
      </c>
      <c r="AT94" s="70">
        <f>ROUNDUP(SUM(AV94:AW94),1)</f>
        <v>0</v>
      </c>
      <c r="AU94" s="71">
        <f>ROUNDUP(AU95,5)</f>
        <v>0</v>
      </c>
      <c r="AV94" s="70">
        <f>ROUNDUP(AZ94*L29,1)</f>
        <v>0</v>
      </c>
      <c r="AW94" s="70">
        <f>ROUNDUP(BA94*L30,1)</f>
        <v>0</v>
      </c>
      <c r="AX94" s="70">
        <f>ROUNDUP(BB94*L29,1)</f>
        <v>0</v>
      </c>
      <c r="AY94" s="70">
        <f>ROUNDUP(BC94*L30,1)</f>
        <v>0</v>
      </c>
      <c r="AZ94" s="70">
        <f>ROUNDUP(AZ95,1)</f>
        <v>0</v>
      </c>
      <c r="BA94" s="70">
        <f>ROUNDUP(BA95,1)</f>
        <v>0</v>
      </c>
      <c r="BB94" s="70">
        <f>ROUNDUP(BB95,1)</f>
        <v>0</v>
      </c>
      <c r="BC94" s="70">
        <f>ROUNDUP(BC95,1)</f>
        <v>0</v>
      </c>
      <c r="BD94" s="72">
        <f>ROUNDUP(BD95,1)</f>
        <v>0</v>
      </c>
      <c r="BS94" s="73" t="s">
        <v>74</v>
      </c>
      <c r="BT94" s="73" t="s">
        <v>75</v>
      </c>
      <c r="BU94" s="74" t="s">
        <v>76</v>
      </c>
      <c r="BV94" s="73" t="s">
        <v>77</v>
      </c>
      <c r="BW94" s="73" t="s">
        <v>4</v>
      </c>
      <c r="BX94" s="73" t="s">
        <v>78</v>
      </c>
      <c r="CL94" s="73" t="s">
        <v>1</v>
      </c>
    </row>
    <row r="95" spans="1:91" s="7" customFormat="1" ht="16.5" customHeight="1">
      <c r="A95" s="75" t="s">
        <v>79</v>
      </c>
      <c r="B95" s="76"/>
      <c r="C95" s="77"/>
      <c r="D95" s="157" t="s">
        <v>80</v>
      </c>
      <c r="E95" s="157"/>
      <c r="F95" s="157"/>
      <c r="G95" s="157"/>
      <c r="H95" s="157"/>
      <c r="I95" s="78"/>
      <c r="J95" s="157" t="s">
        <v>81</v>
      </c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5">
        <f>'24113c - Opravy plynovodu...'!J30</f>
        <v>0</v>
      </c>
      <c r="AH95" s="156"/>
      <c r="AI95" s="156"/>
      <c r="AJ95" s="156"/>
      <c r="AK95" s="156"/>
      <c r="AL95" s="156"/>
      <c r="AM95" s="156"/>
      <c r="AN95" s="155">
        <f>SUM(AG95,AT95)</f>
        <v>0</v>
      </c>
      <c r="AO95" s="156"/>
      <c r="AP95" s="156"/>
      <c r="AQ95" s="79" t="s">
        <v>82</v>
      </c>
      <c r="AR95" s="76"/>
      <c r="AS95" s="80">
        <v>0</v>
      </c>
      <c r="AT95" s="81">
        <f>ROUNDUP(SUM(AV95:AW95),1)</f>
        <v>0</v>
      </c>
      <c r="AU95" s="82">
        <f>'24113c - Opravy plynovodu...'!P138</f>
        <v>0</v>
      </c>
      <c r="AV95" s="81">
        <f>'24113c - Opravy plynovodu...'!J33</f>
        <v>0</v>
      </c>
      <c r="AW95" s="81">
        <f>'24113c - Opravy plynovodu...'!J34</f>
        <v>0</v>
      </c>
      <c r="AX95" s="81">
        <f>'24113c - Opravy plynovodu...'!J35</f>
        <v>0</v>
      </c>
      <c r="AY95" s="81">
        <f>'24113c - Opravy plynovodu...'!J36</f>
        <v>0</v>
      </c>
      <c r="AZ95" s="81">
        <f>'24113c - Opravy plynovodu...'!F33</f>
        <v>0</v>
      </c>
      <c r="BA95" s="81">
        <f>'24113c - Opravy plynovodu...'!F34</f>
        <v>0</v>
      </c>
      <c r="BB95" s="81">
        <f>'24113c - Opravy plynovodu...'!F35</f>
        <v>0</v>
      </c>
      <c r="BC95" s="81">
        <f>'24113c - Opravy plynovodu...'!F36</f>
        <v>0</v>
      </c>
      <c r="BD95" s="83">
        <f>'24113c - Opravy plynovodu...'!F37</f>
        <v>0</v>
      </c>
      <c r="BT95" s="84" t="s">
        <v>83</v>
      </c>
      <c r="BV95" s="84" t="s">
        <v>77</v>
      </c>
      <c r="BW95" s="84" t="s">
        <v>84</v>
      </c>
      <c r="BX95" s="84" t="s">
        <v>4</v>
      </c>
      <c r="CL95" s="84" t="s">
        <v>1</v>
      </c>
      <c r="CM95" s="84" t="s">
        <v>83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4113c - Opravy plynovod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tabSelected="1" workbookViewId="0">
      <selection activeCell="E7" sqref="E7:H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L2" s="148" t="s">
        <v>5</v>
      </c>
      <c r="M2" s="149"/>
      <c r="N2" s="149"/>
      <c r="O2" s="149"/>
      <c r="P2" s="149"/>
      <c r="Q2" s="149"/>
      <c r="R2" s="149"/>
      <c r="S2" s="149"/>
      <c r="T2" s="149"/>
      <c r="U2" s="149"/>
      <c r="V2" s="149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6"/>
      <c r="J3" s="16"/>
      <c r="K3" s="16"/>
      <c r="L3" s="17"/>
      <c r="AT3" s="14" t="s">
        <v>83</v>
      </c>
    </row>
    <row r="4" spans="1:46" s="1" customFormat="1" ht="24.95" customHeight="1">
      <c r="B4" s="17"/>
      <c r="D4" s="191" t="s">
        <v>85</v>
      </c>
      <c r="E4" s="192"/>
      <c r="F4" s="192"/>
      <c r="G4" s="192"/>
      <c r="H4" s="192"/>
      <c r="I4" s="192"/>
      <c r="J4" s="192"/>
      <c r="L4" s="17"/>
      <c r="M4" s="87" t="s">
        <v>10</v>
      </c>
      <c r="AT4" s="14" t="s">
        <v>3</v>
      </c>
    </row>
    <row r="5" spans="1:46" s="1" customFormat="1" ht="6.95" customHeight="1">
      <c r="B5" s="17"/>
      <c r="D5" s="192"/>
      <c r="E5" s="192"/>
      <c r="F5" s="192"/>
      <c r="G5" s="192"/>
      <c r="H5" s="192"/>
      <c r="I5" s="192"/>
      <c r="J5" s="192"/>
      <c r="L5" s="17"/>
    </row>
    <row r="6" spans="1:46" s="1" customFormat="1" ht="12" customHeight="1">
      <c r="B6" s="17"/>
      <c r="D6" s="193" t="s">
        <v>16</v>
      </c>
      <c r="E6" s="192"/>
      <c r="F6" s="192"/>
      <c r="G6" s="192"/>
      <c r="H6" s="192"/>
      <c r="I6" s="192"/>
      <c r="J6" s="192"/>
      <c r="L6" s="17"/>
    </row>
    <row r="7" spans="1:46" s="1" customFormat="1" ht="16.5" customHeight="1">
      <c r="B7" s="17"/>
      <c r="D7" s="192"/>
      <c r="E7" s="250" t="str">
        <f>'Rekapitulace stavby'!K6</f>
        <v>BD 1502 - plynoinstalace</v>
      </c>
      <c r="F7" s="251"/>
      <c r="G7" s="251"/>
      <c r="H7" s="251"/>
      <c r="I7" s="192"/>
      <c r="J7" s="192"/>
      <c r="L7" s="17"/>
    </row>
    <row r="8" spans="1:46" s="2" customFormat="1" ht="12" customHeight="1">
      <c r="A8" s="29"/>
      <c r="B8" s="30"/>
      <c r="C8" s="29"/>
      <c r="D8" s="193" t="s">
        <v>86</v>
      </c>
      <c r="E8" s="194"/>
      <c r="F8" s="194"/>
      <c r="G8" s="194"/>
      <c r="H8" s="194"/>
      <c r="I8" s="194"/>
      <c r="J8" s="194"/>
      <c r="K8" s="29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194"/>
      <c r="E9" s="195" t="s">
        <v>623</v>
      </c>
      <c r="F9" s="196"/>
      <c r="G9" s="196"/>
      <c r="H9" s="196"/>
      <c r="I9" s="194"/>
      <c r="J9" s="194"/>
      <c r="K9" s="29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194"/>
      <c r="E10" s="194"/>
      <c r="F10" s="194"/>
      <c r="G10" s="194"/>
      <c r="H10" s="194"/>
      <c r="I10" s="194"/>
      <c r="J10" s="194"/>
      <c r="K10" s="29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193" t="s">
        <v>18</v>
      </c>
      <c r="E11" s="194"/>
      <c r="F11" s="197" t="s">
        <v>1</v>
      </c>
      <c r="G11" s="194"/>
      <c r="H11" s="194"/>
      <c r="I11" s="193" t="s">
        <v>19</v>
      </c>
      <c r="J11" s="197" t="s">
        <v>1</v>
      </c>
      <c r="K11" s="29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193" t="s">
        <v>20</v>
      </c>
      <c r="E12" s="194"/>
      <c r="F12" s="197" t="s">
        <v>87</v>
      </c>
      <c r="G12" s="194"/>
      <c r="H12" s="194"/>
      <c r="I12" s="193" t="s">
        <v>22</v>
      </c>
      <c r="J12" s="198"/>
      <c r="K12" s="29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194"/>
      <c r="E13" s="194"/>
      <c r="F13" s="194"/>
      <c r="G13" s="194"/>
      <c r="H13" s="194"/>
      <c r="I13" s="194"/>
      <c r="J13" s="194"/>
      <c r="K13" s="29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193" t="s">
        <v>24</v>
      </c>
      <c r="E14" s="194"/>
      <c r="F14" s="194"/>
      <c r="G14" s="194"/>
      <c r="H14" s="194"/>
      <c r="I14" s="193" t="s">
        <v>25</v>
      </c>
      <c r="J14" s="197" t="str">
        <f>IF('Rekapitulace stavby'!AN10="","",'Rekapitulace stavby'!AN10)</f>
        <v/>
      </c>
      <c r="K14" s="29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194"/>
      <c r="E15" s="197" t="str">
        <f>IF('Rekapitulace stavby'!E11="","",'Rekapitulace stavby'!E11)</f>
        <v xml:space="preserve"> </v>
      </c>
      <c r="F15" s="194"/>
      <c r="G15" s="194"/>
      <c r="H15" s="194"/>
      <c r="I15" s="193" t="s">
        <v>26</v>
      </c>
      <c r="J15" s="197" t="str">
        <f>IF('Rekapitulace stavby'!AN11="","",'Rekapitulace stavby'!AN11)</f>
        <v/>
      </c>
      <c r="K15" s="29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88"/>
      <c r="J16" s="29"/>
      <c r="K16" s="29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89" t="s">
        <v>25</v>
      </c>
      <c r="J17" s="25" t="str">
        <f>'Rekapitulace stavby'!AN13</f>
        <v>Vyplň údaj</v>
      </c>
      <c r="K17" s="29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90" t="str">
        <f>'Rekapitulace stavby'!E14</f>
        <v>Vyplň údaj</v>
      </c>
      <c r="F18" s="179"/>
      <c r="G18" s="179"/>
      <c r="H18" s="179"/>
      <c r="I18" s="89" t="s">
        <v>26</v>
      </c>
      <c r="J18" s="25" t="str">
        <f>'Rekapitulace stavby'!AN14</f>
        <v>Vyplň údaj</v>
      </c>
      <c r="K18" s="29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88"/>
      <c r="J19" s="29"/>
      <c r="K19" s="29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89" t="s">
        <v>25</v>
      </c>
      <c r="J20" s="22" t="s">
        <v>1</v>
      </c>
      <c r="K20" s="29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194"/>
      <c r="E21" s="197" t="s">
        <v>622</v>
      </c>
      <c r="F21" s="194"/>
      <c r="G21" s="194"/>
      <c r="H21" s="194"/>
      <c r="I21" s="193" t="s">
        <v>26</v>
      </c>
      <c r="J21" s="197" t="s">
        <v>1</v>
      </c>
      <c r="K21" s="29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194"/>
      <c r="E22" s="194"/>
      <c r="F22" s="194"/>
      <c r="G22" s="194"/>
      <c r="H22" s="194"/>
      <c r="I22" s="194"/>
      <c r="J22" s="194"/>
      <c r="K22" s="29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193" t="s">
        <v>32</v>
      </c>
      <c r="E23" s="194"/>
      <c r="F23" s="194"/>
      <c r="G23" s="194"/>
      <c r="H23" s="194"/>
      <c r="I23" s="193" t="s">
        <v>25</v>
      </c>
      <c r="J23" s="197" t="s">
        <v>1</v>
      </c>
      <c r="K23" s="29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194"/>
      <c r="E24" s="197" t="s">
        <v>622</v>
      </c>
      <c r="F24" s="194"/>
      <c r="G24" s="194"/>
      <c r="H24" s="194"/>
      <c r="I24" s="193" t="s">
        <v>26</v>
      </c>
      <c r="J24" s="197" t="s">
        <v>1</v>
      </c>
      <c r="K24" s="29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194"/>
      <c r="E25" s="194"/>
      <c r="F25" s="194"/>
      <c r="G25" s="194"/>
      <c r="H25" s="194"/>
      <c r="I25" s="194"/>
      <c r="J25" s="194"/>
      <c r="K25" s="29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193" t="s">
        <v>34</v>
      </c>
      <c r="E26" s="194"/>
      <c r="F26" s="194"/>
      <c r="G26" s="194"/>
      <c r="H26" s="194"/>
      <c r="I26" s="194"/>
      <c r="J26" s="194"/>
      <c r="K26" s="29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199"/>
      <c r="E27" s="200" t="s">
        <v>1</v>
      </c>
      <c r="F27" s="200"/>
      <c r="G27" s="200"/>
      <c r="H27" s="200"/>
      <c r="I27" s="199"/>
      <c r="J27" s="199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88"/>
      <c r="J28" s="29"/>
      <c r="K28" s="29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2"/>
      <c r="E29" s="62"/>
      <c r="F29" s="62"/>
      <c r="G29" s="62"/>
      <c r="H29" s="62"/>
      <c r="I29" s="93"/>
      <c r="J29" s="62"/>
      <c r="K29" s="62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35</v>
      </c>
      <c r="E30" s="29"/>
      <c r="F30" s="29"/>
      <c r="G30" s="29"/>
      <c r="H30" s="29"/>
      <c r="I30" s="88"/>
      <c r="J30" s="67">
        <f>ROUNDUP(J138, 1)</f>
        <v>0</v>
      </c>
      <c r="K30" s="29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2"/>
      <c r="E31" s="62"/>
      <c r="F31" s="62"/>
      <c r="G31" s="62"/>
      <c r="H31" s="62"/>
      <c r="I31" s="93"/>
      <c r="J31" s="62"/>
      <c r="K31" s="62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201"/>
      <c r="C32" s="194"/>
      <c r="D32" s="194"/>
      <c r="E32" s="194"/>
      <c r="F32" s="202" t="s">
        <v>37</v>
      </c>
      <c r="G32" s="194"/>
      <c r="H32" s="194"/>
      <c r="I32" s="202" t="s">
        <v>36</v>
      </c>
      <c r="J32" s="202" t="s">
        <v>38</v>
      </c>
      <c r="K32" s="29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201"/>
      <c r="C33" s="194"/>
      <c r="D33" s="203" t="s">
        <v>39</v>
      </c>
      <c r="E33" s="193" t="s">
        <v>40</v>
      </c>
      <c r="F33" s="204">
        <f>ROUNDUP((SUM(BE138:BE272)),  1)</f>
        <v>0</v>
      </c>
      <c r="G33" s="194"/>
      <c r="H33" s="194"/>
      <c r="I33" s="205">
        <v>0.21</v>
      </c>
      <c r="J33" s="204">
        <f>ROUNDUP(((SUM(BE138:BE272))*I33),  1)</f>
        <v>0</v>
      </c>
      <c r="K33" s="29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201"/>
      <c r="C34" s="194"/>
      <c r="D34" s="194"/>
      <c r="E34" s="193" t="s">
        <v>41</v>
      </c>
      <c r="F34" s="204">
        <f>ROUNDUP((SUM(BF138:BF272)),  1)</f>
        <v>0</v>
      </c>
      <c r="G34" s="194"/>
      <c r="H34" s="194"/>
      <c r="I34" s="205">
        <v>0.12</v>
      </c>
      <c r="J34" s="204">
        <f>ROUNDUP(((SUM(BF138:BF272))*I34),  1)</f>
        <v>0</v>
      </c>
      <c r="K34" s="29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201"/>
      <c r="C35" s="194"/>
      <c r="D35" s="194"/>
      <c r="E35" s="193" t="s">
        <v>42</v>
      </c>
      <c r="F35" s="204">
        <f>ROUNDUP((SUM(BG138:BG272)),  1)</f>
        <v>0</v>
      </c>
      <c r="G35" s="194"/>
      <c r="H35" s="194"/>
      <c r="I35" s="205">
        <v>0.21</v>
      </c>
      <c r="J35" s="204">
        <f>0</f>
        <v>0</v>
      </c>
      <c r="K35" s="29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201"/>
      <c r="C36" s="194"/>
      <c r="D36" s="194"/>
      <c r="E36" s="193" t="s">
        <v>43</v>
      </c>
      <c r="F36" s="204">
        <f>ROUNDUP((SUM(BH138:BH272)),  1)</f>
        <v>0</v>
      </c>
      <c r="G36" s="194"/>
      <c r="H36" s="194"/>
      <c r="I36" s="205">
        <v>0.12</v>
      </c>
      <c r="J36" s="204">
        <f>0</f>
        <v>0</v>
      </c>
      <c r="K36" s="29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201"/>
      <c r="C37" s="194"/>
      <c r="D37" s="194"/>
      <c r="E37" s="193" t="s">
        <v>44</v>
      </c>
      <c r="F37" s="204">
        <f>ROUNDUP((SUM(BI138:BI272)),  1)</f>
        <v>0</v>
      </c>
      <c r="G37" s="194"/>
      <c r="H37" s="194"/>
      <c r="I37" s="205">
        <v>0</v>
      </c>
      <c r="J37" s="204">
        <f>0</f>
        <v>0</v>
      </c>
      <c r="K37" s="29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201"/>
      <c r="C38" s="194"/>
      <c r="D38" s="194"/>
      <c r="E38" s="194"/>
      <c r="F38" s="194"/>
      <c r="G38" s="194"/>
      <c r="H38" s="194"/>
      <c r="I38" s="194"/>
      <c r="J38" s="194"/>
      <c r="K38" s="29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201"/>
      <c r="C39" s="206"/>
      <c r="D39" s="207" t="s">
        <v>45</v>
      </c>
      <c r="E39" s="208"/>
      <c r="F39" s="208"/>
      <c r="G39" s="209" t="s">
        <v>46</v>
      </c>
      <c r="H39" s="210" t="s">
        <v>47</v>
      </c>
      <c r="I39" s="208"/>
      <c r="J39" s="211">
        <f>SUM(J30:J37)</f>
        <v>0</v>
      </c>
      <c r="K39" s="96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201"/>
      <c r="C40" s="194"/>
      <c r="D40" s="194"/>
      <c r="E40" s="194"/>
      <c r="F40" s="194"/>
      <c r="G40" s="194"/>
      <c r="H40" s="194"/>
      <c r="I40" s="194"/>
      <c r="J40" s="194"/>
      <c r="K40" s="29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12"/>
      <c r="C41" s="192"/>
      <c r="D41" s="192"/>
      <c r="E41" s="192"/>
      <c r="F41" s="192"/>
      <c r="G41" s="192"/>
      <c r="H41" s="192"/>
      <c r="I41" s="192"/>
      <c r="J41" s="192"/>
      <c r="L41" s="17"/>
    </row>
    <row r="42" spans="1:31" s="1" customFormat="1" ht="14.45" customHeight="1">
      <c r="B42" s="212"/>
      <c r="C42" s="192"/>
      <c r="D42" s="192"/>
      <c r="E42" s="192"/>
      <c r="F42" s="192"/>
      <c r="G42" s="192"/>
      <c r="H42" s="192"/>
      <c r="I42" s="192"/>
      <c r="J42" s="192"/>
      <c r="L42" s="17"/>
    </row>
    <row r="43" spans="1:31" s="1" customFormat="1" ht="14.45" customHeight="1">
      <c r="B43" s="212"/>
      <c r="C43" s="192"/>
      <c r="D43" s="192"/>
      <c r="E43" s="192"/>
      <c r="F43" s="192"/>
      <c r="G43" s="192"/>
      <c r="H43" s="192"/>
      <c r="I43" s="192"/>
      <c r="J43" s="192"/>
      <c r="L43" s="17"/>
    </row>
    <row r="44" spans="1:31" s="1" customFormat="1" ht="14.45" customHeight="1">
      <c r="B44" s="212"/>
      <c r="C44" s="192"/>
      <c r="D44" s="192"/>
      <c r="E44" s="192"/>
      <c r="F44" s="192"/>
      <c r="G44" s="192"/>
      <c r="H44" s="192"/>
      <c r="I44" s="192"/>
      <c r="J44" s="192"/>
      <c r="L44" s="17"/>
    </row>
    <row r="45" spans="1:31" s="1" customFormat="1" ht="14.45" customHeight="1">
      <c r="B45" s="212"/>
      <c r="C45" s="192"/>
      <c r="D45" s="192"/>
      <c r="E45" s="192"/>
      <c r="F45" s="192"/>
      <c r="G45" s="192"/>
      <c r="H45" s="192"/>
      <c r="I45" s="192"/>
      <c r="J45" s="192"/>
      <c r="L45" s="17"/>
    </row>
    <row r="46" spans="1:31" s="1" customFormat="1" ht="14.45" customHeight="1">
      <c r="B46" s="212"/>
      <c r="C46" s="192"/>
      <c r="D46" s="192"/>
      <c r="E46" s="192"/>
      <c r="F46" s="192"/>
      <c r="G46" s="192"/>
      <c r="H46" s="192"/>
      <c r="I46" s="192"/>
      <c r="J46" s="192"/>
      <c r="L46" s="17"/>
    </row>
    <row r="47" spans="1:31" s="1" customFormat="1" ht="14.45" customHeight="1">
      <c r="B47" s="212"/>
      <c r="C47" s="192"/>
      <c r="D47" s="192"/>
      <c r="E47" s="192"/>
      <c r="F47" s="192"/>
      <c r="G47" s="192"/>
      <c r="H47" s="192"/>
      <c r="I47" s="192"/>
      <c r="J47" s="192"/>
      <c r="L47" s="17"/>
    </row>
    <row r="48" spans="1:31" s="1" customFormat="1" ht="14.45" customHeight="1">
      <c r="B48" s="212"/>
      <c r="C48" s="192"/>
      <c r="D48" s="192"/>
      <c r="E48" s="192"/>
      <c r="F48" s="192"/>
      <c r="G48" s="192"/>
      <c r="H48" s="192"/>
      <c r="I48" s="192"/>
      <c r="J48" s="192"/>
      <c r="L48" s="17"/>
    </row>
    <row r="49" spans="1:31" s="1" customFormat="1" ht="14.45" customHeight="1">
      <c r="B49" s="212"/>
      <c r="C49" s="192"/>
      <c r="D49" s="192"/>
      <c r="E49" s="192"/>
      <c r="F49" s="192"/>
      <c r="G49" s="192"/>
      <c r="H49" s="192"/>
      <c r="I49" s="192"/>
      <c r="J49" s="192"/>
      <c r="L49" s="17"/>
    </row>
    <row r="50" spans="1:31" s="2" customFormat="1" ht="14.45" customHeight="1">
      <c r="B50" s="213"/>
      <c r="C50" s="214"/>
      <c r="D50" s="215" t="s">
        <v>48</v>
      </c>
      <c r="E50" s="216"/>
      <c r="F50" s="216"/>
      <c r="G50" s="215" t="s">
        <v>49</v>
      </c>
      <c r="H50" s="216"/>
      <c r="I50" s="216"/>
      <c r="J50" s="216"/>
      <c r="K50" s="40"/>
      <c r="L50" s="38"/>
    </row>
    <row r="51" spans="1:31">
      <c r="B51" s="212"/>
      <c r="C51" s="192"/>
      <c r="D51" s="192"/>
      <c r="E51" s="192"/>
      <c r="F51" s="192"/>
      <c r="G51" s="192"/>
      <c r="H51" s="192"/>
      <c r="I51" s="192"/>
      <c r="J51" s="192"/>
      <c r="L51" s="17"/>
    </row>
    <row r="52" spans="1:31">
      <c r="B52" s="212"/>
      <c r="C52" s="192"/>
      <c r="D52" s="192"/>
      <c r="E52" s="192"/>
      <c r="F52" s="192"/>
      <c r="G52" s="192"/>
      <c r="H52" s="192"/>
      <c r="I52" s="192"/>
      <c r="J52" s="192"/>
      <c r="L52" s="17"/>
    </row>
    <row r="53" spans="1:31">
      <c r="B53" s="212"/>
      <c r="C53" s="192"/>
      <c r="D53" s="192"/>
      <c r="E53" s="192"/>
      <c r="F53" s="192"/>
      <c r="G53" s="192"/>
      <c r="H53" s="192"/>
      <c r="I53" s="192"/>
      <c r="J53" s="192"/>
      <c r="L53" s="17"/>
    </row>
    <row r="54" spans="1:31">
      <c r="B54" s="212"/>
      <c r="C54" s="192"/>
      <c r="D54" s="192"/>
      <c r="E54" s="192"/>
      <c r="F54" s="192"/>
      <c r="G54" s="192"/>
      <c r="H54" s="192"/>
      <c r="I54" s="192"/>
      <c r="J54" s="192"/>
      <c r="L54" s="17"/>
    </row>
    <row r="55" spans="1:31">
      <c r="B55" s="212"/>
      <c r="C55" s="192"/>
      <c r="D55" s="192"/>
      <c r="E55" s="192"/>
      <c r="F55" s="192"/>
      <c r="G55" s="192"/>
      <c r="H55" s="192"/>
      <c r="I55" s="192"/>
      <c r="J55" s="192"/>
      <c r="L55" s="17"/>
    </row>
    <row r="56" spans="1:31">
      <c r="B56" s="212"/>
      <c r="C56" s="192"/>
      <c r="D56" s="192"/>
      <c r="E56" s="192"/>
      <c r="F56" s="192"/>
      <c r="G56" s="192"/>
      <c r="H56" s="192"/>
      <c r="I56" s="192"/>
      <c r="J56" s="192"/>
      <c r="L56" s="17"/>
    </row>
    <row r="57" spans="1:31">
      <c r="B57" s="212"/>
      <c r="C57" s="192"/>
      <c r="D57" s="192"/>
      <c r="E57" s="192"/>
      <c r="F57" s="192"/>
      <c r="G57" s="192"/>
      <c r="H57" s="192"/>
      <c r="I57" s="192"/>
      <c r="J57" s="192"/>
      <c r="L57" s="17"/>
    </row>
    <row r="58" spans="1:31">
      <c r="B58" s="212"/>
      <c r="C58" s="192"/>
      <c r="D58" s="192"/>
      <c r="E58" s="192"/>
      <c r="F58" s="192"/>
      <c r="G58" s="192"/>
      <c r="H58" s="192"/>
      <c r="I58" s="192"/>
      <c r="J58" s="192"/>
      <c r="L58" s="17"/>
    </row>
    <row r="59" spans="1:31">
      <c r="B59" s="212"/>
      <c r="C59" s="192"/>
      <c r="D59" s="192"/>
      <c r="E59" s="192"/>
      <c r="F59" s="192"/>
      <c r="G59" s="192"/>
      <c r="H59" s="192"/>
      <c r="I59" s="192"/>
      <c r="J59" s="192"/>
      <c r="L59" s="17"/>
    </row>
    <row r="60" spans="1:31">
      <c r="B60" s="212"/>
      <c r="C60" s="192"/>
      <c r="D60" s="192"/>
      <c r="E60" s="192"/>
      <c r="F60" s="192"/>
      <c r="G60" s="192"/>
      <c r="H60" s="192"/>
      <c r="I60" s="192"/>
      <c r="J60" s="192"/>
      <c r="L60" s="17"/>
    </row>
    <row r="61" spans="1:31" s="2" customFormat="1" ht="12.75">
      <c r="A61" s="29"/>
      <c r="B61" s="201"/>
      <c r="C61" s="194"/>
      <c r="D61" s="217" t="s">
        <v>50</v>
      </c>
      <c r="E61" s="218"/>
      <c r="F61" s="219" t="s">
        <v>51</v>
      </c>
      <c r="G61" s="217" t="s">
        <v>50</v>
      </c>
      <c r="H61" s="218"/>
      <c r="I61" s="218"/>
      <c r="J61" s="220" t="s">
        <v>51</v>
      </c>
      <c r="K61" s="32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39" t="s">
        <v>52</v>
      </c>
      <c r="E65" s="42"/>
      <c r="F65" s="42"/>
      <c r="G65" s="39" t="s">
        <v>53</v>
      </c>
      <c r="H65" s="42"/>
      <c r="I65" s="100"/>
      <c r="J65" s="42"/>
      <c r="K65" s="42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1" t="s">
        <v>50</v>
      </c>
      <c r="E76" s="32"/>
      <c r="F76" s="97" t="s">
        <v>51</v>
      </c>
      <c r="G76" s="41" t="s">
        <v>50</v>
      </c>
      <c r="H76" s="32"/>
      <c r="I76" s="98"/>
      <c r="J76" s="99" t="s">
        <v>51</v>
      </c>
      <c r="K76" s="32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3"/>
      <c r="C77" s="44"/>
      <c r="D77" s="44"/>
      <c r="E77" s="44"/>
      <c r="F77" s="44"/>
      <c r="G77" s="44"/>
      <c r="H77" s="44"/>
      <c r="I77" s="101"/>
      <c r="J77" s="44"/>
      <c r="K77" s="44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5"/>
      <c r="C81" s="46"/>
      <c r="D81" s="46"/>
      <c r="E81" s="46"/>
      <c r="F81" s="46"/>
      <c r="G81" s="46"/>
      <c r="H81" s="46"/>
      <c r="I81" s="102"/>
      <c r="J81" s="46"/>
      <c r="K81" s="46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88</v>
      </c>
      <c r="D82" s="29"/>
      <c r="E82" s="29"/>
      <c r="F82" s="29"/>
      <c r="G82" s="29"/>
      <c r="H82" s="29"/>
      <c r="I82" s="88"/>
      <c r="J82" s="29"/>
      <c r="K82" s="29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88"/>
      <c r="J83" s="29"/>
      <c r="K83" s="29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88"/>
      <c r="J84" s="29"/>
      <c r="K84" s="29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188" t="str">
        <f>E7</f>
        <v>BD 1502 - plynoinstalace</v>
      </c>
      <c r="F85" s="189"/>
      <c r="G85" s="189"/>
      <c r="H85" s="189"/>
      <c r="I85" s="88"/>
      <c r="J85" s="29"/>
      <c r="K85" s="29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86</v>
      </c>
      <c r="D86" s="29"/>
      <c r="E86" s="29"/>
      <c r="F86" s="29"/>
      <c r="G86" s="29"/>
      <c r="H86" s="29"/>
      <c r="I86" s="88"/>
      <c r="J86" s="29"/>
      <c r="K86" s="29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60" t="str">
        <f>E9</f>
        <v xml:space="preserve"> Opravy plynovodu a dodávka plynového kotle s rozvody ÚT</v>
      </c>
      <c r="F87" s="187"/>
      <c r="G87" s="187"/>
      <c r="H87" s="187"/>
      <c r="I87" s="88"/>
      <c r="J87" s="29"/>
      <c r="K87" s="29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88"/>
      <c r="J88" s="29"/>
      <c r="K88" s="29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Uherský Brod</v>
      </c>
      <c r="G89" s="29"/>
      <c r="H89" s="29"/>
      <c r="I89" s="89" t="s">
        <v>22</v>
      </c>
      <c r="J89" s="51" t="str">
        <f>IF(J12="","",J12)</f>
        <v/>
      </c>
      <c r="K89" s="29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88"/>
      <c r="J90" s="29"/>
      <c r="K90" s="29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89" t="s">
        <v>29</v>
      </c>
      <c r="J91" s="27" t="str">
        <f>E21</f>
        <v>Jiří Bršlica</v>
      </c>
      <c r="K91" s="29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89" t="s">
        <v>32</v>
      </c>
      <c r="J92" s="27" t="str">
        <f>E24</f>
        <v>Jiří Bršlica</v>
      </c>
      <c r="K92" s="29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88"/>
      <c r="J93" s="29"/>
      <c r="K93" s="29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3" t="s">
        <v>89</v>
      </c>
      <c r="D94" s="95"/>
      <c r="E94" s="95"/>
      <c r="F94" s="95"/>
      <c r="G94" s="95"/>
      <c r="H94" s="95"/>
      <c r="I94" s="104"/>
      <c r="J94" s="105" t="s">
        <v>90</v>
      </c>
      <c r="K94" s="95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88"/>
      <c r="J95" s="29"/>
      <c r="K95" s="29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221" t="s">
        <v>91</v>
      </c>
      <c r="D96" s="194"/>
      <c r="E96" s="194"/>
      <c r="F96" s="194"/>
      <c r="G96" s="194"/>
      <c r="H96" s="194"/>
      <c r="I96" s="194"/>
      <c r="J96" s="222">
        <f>J138</f>
        <v>0</v>
      </c>
      <c r="K96" s="29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pans="2:12" s="9" customFormat="1" ht="24.95" customHeight="1">
      <c r="B97" s="106"/>
      <c r="C97" s="223"/>
      <c r="D97" s="224" t="s">
        <v>93</v>
      </c>
      <c r="E97" s="225"/>
      <c r="F97" s="225"/>
      <c r="G97" s="225"/>
      <c r="H97" s="225"/>
      <c r="I97" s="225"/>
      <c r="J97" s="226">
        <f>J139</f>
        <v>0</v>
      </c>
      <c r="L97" s="106"/>
    </row>
    <row r="98" spans="2:12" s="9" customFormat="1" ht="24.95" customHeight="1">
      <c r="B98" s="106"/>
      <c r="C98" s="223"/>
      <c r="D98" s="224" t="s">
        <v>94</v>
      </c>
      <c r="E98" s="225"/>
      <c r="F98" s="225"/>
      <c r="G98" s="225"/>
      <c r="H98" s="225"/>
      <c r="I98" s="225"/>
      <c r="J98" s="226">
        <f>J141</f>
        <v>0</v>
      </c>
      <c r="L98" s="106"/>
    </row>
    <row r="99" spans="2:12" s="9" customFormat="1" ht="24.95" customHeight="1">
      <c r="B99" s="106"/>
      <c r="C99" s="223"/>
      <c r="D99" s="224" t="s">
        <v>95</v>
      </c>
      <c r="E99" s="225"/>
      <c r="F99" s="225"/>
      <c r="G99" s="225"/>
      <c r="H99" s="225"/>
      <c r="I99" s="225"/>
      <c r="J99" s="226">
        <f>J144</f>
        <v>0</v>
      </c>
      <c r="L99" s="106"/>
    </row>
    <row r="100" spans="2:12" s="9" customFormat="1" ht="24.95" customHeight="1">
      <c r="B100" s="106"/>
      <c r="C100" s="223"/>
      <c r="D100" s="224" t="s">
        <v>96</v>
      </c>
      <c r="E100" s="225"/>
      <c r="F100" s="225"/>
      <c r="G100" s="225"/>
      <c r="H100" s="225"/>
      <c r="I100" s="225"/>
      <c r="J100" s="226">
        <f>J146</f>
        <v>0</v>
      </c>
      <c r="L100" s="106"/>
    </row>
    <row r="101" spans="2:12" s="9" customFormat="1" ht="24.95" customHeight="1">
      <c r="B101" s="106"/>
      <c r="C101" s="223"/>
      <c r="D101" s="224" t="s">
        <v>97</v>
      </c>
      <c r="E101" s="225"/>
      <c r="F101" s="225"/>
      <c r="G101" s="225"/>
      <c r="H101" s="225"/>
      <c r="I101" s="225"/>
      <c r="J101" s="226">
        <f>J148</f>
        <v>0</v>
      </c>
      <c r="L101" s="106"/>
    </row>
    <row r="102" spans="2:12" s="9" customFormat="1" ht="24.95" customHeight="1">
      <c r="B102" s="106"/>
      <c r="C102" s="223"/>
      <c r="D102" s="224" t="s">
        <v>98</v>
      </c>
      <c r="E102" s="225"/>
      <c r="F102" s="225"/>
      <c r="G102" s="225"/>
      <c r="H102" s="225"/>
      <c r="I102" s="225"/>
      <c r="J102" s="226">
        <f>J151</f>
        <v>0</v>
      </c>
      <c r="L102" s="106"/>
    </row>
    <row r="103" spans="2:12" s="9" customFormat="1" ht="24.95" customHeight="1">
      <c r="B103" s="106"/>
      <c r="C103" s="223"/>
      <c r="D103" s="224" t="s">
        <v>99</v>
      </c>
      <c r="E103" s="225"/>
      <c r="F103" s="225"/>
      <c r="G103" s="225"/>
      <c r="H103" s="225"/>
      <c r="I103" s="225"/>
      <c r="J103" s="226">
        <f>J153</f>
        <v>0</v>
      </c>
      <c r="L103" s="106"/>
    </row>
    <row r="104" spans="2:12" s="9" customFormat="1" ht="24.95" customHeight="1">
      <c r="B104" s="106"/>
      <c r="C104" s="223"/>
      <c r="D104" s="224" t="s">
        <v>100</v>
      </c>
      <c r="E104" s="225"/>
      <c r="F104" s="225"/>
      <c r="G104" s="225"/>
      <c r="H104" s="225"/>
      <c r="I104" s="225"/>
      <c r="J104" s="226">
        <f>J158</f>
        <v>0</v>
      </c>
      <c r="L104" s="106"/>
    </row>
    <row r="105" spans="2:12" s="9" customFormat="1" ht="24.95" customHeight="1">
      <c r="B105" s="106"/>
      <c r="C105" s="223"/>
      <c r="D105" s="224" t="s">
        <v>101</v>
      </c>
      <c r="E105" s="225"/>
      <c r="F105" s="225"/>
      <c r="G105" s="225"/>
      <c r="H105" s="225"/>
      <c r="I105" s="225"/>
      <c r="J105" s="226">
        <f>J164</f>
        <v>0</v>
      </c>
      <c r="L105" s="106"/>
    </row>
    <row r="106" spans="2:12" s="10" customFormat="1" ht="19.899999999999999" customHeight="1">
      <c r="B106" s="107"/>
      <c r="C106" s="227"/>
      <c r="D106" s="228" t="s">
        <v>102</v>
      </c>
      <c r="E106" s="229"/>
      <c r="F106" s="229"/>
      <c r="G106" s="229"/>
      <c r="H106" s="229"/>
      <c r="I106" s="229"/>
      <c r="J106" s="230">
        <f>J165</f>
        <v>0</v>
      </c>
      <c r="L106" s="107"/>
    </row>
    <row r="107" spans="2:12" s="10" customFormat="1" ht="19.899999999999999" customHeight="1">
      <c r="B107" s="107"/>
      <c r="C107" s="227"/>
      <c r="D107" s="228" t="s">
        <v>103</v>
      </c>
      <c r="E107" s="229"/>
      <c r="F107" s="229"/>
      <c r="G107" s="229"/>
      <c r="H107" s="229"/>
      <c r="I107" s="229"/>
      <c r="J107" s="230">
        <f>J170</f>
        <v>0</v>
      </c>
      <c r="L107" s="107"/>
    </row>
    <row r="108" spans="2:12" s="10" customFormat="1" ht="19.899999999999999" customHeight="1">
      <c r="B108" s="107"/>
      <c r="C108" s="227"/>
      <c r="D108" s="228" t="s">
        <v>104</v>
      </c>
      <c r="E108" s="229"/>
      <c r="F108" s="229"/>
      <c r="G108" s="229"/>
      <c r="H108" s="229"/>
      <c r="I108" s="229"/>
      <c r="J108" s="230">
        <f>J178</f>
        <v>0</v>
      </c>
      <c r="L108" s="107"/>
    </row>
    <row r="109" spans="2:12" s="10" customFormat="1" ht="19.899999999999999" customHeight="1">
      <c r="B109" s="107"/>
      <c r="C109" s="227"/>
      <c r="D109" s="228" t="s">
        <v>105</v>
      </c>
      <c r="E109" s="229"/>
      <c r="F109" s="229"/>
      <c r="G109" s="229"/>
      <c r="H109" s="229"/>
      <c r="I109" s="229"/>
      <c r="J109" s="230">
        <f>J195</f>
        <v>0</v>
      </c>
      <c r="L109" s="107"/>
    </row>
    <row r="110" spans="2:12" s="10" customFormat="1" ht="19.899999999999999" customHeight="1">
      <c r="B110" s="107"/>
      <c r="C110" s="227"/>
      <c r="D110" s="228" t="s">
        <v>106</v>
      </c>
      <c r="E110" s="229"/>
      <c r="F110" s="229"/>
      <c r="G110" s="229"/>
      <c r="H110" s="229"/>
      <c r="I110" s="229"/>
      <c r="J110" s="230">
        <f>J205</f>
        <v>0</v>
      </c>
      <c r="L110" s="107"/>
    </row>
    <row r="111" spans="2:12" s="10" customFormat="1" ht="19.899999999999999" customHeight="1">
      <c r="B111" s="107"/>
      <c r="C111" s="227"/>
      <c r="D111" s="228" t="s">
        <v>107</v>
      </c>
      <c r="E111" s="229"/>
      <c r="F111" s="229"/>
      <c r="G111" s="229"/>
      <c r="H111" s="229"/>
      <c r="I111" s="229"/>
      <c r="J111" s="230">
        <f>J212</f>
        <v>0</v>
      </c>
      <c r="L111" s="107"/>
    </row>
    <row r="112" spans="2:12" s="10" customFormat="1" ht="19.899999999999999" customHeight="1">
      <c r="B112" s="107"/>
      <c r="C112" s="227"/>
      <c r="D112" s="228" t="s">
        <v>108</v>
      </c>
      <c r="E112" s="229"/>
      <c r="F112" s="229"/>
      <c r="G112" s="229"/>
      <c r="H112" s="229"/>
      <c r="I112" s="229"/>
      <c r="J112" s="230">
        <f>J230</f>
        <v>0</v>
      </c>
      <c r="L112" s="107"/>
    </row>
    <row r="113" spans="1:31" s="10" customFormat="1" ht="19.899999999999999" customHeight="1">
      <c r="B113" s="107"/>
      <c r="C113" s="227"/>
      <c r="D113" s="228" t="s">
        <v>109</v>
      </c>
      <c r="E113" s="229"/>
      <c r="F113" s="229"/>
      <c r="G113" s="229"/>
      <c r="H113" s="229"/>
      <c r="I113" s="229"/>
      <c r="J113" s="230">
        <f>J242</f>
        <v>0</v>
      </c>
      <c r="L113" s="107"/>
    </row>
    <row r="114" spans="1:31" s="10" customFormat="1" ht="19.899999999999999" customHeight="1">
      <c r="B114" s="107"/>
      <c r="C114" s="227"/>
      <c r="D114" s="228" t="s">
        <v>110</v>
      </c>
      <c r="E114" s="229"/>
      <c r="F114" s="229"/>
      <c r="G114" s="229"/>
      <c r="H114" s="229"/>
      <c r="I114" s="229"/>
      <c r="J114" s="230">
        <f>J247</f>
        <v>0</v>
      </c>
      <c r="L114" s="107"/>
    </row>
    <row r="115" spans="1:31" s="10" customFormat="1" ht="19.899999999999999" customHeight="1">
      <c r="B115" s="107"/>
      <c r="C115" s="227"/>
      <c r="D115" s="228" t="s">
        <v>111</v>
      </c>
      <c r="E115" s="229"/>
      <c r="F115" s="229"/>
      <c r="G115" s="229"/>
      <c r="H115" s="229"/>
      <c r="I115" s="229"/>
      <c r="J115" s="230">
        <f>J250</f>
        <v>0</v>
      </c>
      <c r="L115" s="107"/>
    </row>
    <row r="116" spans="1:31" s="9" customFormat="1" ht="24.95" customHeight="1">
      <c r="B116" s="106"/>
      <c r="C116" s="223"/>
      <c r="D116" s="224" t="s">
        <v>112</v>
      </c>
      <c r="E116" s="225"/>
      <c r="F116" s="225"/>
      <c r="G116" s="225"/>
      <c r="H116" s="225"/>
      <c r="I116" s="225"/>
      <c r="J116" s="226">
        <f>J252</f>
        <v>0</v>
      </c>
      <c r="L116" s="106"/>
    </row>
    <row r="117" spans="1:31" s="9" customFormat="1" ht="24.95" customHeight="1">
      <c r="B117" s="106"/>
      <c r="C117" s="223"/>
      <c r="D117" s="224" t="s">
        <v>113</v>
      </c>
      <c r="E117" s="225"/>
      <c r="F117" s="225"/>
      <c r="G117" s="225"/>
      <c r="H117" s="225"/>
      <c r="I117" s="225"/>
      <c r="J117" s="226">
        <f>J267</f>
        <v>0</v>
      </c>
      <c r="L117" s="106"/>
    </row>
    <row r="118" spans="1:31" s="9" customFormat="1" ht="24.95" customHeight="1">
      <c r="B118" s="106"/>
      <c r="C118" s="223"/>
      <c r="D118" s="224" t="s">
        <v>114</v>
      </c>
      <c r="E118" s="225"/>
      <c r="F118" s="225"/>
      <c r="G118" s="225"/>
      <c r="H118" s="225"/>
      <c r="I118" s="225"/>
      <c r="J118" s="226">
        <f>J271</f>
        <v>0</v>
      </c>
      <c r="L118" s="106"/>
    </row>
    <row r="119" spans="1:31" s="2" customFormat="1" ht="21.75" customHeight="1">
      <c r="A119" s="29"/>
      <c r="B119" s="30"/>
      <c r="C119" s="29"/>
      <c r="D119" s="29"/>
      <c r="E119" s="29"/>
      <c r="F119" s="29"/>
      <c r="G119" s="29"/>
      <c r="H119" s="29"/>
      <c r="I119" s="88"/>
      <c r="J119" s="29"/>
      <c r="K119" s="29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5" customHeight="1">
      <c r="A120" s="29"/>
      <c r="B120" s="43"/>
      <c r="C120" s="44"/>
      <c r="D120" s="44"/>
      <c r="E120" s="44"/>
      <c r="F120" s="44"/>
      <c r="G120" s="44"/>
      <c r="H120" s="44"/>
      <c r="I120" s="101"/>
      <c r="J120" s="44"/>
      <c r="K120" s="44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4" spans="1:31" s="2" customFormat="1" ht="6.95" customHeight="1">
      <c r="A124" s="29"/>
      <c r="B124" s="45"/>
      <c r="C124" s="46"/>
      <c r="D124" s="46"/>
      <c r="E124" s="46"/>
      <c r="F124" s="46"/>
      <c r="G124" s="46"/>
      <c r="H124" s="46"/>
      <c r="I124" s="102"/>
      <c r="J124" s="46"/>
      <c r="K124" s="46"/>
      <c r="L124" s="38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4.95" customHeight="1">
      <c r="A125" s="29"/>
      <c r="B125" s="30"/>
      <c r="C125" s="18" t="s">
        <v>115</v>
      </c>
      <c r="D125" s="29"/>
      <c r="E125" s="29"/>
      <c r="F125" s="29"/>
      <c r="G125" s="29"/>
      <c r="H125" s="29"/>
      <c r="I125" s="88"/>
      <c r="J125" s="29"/>
      <c r="K125" s="29"/>
      <c r="L125" s="38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88"/>
      <c r="J126" s="29"/>
      <c r="K126" s="29"/>
      <c r="L126" s="38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16</v>
      </c>
      <c r="D127" s="29"/>
      <c r="E127" s="29"/>
      <c r="F127" s="29"/>
      <c r="G127" s="29"/>
      <c r="H127" s="29"/>
      <c r="I127" s="88"/>
      <c r="J127" s="29"/>
      <c r="K127" s="29"/>
      <c r="L127" s="38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188" t="str">
        <f>E7</f>
        <v>BD 1502 - plynoinstalace</v>
      </c>
      <c r="F128" s="189"/>
      <c r="G128" s="189"/>
      <c r="H128" s="189"/>
      <c r="I128" s="88"/>
      <c r="J128" s="29"/>
      <c r="K128" s="29"/>
      <c r="L128" s="38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86</v>
      </c>
      <c r="D129" s="29"/>
      <c r="E129" s="29"/>
      <c r="F129" s="29"/>
      <c r="G129" s="29"/>
      <c r="H129" s="29"/>
      <c r="I129" s="88"/>
      <c r="J129" s="29"/>
      <c r="K129" s="29"/>
      <c r="L129" s="38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6.5" customHeight="1">
      <c r="A130" s="29"/>
      <c r="B130" s="30"/>
      <c r="C130" s="29"/>
      <c r="D130" s="29"/>
      <c r="E130" s="160" t="str">
        <f>E9</f>
        <v xml:space="preserve"> Opravy plynovodu a dodávka plynového kotle s rozvody ÚT</v>
      </c>
      <c r="F130" s="187"/>
      <c r="G130" s="187"/>
      <c r="H130" s="187"/>
      <c r="I130" s="88"/>
      <c r="J130" s="29"/>
      <c r="K130" s="29"/>
      <c r="L130" s="38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88"/>
      <c r="J131" s="29"/>
      <c r="K131" s="29"/>
      <c r="L131" s="38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20</v>
      </c>
      <c r="D132" s="29"/>
      <c r="E132" s="29"/>
      <c r="F132" s="22" t="str">
        <f>F12</f>
        <v>Uherský Brod</v>
      </c>
      <c r="G132" s="29"/>
      <c r="H132" s="29"/>
      <c r="I132" s="89" t="s">
        <v>22</v>
      </c>
      <c r="J132" s="51" t="str">
        <f>IF(J12="","",J12)</f>
        <v/>
      </c>
      <c r="K132" s="29"/>
      <c r="L132" s="38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88"/>
      <c r="J133" s="29"/>
      <c r="K133" s="29"/>
      <c r="L133" s="38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4" t="s">
        <v>24</v>
      </c>
      <c r="D134" s="29"/>
      <c r="E134" s="29"/>
      <c r="F134" s="22" t="str">
        <f>E15</f>
        <v xml:space="preserve"> </v>
      </c>
      <c r="G134" s="29"/>
      <c r="H134" s="29"/>
      <c r="I134" s="89" t="s">
        <v>29</v>
      </c>
      <c r="J134" s="27" t="str">
        <f>E21</f>
        <v>Jiří Bršlica</v>
      </c>
      <c r="K134" s="29"/>
      <c r="L134" s="38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2" customHeight="1">
      <c r="A135" s="29"/>
      <c r="B135" s="30"/>
      <c r="C135" s="24" t="s">
        <v>27</v>
      </c>
      <c r="D135" s="29"/>
      <c r="E135" s="29"/>
      <c r="F135" s="22" t="str">
        <f>IF(E18="","",E18)</f>
        <v>Vyplň údaj</v>
      </c>
      <c r="G135" s="29"/>
      <c r="H135" s="29"/>
      <c r="I135" s="89" t="s">
        <v>32</v>
      </c>
      <c r="J135" s="27" t="str">
        <f>E24</f>
        <v>Jiří Bršlica</v>
      </c>
      <c r="K135" s="29"/>
      <c r="L135" s="38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88"/>
      <c r="J136" s="29"/>
      <c r="K136" s="29"/>
      <c r="L136" s="38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11" customFormat="1" ht="29.25" customHeight="1">
      <c r="A137" s="108"/>
      <c r="B137" s="109"/>
      <c r="C137" s="110" t="s">
        <v>116</v>
      </c>
      <c r="D137" s="111" t="s">
        <v>60</v>
      </c>
      <c r="E137" s="111" t="s">
        <v>56</v>
      </c>
      <c r="F137" s="111" t="s">
        <v>57</v>
      </c>
      <c r="G137" s="111" t="s">
        <v>117</v>
      </c>
      <c r="H137" s="111" t="s">
        <v>118</v>
      </c>
      <c r="I137" s="112" t="s">
        <v>119</v>
      </c>
      <c r="J137" s="113" t="s">
        <v>90</v>
      </c>
      <c r="K137" s="114" t="s">
        <v>120</v>
      </c>
      <c r="L137" s="115"/>
      <c r="M137" s="58" t="s">
        <v>1</v>
      </c>
      <c r="N137" s="59" t="s">
        <v>39</v>
      </c>
      <c r="O137" s="59" t="s">
        <v>121</v>
      </c>
      <c r="P137" s="59" t="s">
        <v>122</v>
      </c>
      <c r="Q137" s="59" t="s">
        <v>123</v>
      </c>
      <c r="R137" s="59" t="s">
        <v>124</v>
      </c>
      <c r="S137" s="59" t="s">
        <v>125</v>
      </c>
      <c r="T137" s="60" t="s">
        <v>126</v>
      </c>
      <c r="U137" s="108"/>
      <c r="V137" s="108"/>
      <c r="W137" s="108"/>
      <c r="X137" s="108"/>
      <c r="Y137" s="108"/>
      <c r="Z137" s="108"/>
      <c r="AA137" s="108"/>
      <c r="AB137" s="108"/>
      <c r="AC137" s="108"/>
      <c r="AD137" s="108"/>
      <c r="AE137" s="108"/>
    </row>
    <row r="138" spans="1:65" s="2" customFormat="1" ht="22.9" customHeight="1">
      <c r="A138" s="29"/>
      <c r="B138" s="30"/>
      <c r="C138" s="65" t="s">
        <v>127</v>
      </c>
      <c r="D138" s="29"/>
      <c r="E138" s="29"/>
      <c r="F138" s="29"/>
      <c r="G138" s="29"/>
      <c r="H138" s="29"/>
      <c r="I138" s="88"/>
      <c r="J138" s="245">
        <f>BK138</f>
        <v>0</v>
      </c>
      <c r="K138" s="29"/>
      <c r="L138" s="30"/>
      <c r="M138" s="61"/>
      <c r="N138" s="52"/>
      <c r="O138" s="62"/>
      <c r="P138" s="116">
        <f>P139+P141+P144+P146+P148+P151+P153+P158+P164+P252+P267+P271</f>
        <v>0</v>
      </c>
      <c r="Q138" s="62"/>
      <c r="R138" s="116">
        <f>R139+R141+R144+R146+R148+R151+R153+R158+R164+R252+R267+R271</f>
        <v>0.191</v>
      </c>
      <c r="S138" s="62"/>
      <c r="T138" s="117">
        <f>T139+T141+T144+T146+T148+T151+T153+T158+T164+T252+T267+T271</f>
        <v>0.77384999999999993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74</v>
      </c>
      <c r="AU138" s="14" t="s">
        <v>92</v>
      </c>
      <c r="BK138" s="118">
        <f>BK139+BK141+BK144+BK146+BK148+BK151+BK153+BK158+BK164+BK252+BK267+BK271</f>
        <v>0</v>
      </c>
    </row>
    <row r="139" spans="1:65" s="12" customFormat="1" ht="25.9" customHeight="1">
      <c r="B139" s="119"/>
      <c r="C139" s="231"/>
      <c r="D139" s="232" t="s">
        <v>74</v>
      </c>
      <c r="E139" s="233" t="s">
        <v>128</v>
      </c>
      <c r="F139" s="233" t="s">
        <v>129</v>
      </c>
      <c r="G139" s="231"/>
      <c r="I139" s="121"/>
      <c r="J139" s="246">
        <f>BK139</f>
        <v>0</v>
      </c>
      <c r="L139" s="119"/>
      <c r="M139" s="122"/>
      <c r="N139" s="123"/>
      <c r="O139" s="123"/>
      <c r="P139" s="124">
        <f>P140</f>
        <v>0</v>
      </c>
      <c r="Q139" s="123"/>
      <c r="R139" s="124">
        <f>R140</f>
        <v>0</v>
      </c>
      <c r="S139" s="123"/>
      <c r="T139" s="125">
        <f>T140</f>
        <v>0</v>
      </c>
      <c r="AR139" s="120" t="s">
        <v>83</v>
      </c>
      <c r="AT139" s="126" t="s">
        <v>74</v>
      </c>
      <c r="AU139" s="126" t="s">
        <v>75</v>
      </c>
      <c r="AY139" s="120" t="s">
        <v>130</v>
      </c>
      <c r="BK139" s="127">
        <f>BK140</f>
        <v>0</v>
      </c>
    </row>
    <row r="140" spans="1:65" s="2" customFormat="1" ht="21.75" customHeight="1">
      <c r="A140" s="29"/>
      <c r="B140" s="128"/>
      <c r="C140" s="234" t="s">
        <v>131</v>
      </c>
      <c r="D140" s="234" t="s">
        <v>132</v>
      </c>
      <c r="E140" s="235" t="s">
        <v>133</v>
      </c>
      <c r="F140" s="236" t="s">
        <v>134</v>
      </c>
      <c r="G140" s="237" t="s">
        <v>135</v>
      </c>
      <c r="H140" s="243">
        <v>12</v>
      </c>
      <c r="I140" s="129"/>
      <c r="J140" s="247">
        <f>ROUND(I140*H140,2)</f>
        <v>0</v>
      </c>
      <c r="K140" s="130"/>
      <c r="L140" s="30"/>
      <c r="M140" s="131" t="s">
        <v>1</v>
      </c>
      <c r="N140" s="132" t="s">
        <v>41</v>
      </c>
      <c r="O140" s="54"/>
      <c r="P140" s="133">
        <f>O140*H140</f>
        <v>0</v>
      </c>
      <c r="Q140" s="133">
        <v>0</v>
      </c>
      <c r="R140" s="133">
        <f>Q140*H140</f>
        <v>0</v>
      </c>
      <c r="S140" s="133">
        <v>0</v>
      </c>
      <c r="T140" s="13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5" t="s">
        <v>136</v>
      </c>
      <c r="AT140" s="135" t="s">
        <v>132</v>
      </c>
      <c r="AU140" s="135" t="s">
        <v>83</v>
      </c>
      <c r="AY140" s="14" t="s">
        <v>130</v>
      </c>
      <c r="BE140" s="136">
        <f>IF(N140="základní",J140,0)</f>
        <v>0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4" t="s">
        <v>137</v>
      </c>
      <c r="BK140" s="136">
        <f>ROUND(I140*H140,2)</f>
        <v>0</v>
      </c>
      <c r="BL140" s="14" t="s">
        <v>136</v>
      </c>
      <c r="BM140" s="135" t="s">
        <v>138</v>
      </c>
    </row>
    <row r="141" spans="1:65" s="12" customFormat="1" ht="25.9" customHeight="1">
      <c r="B141" s="119"/>
      <c r="C141" s="231"/>
      <c r="D141" s="232" t="s">
        <v>74</v>
      </c>
      <c r="E141" s="233" t="s">
        <v>139</v>
      </c>
      <c r="F141" s="233" t="s">
        <v>140</v>
      </c>
      <c r="G141" s="231"/>
      <c r="I141" s="121"/>
      <c r="J141" s="246">
        <f>BK141</f>
        <v>0</v>
      </c>
      <c r="L141" s="119"/>
      <c r="M141" s="122"/>
      <c r="N141" s="123"/>
      <c r="O141" s="123"/>
      <c r="P141" s="124">
        <f>SUM(P142:P143)</f>
        <v>0</v>
      </c>
      <c r="Q141" s="123"/>
      <c r="R141" s="124">
        <f>SUM(R142:R143)</f>
        <v>0</v>
      </c>
      <c r="S141" s="123"/>
      <c r="T141" s="125">
        <f>SUM(T142:T143)</f>
        <v>0</v>
      </c>
      <c r="AR141" s="120" t="s">
        <v>83</v>
      </c>
      <c r="AT141" s="126" t="s">
        <v>74</v>
      </c>
      <c r="AU141" s="126" t="s">
        <v>75</v>
      </c>
      <c r="AY141" s="120" t="s">
        <v>130</v>
      </c>
      <c r="BK141" s="127">
        <f>SUM(BK142:BK143)</f>
        <v>0</v>
      </c>
    </row>
    <row r="142" spans="1:65" s="2" customFormat="1" ht="21.75" customHeight="1">
      <c r="A142" s="29"/>
      <c r="B142" s="128"/>
      <c r="C142" s="234" t="s">
        <v>141</v>
      </c>
      <c r="D142" s="234" t="s">
        <v>132</v>
      </c>
      <c r="E142" s="235" t="s">
        <v>142</v>
      </c>
      <c r="F142" s="236" t="s">
        <v>143</v>
      </c>
      <c r="G142" s="237" t="s">
        <v>135</v>
      </c>
      <c r="H142" s="243">
        <v>18</v>
      </c>
      <c r="I142" s="129"/>
      <c r="J142" s="247">
        <f>ROUND(I142*H142,2)</f>
        <v>0</v>
      </c>
      <c r="K142" s="130"/>
      <c r="L142" s="30"/>
      <c r="M142" s="131" t="s">
        <v>1</v>
      </c>
      <c r="N142" s="132" t="s">
        <v>41</v>
      </c>
      <c r="O142" s="54"/>
      <c r="P142" s="133">
        <f>O142*H142</f>
        <v>0</v>
      </c>
      <c r="Q142" s="133">
        <v>0</v>
      </c>
      <c r="R142" s="133">
        <f>Q142*H142</f>
        <v>0</v>
      </c>
      <c r="S142" s="133">
        <v>0</v>
      </c>
      <c r="T142" s="13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5" t="s">
        <v>136</v>
      </c>
      <c r="AT142" s="135" t="s">
        <v>132</v>
      </c>
      <c r="AU142" s="135" t="s">
        <v>83</v>
      </c>
      <c r="AY142" s="14" t="s">
        <v>130</v>
      </c>
      <c r="BE142" s="136">
        <f>IF(N142="základní",J142,0)</f>
        <v>0</v>
      </c>
      <c r="BF142" s="136">
        <f>IF(N142="snížená",J142,0)</f>
        <v>0</v>
      </c>
      <c r="BG142" s="136">
        <f>IF(N142="zákl. přenesená",J142,0)</f>
        <v>0</v>
      </c>
      <c r="BH142" s="136">
        <f>IF(N142="sníž. přenesená",J142,0)</f>
        <v>0</v>
      </c>
      <c r="BI142" s="136">
        <f>IF(N142="nulová",J142,0)</f>
        <v>0</v>
      </c>
      <c r="BJ142" s="14" t="s">
        <v>137</v>
      </c>
      <c r="BK142" s="136">
        <f>ROUND(I142*H142,2)</f>
        <v>0</v>
      </c>
      <c r="BL142" s="14" t="s">
        <v>136</v>
      </c>
      <c r="BM142" s="135" t="s">
        <v>144</v>
      </c>
    </row>
    <row r="143" spans="1:65" s="2" customFormat="1" ht="21.75" customHeight="1">
      <c r="A143" s="29"/>
      <c r="B143" s="128"/>
      <c r="C143" s="234" t="s">
        <v>145</v>
      </c>
      <c r="D143" s="234" t="s">
        <v>132</v>
      </c>
      <c r="E143" s="235" t="s">
        <v>146</v>
      </c>
      <c r="F143" s="236" t="s">
        <v>147</v>
      </c>
      <c r="G143" s="237" t="s">
        <v>135</v>
      </c>
      <c r="H143" s="243">
        <v>166</v>
      </c>
      <c r="I143" s="129"/>
      <c r="J143" s="247">
        <f>ROUND(I143*H143,2)</f>
        <v>0</v>
      </c>
      <c r="K143" s="130"/>
      <c r="L143" s="30"/>
      <c r="M143" s="131" t="s">
        <v>1</v>
      </c>
      <c r="N143" s="132" t="s">
        <v>41</v>
      </c>
      <c r="O143" s="54"/>
      <c r="P143" s="133">
        <f>O143*H143</f>
        <v>0</v>
      </c>
      <c r="Q143" s="133">
        <v>0</v>
      </c>
      <c r="R143" s="133">
        <f>Q143*H143</f>
        <v>0</v>
      </c>
      <c r="S143" s="133">
        <v>0</v>
      </c>
      <c r="T143" s="13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5" t="s">
        <v>136</v>
      </c>
      <c r="AT143" s="135" t="s">
        <v>132</v>
      </c>
      <c r="AU143" s="135" t="s">
        <v>83</v>
      </c>
      <c r="AY143" s="14" t="s">
        <v>130</v>
      </c>
      <c r="BE143" s="136">
        <f>IF(N143="základní",J143,0)</f>
        <v>0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4" t="s">
        <v>137</v>
      </c>
      <c r="BK143" s="136">
        <f>ROUND(I143*H143,2)</f>
        <v>0</v>
      </c>
      <c r="BL143" s="14" t="s">
        <v>136</v>
      </c>
      <c r="BM143" s="135" t="s">
        <v>148</v>
      </c>
    </row>
    <row r="144" spans="1:65" s="12" customFormat="1" ht="25.9" customHeight="1">
      <c r="B144" s="119"/>
      <c r="C144" s="231"/>
      <c r="D144" s="232" t="s">
        <v>74</v>
      </c>
      <c r="E144" s="233" t="s">
        <v>149</v>
      </c>
      <c r="F144" s="233" t="s">
        <v>150</v>
      </c>
      <c r="G144" s="231"/>
      <c r="I144" s="121"/>
      <c r="J144" s="246">
        <f>BK144</f>
        <v>0</v>
      </c>
      <c r="L144" s="119"/>
      <c r="M144" s="122"/>
      <c r="N144" s="123"/>
      <c r="O144" s="123"/>
      <c r="P144" s="124">
        <f>P145</f>
        <v>0</v>
      </c>
      <c r="Q144" s="123"/>
      <c r="R144" s="124">
        <f>R145</f>
        <v>0</v>
      </c>
      <c r="S144" s="123"/>
      <c r="T144" s="125">
        <f>T145</f>
        <v>0</v>
      </c>
      <c r="AR144" s="120" t="s">
        <v>83</v>
      </c>
      <c r="AT144" s="126" t="s">
        <v>74</v>
      </c>
      <c r="AU144" s="126" t="s">
        <v>75</v>
      </c>
      <c r="AY144" s="120" t="s">
        <v>130</v>
      </c>
      <c r="BK144" s="127">
        <f>BK145</f>
        <v>0</v>
      </c>
    </row>
    <row r="145" spans="1:65" s="2" customFormat="1" ht="16.5" customHeight="1">
      <c r="A145" s="29"/>
      <c r="B145" s="128"/>
      <c r="C145" s="234" t="s">
        <v>151</v>
      </c>
      <c r="D145" s="234" t="s">
        <v>132</v>
      </c>
      <c r="E145" s="235" t="s">
        <v>152</v>
      </c>
      <c r="F145" s="236" t="s">
        <v>153</v>
      </c>
      <c r="G145" s="237" t="s">
        <v>154</v>
      </c>
      <c r="H145" s="243">
        <v>1.2</v>
      </c>
      <c r="I145" s="129"/>
      <c r="J145" s="247">
        <f>ROUND(I145*H145,2)</f>
        <v>0</v>
      </c>
      <c r="K145" s="130"/>
      <c r="L145" s="30"/>
      <c r="M145" s="131" t="s">
        <v>1</v>
      </c>
      <c r="N145" s="132" t="s">
        <v>41</v>
      </c>
      <c r="O145" s="54"/>
      <c r="P145" s="133">
        <f>O145*H145</f>
        <v>0</v>
      </c>
      <c r="Q145" s="133">
        <v>0</v>
      </c>
      <c r="R145" s="133">
        <f>Q145*H145</f>
        <v>0</v>
      </c>
      <c r="S145" s="133">
        <v>0</v>
      </c>
      <c r="T145" s="13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5" t="s">
        <v>136</v>
      </c>
      <c r="AT145" s="135" t="s">
        <v>132</v>
      </c>
      <c r="AU145" s="135" t="s">
        <v>83</v>
      </c>
      <c r="AY145" s="14" t="s">
        <v>130</v>
      </c>
      <c r="BE145" s="136">
        <f>IF(N145="základní",J145,0)</f>
        <v>0</v>
      </c>
      <c r="BF145" s="136">
        <f>IF(N145="snížená",J145,0)</f>
        <v>0</v>
      </c>
      <c r="BG145" s="136">
        <f>IF(N145="zákl. přenesená",J145,0)</f>
        <v>0</v>
      </c>
      <c r="BH145" s="136">
        <f>IF(N145="sníž. přenesená",J145,0)</f>
        <v>0</v>
      </c>
      <c r="BI145" s="136">
        <f>IF(N145="nulová",J145,0)</f>
        <v>0</v>
      </c>
      <c r="BJ145" s="14" t="s">
        <v>137</v>
      </c>
      <c r="BK145" s="136">
        <f>ROUND(I145*H145,2)</f>
        <v>0</v>
      </c>
      <c r="BL145" s="14" t="s">
        <v>136</v>
      </c>
      <c r="BM145" s="135" t="s">
        <v>155</v>
      </c>
    </row>
    <row r="146" spans="1:65" s="12" customFormat="1" ht="25.9" customHeight="1">
      <c r="B146" s="119"/>
      <c r="C146" s="231"/>
      <c r="D146" s="232" t="s">
        <v>74</v>
      </c>
      <c r="E146" s="233" t="s">
        <v>156</v>
      </c>
      <c r="F146" s="233" t="s">
        <v>157</v>
      </c>
      <c r="G146" s="231"/>
      <c r="I146" s="121"/>
      <c r="J146" s="246">
        <f>BK146</f>
        <v>0</v>
      </c>
      <c r="L146" s="119"/>
      <c r="M146" s="122"/>
      <c r="N146" s="123"/>
      <c r="O146" s="123"/>
      <c r="P146" s="124">
        <f>P147</f>
        <v>0</v>
      </c>
      <c r="Q146" s="123"/>
      <c r="R146" s="124">
        <f>R147</f>
        <v>0</v>
      </c>
      <c r="S146" s="123"/>
      <c r="T146" s="125">
        <f>T147</f>
        <v>0</v>
      </c>
      <c r="AR146" s="120" t="s">
        <v>83</v>
      </c>
      <c r="AT146" s="126" t="s">
        <v>74</v>
      </c>
      <c r="AU146" s="126" t="s">
        <v>75</v>
      </c>
      <c r="AY146" s="120" t="s">
        <v>130</v>
      </c>
      <c r="BK146" s="127">
        <f>BK147</f>
        <v>0</v>
      </c>
    </row>
    <row r="147" spans="1:65" s="2" customFormat="1" ht="16.5" customHeight="1">
      <c r="A147" s="29"/>
      <c r="B147" s="128"/>
      <c r="C147" s="234" t="s">
        <v>158</v>
      </c>
      <c r="D147" s="234" t="s">
        <v>132</v>
      </c>
      <c r="E147" s="235" t="s">
        <v>159</v>
      </c>
      <c r="F147" s="236" t="s">
        <v>160</v>
      </c>
      <c r="G147" s="237" t="s">
        <v>161</v>
      </c>
      <c r="H147" s="243">
        <v>160</v>
      </c>
      <c r="I147" s="129"/>
      <c r="J147" s="247">
        <f>ROUND(I147*H147,2)</f>
        <v>0</v>
      </c>
      <c r="K147" s="130"/>
      <c r="L147" s="30"/>
      <c r="M147" s="131" t="s">
        <v>1</v>
      </c>
      <c r="N147" s="132" t="s">
        <v>41</v>
      </c>
      <c r="O147" s="54"/>
      <c r="P147" s="133">
        <f>O147*H147</f>
        <v>0</v>
      </c>
      <c r="Q147" s="133">
        <v>0</v>
      </c>
      <c r="R147" s="133">
        <f>Q147*H147</f>
        <v>0</v>
      </c>
      <c r="S147" s="133">
        <v>0</v>
      </c>
      <c r="T147" s="13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5" t="s">
        <v>136</v>
      </c>
      <c r="AT147" s="135" t="s">
        <v>132</v>
      </c>
      <c r="AU147" s="135" t="s">
        <v>83</v>
      </c>
      <c r="AY147" s="14" t="s">
        <v>130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4" t="s">
        <v>137</v>
      </c>
      <c r="BK147" s="136">
        <f>ROUND(I147*H147,2)</f>
        <v>0</v>
      </c>
      <c r="BL147" s="14" t="s">
        <v>136</v>
      </c>
      <c r="BM147" s="135" t="s">
        <v>162</v>
      </c>
    </row>
    <row r="148" spans="1:65" s="12" customFormat="1" ht="25.9" customHeight="1">
      <c r="B148" s="119"/>
      <c r="C148" s="231"/>
      <c r="D148" s="232" t="s">
        <v>74</v>
      </c>
      <c r="E148" s="233" t="s">
        <v>163</v>
      </c>
      <c r="F148" s="233" t="s">
        <v>164</v>
      </c>
      <c r="G148" s="231"/>
      <c r="I148" s="121"/>
      <c r="J148" s="246">
        <f>BK148</f>
        <v>0</v>
      </c>
      <c r="L148" s="119"/>
      <c r="M148" s="122"/>
      <c r="N148" s="123"/>
      <c r="O148" s="123"/>
      <c r="P148" s="124">
        <f>SUM(P149:P150)</f>
        <v>0</v>
      </c>
      <c r="Q148" s="123"/>
      <c r="R148" s="124">
        <f>SUM(R149:R150)</f>
        <v>0</v>
      </c>
      <c r="S148" s="123"/>
      <c r="T148" s="125">
        <f>SUM(T149:T150)</f>
        <v>0</v>
      </c>
      <c r="AR148" s="120" t="s">
        <v>83</v>
      </c>
      <c r="AT148" s="126" t="s">
        <v>74</v>
      </c>
      <c r="AU148" s="126" t="s">
        <v>75</v>
      </c>
      <c r="AY148" s="120" t="s">
        <v>130</v>
      </c>
      <c r="BK148" s="127">
        <f>SUM(BK149:BK150)</f>
        <v>0</v>
      </c>
    </row>
    <row r="149" spans="1:65" s="2" customFormat="1" ht="16.5" customHeight="1">
      <c r="A149" s="29"/>
      <c r="B149" s="128"/>
      <c r="C149" s="234" t="s">
        <v>165</v>
      </c>
      <c r="D149" s="234" t="s">
        <v>132</v>
      </c>
      <c r="E149" s="235" t="s">
        <v>166</v>
      </c>
      <c r="F149" s="236" t="s">
        <v>167</v>
      </c>
      <c r="G149" s="237" t="s">
        <v>135</v>
      </c>
      <c r="H149" s="243">
        <v>384</v>
      </c>
      <c r="I149" s="129"/>
      <c r="J149" s="247">
        <f>ROUND(I149*H149,2)</f>
        <v>0</v>
      </c>
      <c r="K149" s="130"/>
      <c r="L149" s="30"/>
      <c r="M149" s="131" t="s">
        <v>1</v>
      </c>
      <c r="N149" s="132" t="s">
        <v>41</v>
      </c>
      <c r="O149" s="54"/>
      <c r="P149" s="133">
        <f>O149*H149</f>
        <v>0</v>
      </c>
      <c r="Q149" s="133">
        <v>0</v>
      </c>
      <c r="R149" s="133">
        <f>Q149*H149</f>
        <v>0</v>
      </c>
      <c r="S149" s="133">
        <v>0</v>
      </c>
      <c r="T149" s="13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35" t="s">
        <v>136</v>
      </c>
      <c r="AT149" s="135" t="s">
        <v>132</v>
      </c>
      <c r="AU149" s="135" t="s">
        <v>83</v>
      </c>
      <c r="AY149" s="14" t="s">
        <v>130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4" t="s">
        <v>137</v>
      </c>
      <c r="BK149" s="136">
        <f>ROUND(I149*H149,2)</f>
        <v>0</v>
      </c>
      <c r="BL149" s="14" t="s">
        <v>136</v>
      </c>
      <c r="BM149" s="135" t="s">
        <v>168</v>
      </c>
    </row>
    <row r="150" spans="1:65" s="2" customFormat="1" ht="16.5" customHeight="1">
      <c r="A150" s="29"/>
      <c r="B150" s="128"/>
      <c r="C150" s="234" t="s">
        <v>169</v>
      </c>
      <c r="D150" s="234" t="s">
        <v>132</v>
      </c>
      <c r="E150" s="235" t="s">
        <v>170</v>
      </c>
      <c r="F150" s="236" t="s">
        <v>171</v>
      </c>
      <c r="G150" s="237" t="s">
        <v>135</v>
      </c>
      <c r="H150" s="243">
        <v>448</v>
      </c>
      <c r="I150" s="129"/>
      <c r="J150" s="247">
        <f>ROUND(I150*H150,2)</f>
        <v>0</v>
      </c>
      <c r="K150" s="130"/>
      <c r="L150" s="30"/>
      <c r="M150" s="131" t="s">
        <v>1</v>
      </c>
      <c r="N150" s="132" t="s">
        <v>41</v>
      </c>
      <c r="O150" s="54"/>
      <c r="P150" s="133">
        <f>O150*H150</f>
        <v>0</v>
      </c>
      <c r="Q150" s="133">
        <v>0</v>
      </c>
      <c r="R150" s="133">
        <f>Q150*H150</f>
        <v>0</v>
      </c>
      <c r="S150" s="133">
        <v>0</v>
      </c>
      <c r="T150" s="13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5" t="s">
        <v>136</v>
      </c>
      <c r="AT150" s="135" t="s">
        <v>132</v>
      </c>
      <c r="AU150" s="135" t="s">
        <v>83</v>
      </c>
      <c r="AY150" s="14" t="s">
        <v>130</v>
      </c>
      <c r="BE150" s="136">
        <f>IF(N150="základní",J150,0)</f>
        <v>0</v>
      </c>
      <c r="BF150" s="136">
        <f>IF(N150="snížená",J150,0)</f>
        <v>0</v>
      </c>
      <c r="BG150" s="136">
        <f>IF(N150="zákl. přenesená",J150,0)</f>
        <v>0</v>
      </c>
      <c r="BH150" s="136">
        <f>IF(N150="sníž. přenesená",J150,0)</f>
        <v>0</v>
      </c>
      <c r="BI150" s="136">
        <f>IF(N150="nulová",J150,0)</f>
        <v>0</v>
      </c>
      <c r="BJ150" s="14" t="s">
        <v>137</v>
      </c>
      <c r="BK150" s="136">
        <f>ROUND(I150*H150,2)</f>
        <v>0</v>
      </c>
      <c r="BL150" s="14" t="s">
        <v>136</v>
      </c>
      <c r="BM150" s="135" t="s">
        <v>172</v>
      </c>
    </row>
    <row r="151" spans="1:65" s="12" customFormat="1" ht="25.9" customHeight="1">
      <c r="B151" s="119"/>
      <c r="C151" s="231"/>
      <c r="D151" s="232" t="s">
        <v>74</v>
      </c>
      <c r="E151" s="233" t="s">
        <v>173</v>
      </c>
      <c r="F151" s="233" t="s">
        <v>174</v>
      </c>
      <c r="G151" s="231"/>
      <c r="I151" s="121"/>
      <c r="J151" s="246">
        <f>BK151</f>
        <v>0</v>
      </c>
      <c r="L151" s="119"/>
      <c r="M151" s="122"/>
      <c r="N151" s="123"/>
      <c r="O151" s="123"/>
      <c r="P151" s="124">
        <f>P152</f>
        <v>0</v>
      </c>
      <c r="Q151" s="123"/>
      <c r="R151" s="124">
        <f>R152</f>
        <v>0</v>
      </c>
      <c r="S151" s="123"/>
      <c r="T151" s="125">
        <f>T152</f>
        <v>0</v>
      </c>
      <c r="AR151" s="120" t="s">
        <v>83</v>
      </c>
      <c r="AT151" s="126" t="s">
        <v>74</v>
      </c>
      <c r="AU151" s="126" t="s">
        <v>75</v>
      </c>
      <c r="AY151" s="120" t="s">
        <v>130</v>
      </c>
      <c r="BK151" s="127">
        <f>BK152</f>
        <v>0</v>
      </c>
    </row>
    <row r="152" spans="1:65" s="2" customFormat="1" ht="16.5" customHeight="1">
      <c r="A152" s="29"/>
      <c r="B152" s="128"/>
      <c r="C152" s="234" t="s">
        <v>175</v>
      </c>
      <c r="D152" s="234" t="s">
        <v>132</v>
      </c>
      <c r="E152" s="235" t="s">
        <v>176</v>
      </c>
      <c r="F152" s="236" t="s">
        <v>177</v>
      </c>
      <c r="G152" s="237" t="s">
        <v>178</v>
      </c>
      <c r="H152" s="243">
        <v>0.9</v>
      </c>
      <c r="I152" s="129"/>
      <c r="J152" s="247">
        <f>ROUND(I152*H152,2)</f>
        <v>0</v>
      </c>
      <c r="K152" s="130"/>
      <c r="L152" s="30"/>
      <c r="M152" s="131" t="s">
        <v>1</v>
      </c>
      <c r="N152" s="132" t="s">
        <v>41</v>
      </c>
      <c r="O152" s="54"/>
      <c r="P152" s="133">
        <f>O152*H152</f>
        <v>0</v>
      </c>
      <c r="Q152" s="133">
        <v>0</v>
      </c>
      <c r="R152" s="133">
        <f>Q152*H152</f>
        <v>0</v>
      </c>
      <c r="S152" s="133">
        <v>0</v>
      </c>
      <c r="T152" s="13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5" t="s">
        <v>136</v>
      </c>
      <c r="AT152" s="135" t="s">
        <v>132</v>
      </c>
      <c r="AU152" s="135" t="s">
        <v>83</v>
      </c>
      <c r="AY152" s="14" t="s">
        <v>130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4" t="s">
        <v>137</v>
      </c>
      <c r="BK152" s="136">
        <f>ROUND(I152*H152,2)</f>
        <v>0</v>
      </c>
      <c r="BL152" s="14" t="s">
        <v>136</v>
      </c>
      <c r="BM152" s="135" t="s">
        <v>179</v>
      </c>
    </row>
    <row r="153" spans="1:65" s="12" customFormat="1" ht="25.9" customHeight="1">
      <c r="B153" s="119"/>
      <c r="C153" s="231"/>
      <c r="D153" s="232" t="s">
        <v>74</v>
      </c>
      <c r="E153" s="233" t="s">
        <v>180</v>
      </c>
      <c r="F153" s="233" t="s">
        <v>181</v>
      </c>
      <c r="G153" s="231"/>
      <c r="I153" s="121"/>
      <c r="J153" s="246">
        <f>BK153</f>
        <v>0</v>
      </c>
      <c r="L153" s="119"/>
      <c r="M153" s="122"/>
      <c r="N153" s="123"/>
      <c r="O153" s="123"/>
      <c r="P153" s="124">
        <f>SUM(P154:P157)</f>
        <v>0</v>
      </c>
      <c r="Q153" s="123"/>
      <c r="R153" s="124">
        <f>SUM(R154:R157)</f>
        <v>0</v>
      </c>
      <c r="S153" s="123"/>
      <c r="T153" s="125">
        <f>SUM(T154:T157)</f>
        <v>0</v>
      </c>
      <c r="AR153" s="120" t="s">
        <v>83</v>
      </c>
      <c r="AT153" s="126" t="s">
        <v>74</v>
      </c>
      <c r="AU153" s="126" t="s">
        <v>75</v>
      </c>
      <c r="AY153" s="120" t="s">
        <v>130</v>
      </c>
      <c r="BK153" s="127">
        <f>SUM(BK154:BK157)</f>
        <v>0</v>
      </c>
    </row>
    <row r="154" spans="1:65" s="2" customFormat="1" ht="16.5" customHeight="1">
      <c r="A154" s="29"/>
      <c r="B154" s="128"/>
      <c r="C154" s="234" t="s">
        <v>182</v>
      </c>
      <c r="D154" s="234" t="s">
        <v>132</v>
      </c>
      <c r="E154" s="235" t="s">
        <v>183</v>
      </c>
      <c r="F154" s="236" t="s">
        <v>184</v>
      </c>
      <c r="G154" s="237" t="s">
        <v>178</v>
      </c>
      <c r="H154" s="243">
        <v>2.5</v>
      </c>
      <c r="I154" s="129"/>
      <c r="J154" s="247">
        <f>ROUND(I154*H154,2)</f>
        <v>0</v>
      </c>
      <c r="K154" s="130"/>
      <c r="L154" s="30"/>
      <c r="M154" s="131" t="s">
        <v>1</v>
      </c>
      <c r="N154" s="132" t="s">
        <v>41</v>
      </c>
      <c r="O154" s="54"/>
      <c r="P154" s="133">
        <f>O154*H154</f>
        <v>0</v>
      </c>
      <c r="Q154" s="133">
        <v>0</v>
      </c>
      <c r="R154" s="133">
        <f>Q154*H154</f>
        <v>0</v>
      </c>
      <c r="S154" s="133">
        <v>0</v>
      </c>
      <c r="T154" s="13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5" t="s">
        <v>136</v>
      </c>
      <c r="AT154" s="135" t="s">
        <v>132</v>
      </c>
      <c r="AU154" s="135" t="s">
        <v>83</v>
      </c>
      <c r="AY154" s="14" t="s">
        <v>130</v>
      </c>
      <c r="BE154" s="136">
        <f>IF(N154="základní",J154,0)</f>
        <v>0</v>
      </c>
      <c r="BF154" s="136">
        <f>IF(N154="snížená",J154,0)</f>
        <v>0</v>
      </c>
      <c r="BG154" s="136">
        <f>IF(N154="zákl. přenesená",J154,0)</f>
        <v>0</v>
      </c>
      <c r="BH154" s="136">
        <f>IF(N154="sníž. přenesená",J154,0)</f>
        <v>0</v>
      </c>
      <c r="BI154" s="136">
        <f>IF(N154="nulová",J154,0)</f>
        <v>0</v>
      </c>
      <c r="BJ154" s="14" t="s">
        <v>137</v>
      </c>
      <c r="BK154" s="136">
        <f>ROUND(I154*H154,2)</f>
        <v>0</v>
      </c>
      <c r="BL154" s="14" t="s">
        <v>136</v>
      </c>
      <c r="BM154" s="135" t="s">
        <v>185</v>
      </c>
    </row>
    <row r="155" spans="1:65" s="2" customFormat="1" ht="16.5" customHeight="1">
      <c r="A155" s="29"/>
      <c r="B155" s="128"/>
      <c r="C155" s="234" t="s">
        <v>186</v>
      </c>
      <c r="D155" s="234" t="s">
        <v>132</v>
      </c>
      <c r="E155" s="235" t="s">
        <v>187</v>
      </c>
      <c r="F155" s="236" t="s">
        <v>188</v>
      </c>
      <c r="G155" s="237" t="s">
        <v>178</v>
      </c>
      <c r="H155" s="243">
        <v>2.5</v>
      </c>
      <c r="I155" s="129"/>
      <c r="J155" s="247">
        <f>ROUND(I155*H155,2)</f>
        <v>0</v>
      </c>
      <c r="K155" s="130"/>
      <c r="L155" s="30"/>
      <c r="M155" s="131" t="s">
        <v>1</v>
      </c>
      <c r="N155" s="132" t="s">
        <v>41</v>
      </c>
      <c r="O155" s="54"/>
      <c r="P155" s="133">
        <f>O155*H155</f>
        <v>0</v>
      </c>
      <c r="Q155" s="133">
        <v>0</v>
      </c>
      <c r="R155" s="133">
        <f>Q155*H155</f>
        <v>0</v>
      </c>
      <c r="S155" s="133">
        <v>0</v>
      </c>
      <c r="T155" s="13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5" t="s">
        <v>136</v>
      </c>
      <c r="AT155" s="135" t="s">
        <v>132</v>
      </c>
      <c r="AU155" s="135" t="s">
        <v>83</v>
      </c>
      <c r="AY155" s="14" t="s">
        <v>130</v>
      </c>
      <c r="BE155" s="136">
        <f>IF(N155="základní",J155,0)</f>
        <v>0</v>
      </c>
      <c r="BF155" s="136">
        <f>IF(N155="snížená",J155,0)</f>
        <v>0</v>
      </c>
      <c r="BG155" s="136">
        <f>IF(N155="zákl. přenesená",J155,0)</f>
        <v>0</v>
      </c>
      <c r="BH155" s="136">
        <f>IF(N155="sníž. přenesená",J155,0)</f>
        <v>0</v>
      </c>
      <c r="BI155" s="136">
        <f>IF(N155="nulová",J155,0)</f>
        <v>0</v>
      </c>
      <c r="BJ155" s="14" t="s">
        <v>137</v>
      </c>
      <c r="BK155" s="136">
        <f>ROUND(I155*H155,2)</f>
        <v>0</v>
      </c>
      <c r="BL155" s="14" t="s">
        <v>136</v>
      </c>
      <c r="BM155" s="135" t="s">
        <v>189</v>
      </c>
    </row>
    <row r="156" spans="1:65" s="2" customFormat="1" ht="16.5" customHeight="1">
      <c r="A156" s="29"/>
      <c r="B156" s="128"/>
      <c r="C156" s="234" t="s">
        <v>190</v>
      </c>
      <c r="D156" s="234" t="s">
        <v>132</v>
      </c>
      <c r="E156" s="235" t="s">
        <v>191</v>
      </c>
      <c r="F156" s="236" t="s">
        <v>192</v>
      </c>
      <c r="G156" s="237" t="s">
        <v>178</v>
      </c>
      <c r="H156" s="243">
        <v>2.5</v>
      </c>
      <c r="I156" s="129"/>
      <c r="J156" s="247">
        <f>ROUND(I156*H156,2)</f>
        <v>0</v>
      </c>
      <c r="K156" s="130"/>
      <c r="L156" s="30"/>
      <c r="M156" s="131" t="s">
        <v>1</v>
      </c>
      <c r="N156" s="132" t="s">
        <v>41</v>
      </c>
      <c r="O156" s="54"/>
      <c r="P156" s="133">
        <f>O156*H156</f>
        <v>0</v>
      </c>
      <c r="Q156" s="133">
        <v>0</v>
      </c>
      <c r="R156" s="133">
        <f>Q156*H156</f>
        <v>0</v>
      </c>
      <c r="S156" s="133">
        <v>0</v>
      </c>
      <c r="T156" s="13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5" t="s">
        <v>136</v>
      </c>
      <c r="AT156" s="135" t="s">
        <v>132</v>
      </c>
      <c r="AU156" s="135" t="s">
        <v>83</v>
      </c>
      <c r="AY156" s="14" t="s">
        <v>130</v>
      </c>
      <c r="BE156" s="136">
        <f>IF(N156="základní",J156,0)</f>
        <v>0</v>
      </c>
      <c r="BF156" s="136">
        <f>IF(N156="snížená",J156,0)</f>
        <v>0</v>
      </c>
      <c r="BG156" s="136">
        <f>IF(N156="zákl. přenesená",J156,0)</f>
        <v>0</v>
      </c>
      <c r="BH156" s="136">
        <f>IF(N156="sníž. přenesená",J156,0)</f>
        <v>0</v>
      </c>
      <c r="BI156" s="136">
        <f>IF(N156="nulová",J156,0)</f>
        <v>0</v>
      </c>
      <c r="BJ156" s="14" t="s">
        <v>137</v>
      </c>
      <c r="BK156" s="136">
        <f>ROUND(I156*H156,2)</f>
        <v>0</v>
      </c>
      <c r="BL156" s="14" t="s">
        <v>136</v>
      </c>
      <c r="BM156" s="135" t="s">
        <v>193</v>
      </c>
    </row>
    <row r="157" spans="1:65" s="2" customFormat="1" ht="16.5" customHeight="1">
      <c r="A157" s="29"/>
      <c r="B157" s="128"/>
      <c r="C157" s="234" t="s">
        <v>194</v>
      </c>
      <c r="D157" s="234" t="s">
        <v>132</v>
      </c>
      <c r="E157" s="235" t="s">
        <v>195</v>
      </c>
      <c r="F157" s="236" t="s">
        <v>196</v>
      </c>
      <c r="G157" s="237" t="s">
        <v>178</v>
      </c>
      <c r="H157" s="243">
        <v>2.5</v>
      </c>
      <c r="I157" s="129"/>
      <c r="J157" s="247">
        <f>ROUND(I157*H157,2)</f>
        <v>0</v>
      </c>
      <c r="K157" s="130"/>
      <c r="L157" s="30"/>
      <c r="M157" s="131" t="s">
        <v>1</v>
      </c>
      <c r="N157" s="132" t="s">
        <v>41</v>
      </c>
      <c r="O157" s="54"/>
      <c r="P157" s="133">
        <f>O157*H157</f>
        <v>0</v>
      </c>
      <c r="Q157" s="133">
        <v>0</v>
      </c>
      <c r="R157" s="133">
        <f>Q157*H157</f>
        <v>0</v>
      </c>
      <c r="S157" s="133">
        <v>0</v>
      </c>
      <c r="T157" s="13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5" t="s">
        <v>136</v>
      </c>
      <c r="AT157" s="135" t="s">
        <v>132</v>
      </c>
      <c r="AU157" s="135" t="s">
        <v>83</v>
      </c>
      <c r="AY157" s="14" t="s">
        <v>130</v>
      </c>
      <c r="BE157" s="136">
        <f>IF(N157="základní",J157,0)</f>
        <v>0</v>
      </c>
      <c r="BF157" s="136">
        <f>IF(N157="snížená",J157,0)</f>
        <v>0</v>
      </c>
      <c r="BG157" s="136">
        <f>IF(N157="zákl. přenesená",J157,0)</f>
        <v>0</v>
      </c>
      <c r="BH157" s="136">
        <f>IF(N157="sníž. přenesená",J157,0)</f>
        <v>0</v>
      </c>
      <c r="BI157" s="136">
        <f>IF(N157="nulová",J157,0)</f>
        <v>0</v>
      </c>
      <c r="BJ157" s="14" t="s">
        <v>137</v>
      </c>
      <c r="BK157" s="136">
        <f>ROUND(I157*H157,2)</f>
        <v>0</v>
      </c>
      <c r="BL157" s="14" t="s">
        <v>136</v>
      </c>
      <c r="BM157" s="135" t="s">
        <v>197</v>
      </c>
    </row>
    <row r="158" spans="1:65" s="12" customFormat="1" ht="25.9" customHeight="1">
      <c r="B158" s="119"/>
      <c r="C158" s="231"/>
      <c r="D158" s="232" t="s">
        <v>74</v>
      </c>
      <c r="E158" s="233" t="s">
        <v>198</v>
      </c>
      <c r="F158" s="233" t="s">
        <v>199</v>
      </c>
      <c r="G158" s="231"/>
      <c r="I158" s="121"/>
      <c r="J158" s="246">
        <f>BK158</f>
        <v>0</v>
      </c>
      <c r="L158" s="119"/>
      <c r="M158" s="122"/>
      <c r="N158" s="123"/>
      <c r="O158" s="123"/>
      <c r="P158" s="124">
        <f>SUM(P159:P163)</f>
        <v>0</v>
      </c>
      <c r="Q158" s="123"/>
      <c r="R158" s="124">
        <f>SUM(R159:R163)</f>
        <v>0</v>
      </c>
      <c r="S158" s="123"/>
      <c r="T158" s="125">
        <f>SUM(T159:T163)</f>
        <v>0</v>
      </c>
      <c r="AR158" s="120" t="s">
        <v>137</v>
      </c>
      <c r="AT158" s="126" t="s">
        <v>74</v>
      </c>
      <c r="AU158" s="126" t="s">
        <v>75</v>
      </c>
      <c r="AY158" s="120" t="s">
        <v>130</v>
      </c>
      <c r="BK158" s="127">
        <f>SUM(BK159:BK163)</f>
        <v>0</v>
      </c>
    </row>
    <row r="159" spans="1:65" s="2" customFormat="1" ht="16.5" customHeight="1">
      <c r="A159" s="29"/>
      <c r="B159" s="128"/>
      <c r="C159" s="234" t="s">
        <v>200</v>
      </c>
      <c r="D159" s="234" t="s">
        <v>132</v>
      </c>
      <c r="E159" s="235" t="s">
        <v>201</v>
      </c>
      <c r="F159" s="236" t="s">
        <v>202</v>
      </c>
      <c r="G159" s="237" t="s">
        <v>161</v>
      </c>
      <c r="H159" s="243">
        <v>30</v>
      </c>
      <c r="I159" s="129"/>
      <c r="J159" s="247">
        <f>ROUND(I159*H159,2)</f>
        <v>0</v>
      </c>
      <c r="K159" s="130"/>
      <c r="L159" s="30"/>
      <c r="M159" s="131" t="s">
        <v>1</v>
      </c>
      <c r="N159" s="132" t="s">
        <v>41</v>
      </c>
      <c r="O159" s="54"/>
      <c r="P159" s="133">
        <f>O159*H159</f>
        <v>0</v>
      </c>
      <c r="Q159" s="133">
        <v>0</v>
      </c>
      <c r="R159" s="133">
        <f>Q159*H159</f>
        <v>0</v>
      </c>
      <c r="S159" s="133">
        <v>0</v>
      </c>
      <c r="T159" s="13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5" t="s">
        <v>203</v>
      </c>
      <c r="AT159" s="135" t="s">
        <v>132</v>
      </c>
      <c r="AU159" s="135" t="s">
        <v>83</v>
      </c>
      <c r="AY159" s="14" t="s">
        <v>130</v>
      </c>
      <c r="BE159" s="136">
        <f>IF(N159="základní",J159,0)</f>
        <v>0</v>
      </c>
      <c r="BF159" s="136">
        <f>IF(N159="snížená",J159,0)</f>
        <v>0</v>
      </c>
      <c r="BG159" s="136">
        <f>IF(N159="zákl. přenesená",J159,0)</f>
        <v>0</v>
      </c>
      <c r="BH159" s="136">
        <f>IF(N159="sníž. přenesená",J159,0)</f>
        <v>0</v>
      </c>
      <c r="BI159" s="136">
        <f>IF(N159="nulová",J159,0)</f>
        <v>0</v>
      </c>
      <c r="BJ159" s="14" t="s">
        <v>137</v>
      </c>
      <c r="BK159" s="136">
        <f>ROUND(I159*H159,2)</f>
        <v>0</v>
      </c>
      <c r="BL159" s="14" t="s">
        <v>203</v>
      </c>
      <c r="BM159" s="135" t="s">
        <v>204</v>
      </c>
    </row>
    <row r="160" spans="1:65" s="2" customFormat="1" ht="21.75" customHeight="1">
      <c r="A160" s="29"/>
      <c r="B160" s="128"/>
      <c r="C160" s="234" t="s">
        <v>205</v>
      </c>
      <c r="D160" s="234" t="s">
        <v>132</v>
      </c>
      <c r="E160" s="235" t="s">
        <v>206</v>
      </c>
      <c r="F160" s="236" t="s">
        <v>207</v>
      </c>
      <c r="G160" s="237" t="s">
        <v>208</v>
      </c>
      <c r="H160" s="243">
        <v>130</v>
      </c>
      <c r="I160" s="129"/>
      <c r="J160" s="247">
        <f>ROUND(I160*H160,2)</f>
        <v>0</v>
      </c>
      <c r="K160" s="130"/>
      <c r="L160" s="30"/>
      <c r="M160" s="131" t="s">
        <v>1</v>
      </c>
      <c r="N160" s="132" t="s">
        <v>41</v>
      </c>
      <c r="O160" s="54"/>
      <c r="P160" s="133">
        <f>O160*H160</f>
        <v>0</v>
      </c>
      <c r="Q160" s="133">
        <v>0</v>
      </c>
      <c r="R160" s="133">
        <f>Q160*H160</f>
        <v>0</v>
      </c>
      <c r="S160" s="133">
        <v>0</v>
      </c>
      <c r="T160" s="13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5" t="s">
        <v>203</v>
      </c>
      <c r="AT160" s="135" t="s">
        <v>132</v>
      </c>
      <c r="AU160" s="135" t="s">
        <v>83</v>
      </c>
      <c r="AY160" s="14" t="s">
        <v>130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4" t="s">
        <v>137</v>
      </c>
      <c r="BK160" s="136">
        <f>ROUND(I160*H160,2)</f>
        <v>0</v>
      </c>
      <c r="BL160" s="14" t="s">
        <v>203</v>
      </c>
      <c r="BM160" s="135" t="s">
        <v>209</v>
      </c>
    </row>
    <row r="161" spans="1:65" s="2" customFormat="1" ht="21.75" customHeight="1">
      <c r="A161" s="29"/>
      <c r="B161" s="128"/>
      <c r="C161" s="234" t="s">
        <v>210</v>
      </c>
      <c r="D161" s="234" t="s">
        <v>132</v>
      </c>
      <c r="E161" s="235" t="s">
        <v>211</v>
      </c>
      <c r="F161" s="236" t="s">
        <v>212</v>
      </c>
      <c r="G161" s="237" t="s">
        <v>161</v>
      </c>
      <c r="H161" s="243">
        <v>100</v>
      </c>
      <c r="I161" s="129"/>
      <c r="J161" s="247">
        <f>ROUND(I161*H161,2)</f>
        <v>0</v>
      </c>
      <c r="K161" s="130"/>
      <c r="L161" s="30"/>
      <c r="M161" s="131" t="s">
        <v>1</v>
      </c>
      <c r="N161" s="132" t="s">
        <v>41</v>
      </c>
      <c r="O161" s="54"/>
      <c r="P161" s="133">
        <f>O161*H161</f>
        <v>0</v>
      </c>
      <c r="Q161" s="133">
        <v>0</v>
      </c>
      <c r="R161" s="133">
        <f>Q161*H161</f>
        <v>0</v>
      </c>
      <c r="S161" s="133">
        <v>0</v>
      </c>
      <c r="T161" s="13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5" t="s">
        <v>203</v>
      </c>
      <c r="AT161" s="135" t="s">
        <v>132</v>
      </c>
      <c r="AU161" s="135" t="s">
        <v>83</v>
      </c>
      <c r="AY161" s="14" t="s">
        <v>130</v>
      </c>
      <c r="BE161" s="136">
        <f>IF(N161="základní",J161,0)</f>
        <v>0</v>
      </c>
      <c r="BF161" s="136">
        <f>IF(N161="snížená",J161,0)</f>
        <v>0</v>
      </c>
      <c r="BG161" s="136">
        <f>IF(N161="zákl. přenesená",J161,0)</f>
        <v>0</v>
      </c>
      <c r="BH161" s="136">
        <f>IF(N161="sníž. přenesená",J161,0)</f>
        <v>0</v>
      </c>
      <c r="BI161" s="136">
        <f>IF(N161="nulová",J161,0)</f>
        <v>0</v>
      </c>
      <c r="BJ161" s="14" t="s">
        <v>137</v>
      </c>
      <c r="BK161" s="136">
        <f>ROUND(I161*H161,2)</f>
        <v>0</v>
      </c>
      <c r="BL161" s="14" t="s">
        <v>203</v>
      </c>
      <c r="BM161" s="135" t="s">
        <v>213</v>
      </c>
    </row>
    <row r="162" spans="1:65" s="2" customFormat="1" ht="21.75" customHeight="1">
      <c r="A162" s="29"/>
      <c r="B162" s="128"/>
      <c r="C162" s="234" t="s">
        <v>214</v>
      </c>
      <c r="D162" s="234" t="s">
        <v>132</v>
      </c>
      <c r="E162" s="235" t="s">
        <v>215</v>
      </c>
      <c r="F162" s="236" t="s">
        <v>216</v>
      </c>
      <c r="G162" s="237" t="s">
        <v>161</v>
      </c>
      <c r="H162" s="243">
        <v>100</v>
      </c>
      <c r="I162" s="129"/>
      <c r="J162" s="247">
        <f>ROUND(I162*H162,2)</f>
        <v>0</v>
      </c>
      <c r="K162" s="130"/>
      <c r="L162" s="30"/>
      <c r="M162" s="131" t="s">
        <v>1</v>
      </c>
      <c r="N162" s="132" t="s">
        <v>41</v>
      </c>
      <c r="O162" s="54"/>
      <c r="P162" s="133">
        <f>O162*H162</f>
        <v>0</v>
      </c>
      <c r="Q162" s="133">
        <v>0</v>
      </c>
      <c r="R162" s="133">
        <f>Q162*H162</f>
        <v>0</v>
      </c>
      <c r="S162" s="133">
        <v>0</v>
      </c>
      <c r="T162" s="13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5" t="s">
        <v>203</v>
      </c>
      <c r="AT162" s="135" t="s">
        <v>132</v>
      </c>
      <c r="AU162" s="135" t="s">
        <v>83</v>
      </c>
      <c r="AY162" s="14" t="s">
        <v>130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4" t="s">
        <v>137</v>
      </c>
      <c r="BK162" s="136">
        <f>ROUND(I162*H162,2)</f>
        <v>0</v>
      </c>
      <c r="BL162" s="14" t="s">
        <v>203</v>
      </c>
      <c r="BM162" s="135" t="s">
        <v>217</v>
      </c>
    </row>
    <row r="163" spans="1:65" s="2" customFormat="1" ht="16.5" customHeight="1">
      <c r="A163" s="29"/>
      <c r="B163" s="128"/>
      <c r="C163" s="234" t="s">
        <v>218</v>
      </c>
      <c r="D163" s="234" t="s">
        <v>132</v>
      </c>
      <c r="E163" s="235" t="s">
        <v>219</v>
      </c>
      <c r="F163" s="236" t="s">
        <v>220</v>
      </c>
      <c r="G163" s="237" t="s">
        <v>161</v>
      </c>
      <c r="H163" s="243">
        <v>25</v>
      </c>
      <c r="I163" s="129"/>
      <c r="J163" s="247">
        <f>ROUND(I163*H163,2)</f>
        <v>0</v>
      </c>
      <c r="K163" s="130"/>
      <c r="L163" s="30"/>
      <c r="M163" s="131" t="s">
        <v>1</v>
      </c>
      <c r="N163" s="132" t="s">
        <v>41</v>
      </c>
      <c r="O163" s="54"/>
      <c r="P163" s="133">
        <f>O163*H163</f>
        <v>0</v>
      </c>
      <c r="Q163" s="133">
        <v>0</v>
      </c>
      <c r="R163" s="133">
        <f>Q163*H163</f>
        <v>0</v>
      </c>
      <c r="S163" s="133">
        <v>0</v>
      </c>
      <c r="T163" s="13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5" t="s">
        <v>203</v>
      </c>
      <c r="AT163" s="135" t="s">
        <v>132</v>
      </c>
      <c r="AU163" s="135" t="s">
        <v>83</v>
      </c>
      <c r="AY163" s="14" t="s">
        <v>130</v>
      </c>
      <c r="BE163" s="136">
        <f>IF(N163="základní",J163,0)</f>
        <v>0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4" t="s">
        <v>137</v>
      </c>
      <c r="BK163" s="136">
        <f>ROUND(I163*H163,2)</f>
        <v>0</v>
      </c>
      <c r="BL163" s="14" t="s">
        <v>203</v>
      </c>
      <c r="BM163" s="135" t="s">
        <v>221</v>
      </c>
    </row>
    <row r="164" spans="1:65" s="12" customFormat="1" ht="25.9" customHeight="1">
      <c r="B164" s="119"/>
      <c r="C164" s="231"/>
      <c r="D164" s="232" t="s">
        <v>74</v>
      </c>
      <c r="E164" s="233" t="s">
        <v>222</v>
      </c>
      <c r="F164" s="233" t="s">
        <v>223</v>
      </c>
      <c r="G164" s="231"/>
      <c r="I164" s="121"/>
      <c r="J164" s="246">
        <f>BK164</f>
        <v>0</v>
      </c>
      <c r="L164" s="119"/>
      <c r="M164" s="122"/>
      <c r="N164" s="123"/>
      <c r="O164" s="123"/>
      <c r="P164" s="124">
        <f>P165+P170+P178+P195+P205+P212+P230+P242+P247+P250</f>
        <v>0</v>
      </c>
      <c r="Q164" s="123"/>
      <c r="R164" s="124">
        <f>R165+R170+R178+R195+R205+R212+R230+R242+R247+R250</f>
        <v>0.191</v>
      </c>
      <c r="S164" s="123"/>
      <c r="T164" s="125">
        <f>T165+T170+T178+T195+T205+T212+T230+T242+T247+T250</f>
        <v>0.77384999999999993</v>
      </c>
      <c r="AR164" s="120" t="s">
        <v>137</v>
      </c>
      <c r="AT164" s="126" t="s">
        <v>74</v>
      </c>
      <c r="AU164" s="126" t="s">
        <v>75</v>
      </c>
      <c r="AY164" s="120" t="s">
        <v>130</v>
      </c>
      <c r="BK164" s="127">
        <f>BK165+BK170+BK178+BK195+BK205+BK212+BK230+BK242+BK247+BK250</f>
        <v>0</v>
      </c>
    </row>
    <row r="165" spans="1:65" s="12" customFormat="1" ht="22.9" customHeight="1">
      <c r="B165" s="119"/>
      <c r="C165" s="231"/>
      <c r="D165" s="232" t="s">
        <v>74</v>
      </c>
      <c r="E165" s="238" t="s">
        <v>224</v>
      </c>
      <c r="F165" s="238" t="s">
        <v>225</v>
      </c>
      <c r="G165" s="231"/>
      <c r="I165" s="121"/>
      <c r="J165" s="248">
        <f>BK165</f>
        <v>0</v>
      </c>
      <c r="L165" s="119"/>
      <c r="M165" s="122"/>
      <c r="N165" s="123"/>
      <c r="O165" s="123"/>
      <c r="P165" s="124">
        <f>SUM(P166:P169)</f>
        <v>0</v>
      </c>
      <c r="Q165" s="123"/>
      <c r="R165" s="124">
        <f>SUM(R166:R169)</f>
        <v>1.4599999999999999E-3</v>
      </c>
      <c r="S165" s="123"/>
      <c r="T165" s="125">
        <f>SUM(T166:T169)</f>
        <v>0</v>
      </c>
      <c r="AR165" s="120" t="s">
        <v>137</v>
      </c>
      <c r="AT165" s="126" t="s">
        <v>74</v>
      </c>
      <c r="AU165" s="126" t="s">
        <v>83</v>
      </c>
      <c r="AY165" s="120" t="s">
        <v>130</v>
      </c>
      <c r="BK165" s="127">
        <f>SUM(BK166:BK169)</f>
        <v>0</v>
      </c>
    </row>
    <row r="166" spans="1:65" s="2" customFormat="1" ht="16.5" customHeight="1">
      <c r="A166" s="29"/>
      <c r="B166" s="128"/>
      <c r="C166" s="234" t="s">
        <v>226</v>
      </c>
      <c r="D166" s="234" t="s">
        <v>132</v>
      </c>
      <c r="E166" s="235" t="s">
        <v>227</v>
      </c>
      <c r="F166" s="236" t="s">
        <v>228</v>
      </c>
      <c r="G166" s="237" t="s">
        <v>208</v>
      </c>
      <c r="H166" s="243">
        <v>1</v>
      </c>
      <c r="I166" s="129"/>
      <c r="J166" s="247">
        <f>ROUND(I166*H166,2)</f>
        <v>0</v>
      </c>
      <c r="K166" s="130"/>
      <c r="L166" s="30"/>
      <c r="M166" s="131" t="s">
        <v>1</v>
      </c>
      <c r="N166" s="132" t="s">
        <v>41</v>
      </c>
      <c r="O166" s="54"/>
      <c r="P166" s="133">
        <f>O166*H166</f>
        <v>0</v>
      </c>
      <c r="Q166" s="133">
        <v>7.2999999999999996E-4</v>
      </c>
      <c r="R166" s="133">
        <f>Q166*H166</f>
        <v>7.2999999999999996E-4</v>
      </c>
      <c r="S166" s="133">
        <v>0</v>
      </c>
      <c r="T166" s="13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5" t="s">
        <v>203</v>
      </c>
      <c r="AT166" s="135" t="s">
        <v>132</v>
      </c>
      <c r="AU166" s="135" t="s">
        <v>137</v>
      </c>
      <c r="AY166" s="14" t="s">
        <v>130</v>
      </c>
      <c r="BE166" s="136">
        <f>IF(N166="základní",J166,0)</f>
        <v>0</v>
      </c>
      <c r="BF166" s="136">
        <f>IF(N166="snížená",J166,0)</f>
        <v>0</v>
      </c>
      <c r="BG166" s="136">
        <f>IF(N166="zákl. přenesená",J166,0)</f>
        <v>0</v>
      </c>
      <c r="BH166" s="136">
        <f>IF(N166="sníž. přenesená",J166,0)</f>
        <v>0</v>
      </c>
      <c r="BI166" s="136">
        <f>IF(N166="nulová",J166,0)</f>
        <v>0</v>
      </c>
      <c r="BJ166" s="14" t="s">
        <v>137</v>
      </c>
      <c r="BK166" s="136">
        <f>ROUND(I166*H166,2)</f>
        <v>0</v>
      </c>
      <c r="BL166" s="14" t="s">
        <v>203</v>
      </c>
      <c r="BM166" s="135" t="s">
        <v>229</v>
      </c>
    </row>
    <row r="167" spans="1:65" s="2" customFormat="1" ht="16.5" customHeight="1">
      <c r="A167" s="29"/>
      <c r="B167" s="128"/>
      <c r="C167" s="234" t="s">
        <v>230</v>
      </c>
      <c r="D167" s="234" t="s">
        <v>132</v>
      </c>
      <c r="E167" s="235" t="s">
        <v>231</v>
      </c>
      <c r="F167" s="236" t="s">
        <v>232</v>
      </c>
      <c r="G167" s="237" t="s">
        <v>233</v>
      </c>
      <c r="H167" s="243">
        <v>1</v>
      </c>
      <c r="I167" s="129"/>
      <c r="J167" s="247">
        <f>ROUND(I167*H167,2)</f>
        <v>0</v>
      </c>
      <c r="K167" s="130"/>
      <c r="L167" s="30"/>
      <c r="M167" s="131" t="s">
        <v>1</v>
      </c>
      <c r="N167" s="132" t="s">
        <v>41</v>
      </c>
      <c r="O167" s="54"/>
      <c r="P167" s="133">
        <f>O167*H167</f>
        <v>0</v>
      </c>
      <c r="Q167" s="133">
        <v>7.2999999999999996E-4</v>
      </c>
      <c r="R167" s="133">
        <f>Q167*H167</f>
        <v>7.2999999999999996E-4</v>
      </c>
      <c r="S167" s="133">
        <v>0</v>
      </c>
      <c r="T167" s="13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5" t="s">
        <v>203</v>
      </c>
      <c r="AT167" s="135" t="s">
        <v>132</v>
      </c>
      <c r="AU167" s="135" t="s">
        <v>137</v>
      </c>
      <c r="AY167" s="14" t="s">
        <v>130</v>
      </c>
      <c r="BE167" s="136">
        <f>IF(N167="základní",J167,0)</f>
        <v>0</v>
      </c>
      <c r="BF167" s="136">
        <f>IF(N167="snížená",J167,0)</f>
        <v>0</v>
      </c>
      <c r="BG167" s="136">
        <f>IF(N167="zákl. přenesená",J167,0)</f>
        <v>0</v>
      </c>
      <c r="BH167" s="136">
        <f>IF(N167="sníž. přenesená",J167,0)</f>
        <v>0</v>
      </c>
      <c r="BI167" s="136">
        <f>IF(N167="nulová",J167,0)</f>
        <v>0</v>
      </c>
      <c r="BJ167" s="14" t="s">
        <v>137</v>
      </c>
      <c r="BK167" s="136">
        <f>ROUND(I167*H167,2)</f>
        <v>0</v>
      </c>
      <c r="BL167" s="14" t="s">
        <v>203</v>
      </c>
      <c r="BM167" s="135" t="s">
        <v>234</v>
      </c>
    </row>
    <row r="168" spans="1:65" s="2" customFormat="1" ht="16.5" customHeight="1">
      <c r="A168" s="29"/>
      <c r="B168" s="128"/>
      <c r="C168" s="234" t="s">
        <v>235</v>
      </c>
      <c r="D168" s="234" t="s">
        <v>132</v>
      </c>
      <c r="E168" s="235" t="s">
        <v>236</v>
      </c>
      <c r="F168" s="236" t="s">
        <v>237</v>
      </c>
      <c r="G168" s="237" t="s">
        <v>135</v>
      </c>
      <c r="H168" s="243">
        <v>1</v>
      </c>
      <c r="I168" s="129"/>
      <c r="J168" s="247">
        <f>ROUND(I168*H168,2)</f>
        <v>0</v>
      </c>
      <c r="K168" s="130"/>
      <c r="L168" s="30"/>
      <c r="M168" s="131" t="s">
        <v>1</v>
      </c>
      <c r="N168" s="132" t="s">
        <v>41</v>
      </c>
      <c r="O168" s="54"/>
      <c r="P168" s="133">
        <f>O168*H168</f>
        <v>0</v>
      </c>
      <c r="Q168" s="133">
        <v>0</v>
      </c>
      <c r="R168" s="133">
        <f>Q168*H168</f>
        <v>0</v>
      </c>
      <c r="S168" s="133">
        <v>0</v>
      </c>
      <c r="T168" s="13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5" t="s">
        <v>203</v>
      </c>
      <c r="AT168" s="135" t="s">
        <v>132</v>
      </c>
      <c r="AU168" s="135" t="s">
        <v>137</v>
      </c>
      <c r="AY168" s="14" t="s">
        <v>130</v>
      </c>
      <c r="BE168" s="136">
        <f>IF(N168="základní",J168,0)</f>
        <v>0</v>
      </c>
      <c r="BF168" s="136">
        <f>IF(N168="snížená",J168,0)</f>
        <v>0</v>
      </c>
      <c r="BG168" s="136">
        <f>IF(N168="zákl. přenesená",J168,0)</f>
        <v>0</v>
      </c>
      <c r="BH168" s="136">
        <f>IF(N168="sníž. přenesená",J168,0)</f>
        <v>0</v>
      </c>
      <c r="BI168" s="136">
        <f>IF(N168="nulová",J168,0)</f>
        <v>0</v>
      </c>
      <c r="BJ168" s="14" t="s">
        <v>137</v>
      </c>
      <c r="BK168" s="136">
        <f>ROUND(I168*H168,2)</f>
        <v>0</v>
      </c>
      <c r="BL168" s="14" t="s">
        <v>203</v>
      </c>
      <c r="BM168" s="135" t="s">
        <v>238</v>
      </c>
    </row>
    <row r="169" spans="1:65" s="2" customFormat="1" ht="21.75" customHeight="1">
      <c r="A169" s="29"/>
      <c r="B169" s="128"/>
      <c r="C169" s="234" t="s">
        <v>239</v>
      </c>
      <c r="D169" s="234" t="s">
        <v>132</v>
      </c>
      <c r="E169" s="235" t="s">
        <v>240</v>
      </c>
      <c r="F169" s="236" t="s">
        <v>241</v>
      </c>
      <c r="G169" s="237" t="s">
        <v>242</v>
      </c>
      <c r="H169" s="137"/>
      <c r="I169" s="129"/>
      <c r="J169" s="247">
        <f>ROUND(I169*H169,2)</f>
        <v>0</v>
      </c>
      <c r="K169" s="130"/>
      <c r="L169" s="30"/>
      <c r="M169" s="131" t="s">
        <v>1</v>
      </c>
      <c r="N169" s="132" t="s">
        <v>41</v>
      </c>
      <c r="O169" s="54"/>
      <c r="P169" s="133">
        <f>O169*H169</f>
        <v>0</v>
      </c>
      <c r="Q169" s="133">
        <v>0</v>
      </c>
      <c r="R169" s="133">
        <f>Q169*H169</f>
        <v>0</v>
      </c>
      <c r="S169" s="133">
        <v>0</v>
      </c>
      <c r="T169" s="13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5" t="s">
        <v>203</v>
      </c>
      <c r="AT169" s="135" t="s">
        <v>132</v>
      </c>
      <c r="AU169" s="135" t="s">
        <v>137</v>
      </c>
      <c r="AY169" s="14" t="s">
        <v>130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4" t="s">
        <v>137</v>
      </c>
      <c r="BK169" s="136">
        <f>ROUND(I169*H169,2)</f>
        <v>0</v>
      </c>
      <c r="BL169" s="14" t="s">
        <v>203</v>
      </c>
      <c r="BM169" s="135" t="s">
        <v>243</v>
      </c>
    </row>
    <row r="170" spans="1:65" s="12" customFormat="1" ht="22.9" customHeight="1">
      <c r="B170" s="119"/>
      <c r="C170" s="231"/>
      <c r="D170" s="232" t="s">
        <v>74</v>
      </c>
      <c r="E170" s="238" t="s">
        <v>244</v>
      </c>
      <c r="F170" s="238" t="s">
        <v>245</v>
      </c>
      <c r="G170" s="231"/>
      <c r="I170" s="121"/>
      <c r="J170" s="248">
        <f>BK170</f>
        <v>0</v>
      </c>
      <c r="L170" s="119"/>
      <c r="M170" s="122"/>
      <c r="N170" s="123"/>
      <c r="O170" s="123"/>
      <c r="P170" s="124">
        <f>SUM(P171:P177)</f>
        <v>0</v>
      </c>
      <c r="Q170" s="123"/>
      <c r="R170" s="124">
        <f>SUM(R171:R177)</f>
        <v>9.3999999999999997E-4</v>
      </c>
      <c r="S170" s="123"/>
      <c r="T170" s="125">
        <f>SUM(T171:T177)</f>
        <v>0</v>
      </c>
      <c r="AR170" s="120" t="s">
        <v>137</v>
      </c>
      <c r="AT170" s="126" t="s">
        <v>74</v>
      </c>
      <c r="AU170" s="126" t="s">
        <v>83</v>
      </c>
      <c r="AY170" s="120" t="s">
        <v>130</v>
      </c>
      <c r="BK170" s="127">
        <f>SUM(BK171:BK177)</f>
        <v>0</v>
      </c>
    </row>
    <row r="171" spans="1:65" s="2" customFormat="1" ht="16.5" customHeight="1">
      <c r="A171" s="29"/>
      <c r="B171" s="128"/>
      <c r="C171" s="234" t="s">
        <v>246</v>
      </c>
      <c r="D171" s="234" t="s">
        <v>132</v>
      </c>
      <c r="E171" s="235" t="s">
        <v>247</v>
      </c>
      <c r="F171" s="236" t="s">
        <v>248</v>
      </c>
      <c r="G171" s="237" t="s">
        <v>135</v>
      </c>
      <c r="H171" s="243">
        <v>2</v>
      </c>
      <c r="I171" s="129"/>
      <c r="J171" s="247">
        <f t="shared" ref="J171:J177" si="0">ROUND(I171*H171,2)</f>
        <v>0</v>
      </c>
      <c r="K171" s="130"/>
      <c r="L171" s="30"/>
      <c r="M171" s="131" t="s">
        <v>1</v>
      </c>
      <c r="N171" s="132" t="s">
        <v>41</v>
      </c>
      <c r="O171" s="54"/>
      <c r="P171" s="133">
        <f t="shared" ref="P171:P177" si="1">O171*H171</f>
        <v>0</v>
      </c>
      <c r="Q171" s="133">
        <v>0</v>
      </c>
      <c r="R171" s="133">
        <f t="shared" ref="R171:R177" si="2">Q171*H171</f>
        <v>0</v>
      </c>
      <c r="S171" s="133">
        <v>0</v>
      </c>
      <c r="T171" s="134">
        <f t="shared" ref="T171:T177" si="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35" t="s">
        <v>203</v>
      </c>
      <c r="AT171" s="135" t="s">
        <v>132</v>
      </c>
      <c r="AU171" s="135" t="s">
        <v>137</v>
      </c>
      <c r="AY171" s="14" t="s">
        <v>130</v>
      </c>
      <c r="BE171" s="136">
        <f t="shared" ref="BE171:BE177" si="4">IF(N171="základní",J171,0)</f>
        <v>0</v>
      </c>
      <c r="BF171" s="136">
        <f t="shared" ref="BF171:BF177" si="5">IF(N171="snížená",J171,0)</f>
        <v>0</v>
      </c>
      <c r="BG171" s="136">
        <f t="shared" ref="BG171:BG177" si="6">IF(N171="zákl. přenesená",J171,0)</f>
        <v>0</v>
      </c>
      <c r="BH171" s="136">
        <f t="shared" ref="BH171:BH177" si="7">IF(N171="sníž. přenesená",J171,0)</f>
        <v>0</v>
      </c>
      <c r="BI171" s="136">
        <f t="shared" ref="BI171:BI177" si="8">IF(N171="nulová",J171,0)</f>
        <v>0</v>
      </c>
      <c r="BJ171" s="14" t="s">
        <v>137</v>
      </c>
      <c r="BK171" s="136">
        <f t="shared" ref="BK171:BK177" si="9">ROUND(I171*H171,2)</f>
        <v>0</v>
      </c>
      <c r="BL171" s="14" t="s">
        <v>203</v>
      </c>
      <c r="BM171" s="135" t="s">
        <v>249</v>
      </c>
    </row>
    <row r="172" spans="1:65" s="2" customFormat="1" ht="21.75" customHeight="1">
      <c r="A172" s="29"/>
      <c r="B172" s="128"/>
      <c r="C172" s="234" t="s">
        <v>250</v>
      </c>
      <c r="D172" s="234" t="s">
        <v>132</v>
      </c>
      <c r="E172" s="235" t="s">
        <v>251</v>
      </c>
      <c r="F172" s="236" t="s">
        <v>252</v>
      </c>
      <c r="G172" s="237" t="s">
        <v>208</v>
      </c>
      <c r="H172" s="243">
        <v>2</v>
      </c>
      <c r="I172" s="129"/>
      <c r="J172" s="247">
        <f t="shared" si="0"/>
        <v>0</v>
      </c>
      <c r="K172" s="130"/>
      <c r="L172" s="30"/>
      <c r="M172" s="131" t="s">
        <v>1</v>
      </c>
      <c r="N172" s="132" t="s">
        <v>41</v>
      </c>
      <c r="O172" s="54"/>
      <c r="P172" s="133">
        <f t="shared" si="1"/>
        <v>0</v>
      </c>
      <c r="Q172" s="133">
        <v>0</v>
      </c>
      <c r="R172" s="133">
        <f t="shared" si="2"/>
        <v>0</v>
      </c>
      <c r="S172" s="133">
        <v>0</v>
      </c>
      <c r="T172" s="134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5" t="s">
        <v>203</v>
      </c>
      <c r="AT172" s="135" t="s">
        <v>132</v>
      </c>
      <c r="AU172" s="135" t="s">
        <v>137</v>
      </c>
      <c r="AY172" s="14" t="s">
        <v>130</v>
      </c>
      <c r="BE172" s="136">
        <f t="shared" si="4"/>
        <v>0</v>
      </c>
      <c r="BF172" s="136">
        <f t="shared" si="5"/>
        <v>0</v>
      </c>
      <c r="BG172" s="136">
        <f t="shared" si="6"/>
        <v>0</v>
      </c>
      <c r="BH172" s="136">
        <f t="shared" si="7"/>
        <v>0</v>
      </c>
      <c r="BI172" s="136">
        <f t="shared" si="8"/>
        <v>0</v>
      </c>
      <c r="BJ172" s="14" t="s">
        <v>137</v>
      </c>
      <c r="BK172" s="136">
        <f t="shared" si="9"/>
        <v>0</v>
      </c>
      <c r="BL172" s="14" t="s">
        <v>203</v>
      </c>
      <c r="BM172" s="135" t="s">
        <v>253</v>
      </c>
    </row>
    <row r="173" spans="1:65" s="2" customFormat="1" ht="16.5" customHeight="1">
      <c r="A173" s="29"/>
      <c r="B173" s="128"/>
      <c r="C173" s="234" t="s">
        <v>254</v>
      </c>
      <c r="D173" s="234" t="s">
        <v>132</v>
      </c>
      <c r="E173" s="235" t="s">
        <v>255</v>
      </c>
      <c r="F173" s="236" t="s">
        <v>256</v>
      </c>
      <c r="G173" s="237" t="s">
        <v>135</v>
      </c>
      <c r="H173" s="243">
        <v>2</v>
      </c>
      <c r="I173" s="129"/>
      <c r="J173" s="247">
        <f t="shared" si="0"/>
        <v>0</v>
      </c>
      <c r="K173" s="130"/>
      <c r="L173" s="30"/>
      <c r="M173" s="131" t="s">
        <v>1</v>
      </c>
      <c r="N173" s="132" t="s">
        <v>41</v>
      </c>
      <c r="O173" s="54"/>
      <c r="P173" s="133">
        <f t="shared" si="1"/>
        <v>0</v>
      </c>
      <c r="Q173" s="133">
        <v>0</v>
      </c>
      <c r="R173" s="133">
        <f t="shared" si="2"/>
        <v>0</v>
      </c>
      <c r="S173" s="133">
        <v>0</v>
      </c>
      <c r="T173" s="134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35" t="s">
        <v>203</v>
      </c>
      <c r="AT173" s="135" t="s">
        <v>132</v>
      </c>
      <c r="AU173" s="135" t="s">
        <v>137</v>
      </c>
      <c r="AY173" s="14" t="s">
        <v>130</v>
      </c>
      <c r="BE173" s="136">
        <f t="shared" si="4"/>
        <v>0</v>
      </c>
      <c r="BF173" s="136">
        <f t="shared" si="5"/>
        <v>0</v>
      </c>
      <c r="BG173" s="136">
        <f t="shared" si="6"/>
        <v>0</v>
      </c>
      <c r="BH173" s="136">
        <f t="shared" si="7"/>
        <v>0</v>
      </c>
      <c r="BI173" s="136">
        <f t="shared" si="8"/>
        <v>0</v>
      </c>
      <c r="BJ173" s="14" t="s">
        <v>137</v>
      </c>
      <c r="BK173" s="136">
        <f t="shared" si="9"/>
        <v>0</v>
      </c>
      <c r="BL173" s="14" t="s">
        <v>203</v>
      </c>
      <c r="BM173" s="135" t="s">
        <v>257</v>
      </c>
    </row>
    <row r="174" spans="1:65" s="2" customFormat="1" ht="16.5" customHeight="1">
      <c r="A174" s="29"/>
      <c r="B174" s="128"/>
      <c r="C174" s="234" t="s">
        <v>258</v>
      </c>
      <c r="D174" s="234" t="s">
        <v>132</v>
      </c>
      <c r="E174" s="235" t="s">
        <v>259</v>
      </c>
      <c r="F174" s="236" t="s">
        <v>260</v>
      </c>
      <c r="G174" s="237" t="s">
        <v>135</v>
      </c>
      <c r="H174" s="243">
        <v>2</v>
      </c>
      <c r="I174" s="129"/>
      <c r="J174" s="247">
        <f t="shared" si="0"/>
        <v>0</v>
      </c>
      <c r="K174" s="130"/>
      <c r="L174" s="30"/>
      <c r="M174" s="131" t="s">
        <v>1</v>
      </c>
      <c r="N174" s="132" t="s">
        <v>41</v>
      </c>
      <c r="O174" s="54"/>
      <c r="P174" s="133">
        <f t="shared" si="1"/>
        <v>0</v>
      </c>
      <c r="Q174" s="133">
        <v>0</v>
      </c>
      <c r="R174" s="133">
        <f t="shared" si="2"/>
        <v>0</v>
      </c>
      <c r="S174" s="133">
        <v>0</v>
      </c>
      <c r="T174" s="134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5" t="s">
        <v>203</v>
      </c>
      <c r="AT174" s="135" t="s">
        <v>132</v>
      </c>
      <c r="AU174" s="135" t="s">
        <v>137</v>
      </c>
      <c r="AY174" s="14" t="s">
        <v>130</v>
      </c>
      <c r="BE174" s="136">
        <f t="shared" si="4"/>
        <v>0</v>
      </c>
      <c r="BF174" s="136">
        <f t="shared" si="5"/>
        <v>0</v>
      </c>
      <c r="BG174" s="136">
        <f t="shared" si="6"/>
        <v>0</v>
      </c>
      <c r="BH174" s="136">
        <f t="shared" si="7"/>
        <v>0</v>
      </c>
      <c r="BI174" s="136">
        <f t="shared" si="8"/>
        <v>0</v>
      </c>
      <c r="BJ174" s="14" t="s">
        <v>137</v>
      </c>
      <c r="BK174" s="136">
        <f t="shared" si="9"/>
        <v>0</v>
      </c>
      <c r="BL174" s="14" t="s">
        <v>203</v>
      </c>
      <c r="BM174" s="135" t="s">
        <v>261</v>
      </c>
    </row>
    <row r="175" spans="1:65" s="2" customFormat="1" ht="21.75" customHeight="1">
      <c r="A175" s="29"/>
      <c r="B175" s="128"/>
      <c r="C175" s="234" t="s">
        <v>262</v>
      </c>
      <c r="D175" s="234" t="s">
        <v>132</v>
      </c>
      <c r="E175" s="235" t="s">
        <v>263</v>
      </c>
      <c r="F175" s="236" t="s">
        <v>264</v>
      </c>
      <c r="G175" s="237" t="s">
        <v>135</v>
      </c>
      <c r="H175" s="243">
        <v>2</v>
      </c>
      <c r="I175" s="129"/>
      <c r="J175" s="247">
        <f t="shared" si="0"/>
        <v>0</v>
      </c>
      <c r="K175" s="130"/>
      <c r="L175" s="30"/>
      <c r="M175" s="131" t="s">
        <v>1</v>
      </c>
      <c r="N175" s="132" t="s">
        <v>41</v>
      </c>
      <c r="O175" s="54"/>
      <c r="P175" s="133">
        <f t="shared" si="1"/>
        <v>0</v>
      </c>
      <c r="Q175" s="133">
        <v>0</v>
      </c>
      <c r="R175" s="133">
        <f t="shared" si="2"/>
        <v>0</v>
      </c>
      <c r="S175" s="133">
        <v>0</v>
      </c>
      <c r="T175" s="134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5" t="s">
        <v>203</v>
      </c>
      <c r="AT175" s="135" t="s">
        <v>132</v>
      </c>
      <c r="AU175" s="135" t="s">
        <v>137</v>
      </c>
      <c r="AY175" s="14" t="s">
        <v>130</v>
      </c>
      <c r="BE175" s="136">
        <f t="shared" si="4"/>
        <v>0</v>
      </c>
      <c r="BF175" s="136">
        <f t="shared" si="5"/>
        <v>0</v>
      </c>
      <c r="BG175" s="136">
        <f t="shared" si="6"/>
        <v>0</v>
      </c>
      <c r="BH175" s="136">
        <f t="shared" si="7"/>
        <v>0</v>
      </c>
      <c r="BI175" s="136">
        <f t="shared" si="8"/>
        <v>0</v>
      </c>
      <c r="BJ175" s="14" t="s">
        <v>137</v>
      </c>
      <c r="BK175" s="136">
        <f t="shared" si="9"/>
        <v>0</v>
      </c>
      <c r="BL175" s="14" t="s">
        <v>203</v>
      </c>
      <c r="BM175" s="135" t="s">
        <v>265</v>
      </c>
    </row>
    <row r="176" spans="1:65" s="2" customFormat="1" ht="21.75" customHeight="1">
      <c r="A176" s="29"/>
      <c r="B176" s="128"/>
      <c r="C176" s="234" t="s">
        <v>266</v>
      </c>
      <c r="D176" s="234" t="s">
        <v>132</v>
      </c>
      <c r="E176" s="235" t="s">
        <v>267</v>
      </c>
      <c r="F176" s="236" t="s">
        <v>268</v>
      </c>
      <c r="G176" s="237" t="s">
        <v>135</v>
      </c>
      <c r="H176" s="243">
        <v>2</v>
      </c>
      <c r="I176" s="129"/>
      <c r="J176" s="247">
        <f t="shared" si="0"/>
        <v>0</v>
      </c>
      <c r="K176" s="130"/>
      <c r="L176" s="30"/>
      <c r="M176" s="131" t="s">
        <v>1</v>
      </c>
      <c r="N176" s="132" t="s">
        <v>41</v>
      </c>
      <c r="O176" s="54"/>
      <c r="P176" s="133">
        <f t="shared" si="1"/>
        <v>0</v>
      </c>
      <c r="Q176" s="133">
        <v>4.6999999999999999E-4</v>
      </c>
      <c r="R176" s="133">
        <f t="shared" si="2"/>
        <v>9.3999999999999997E-4</v>
      </c>
      <c r="S176" s="133">
        <v>0</v>
      </c>
      <c r="T176" s="134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5" t="s">
        <v>203</v>
      </c>
      <c r="AT176" s="135" t="s">
        <v>132</v>
      </c>
      <c r="AU176" s="135" t="s">
        <v>137</v>
      </c>
      <c r="AY176" s="14" t="s">
        <v>130</v>
      </c>
      <c r="BE176" s="136">
        <f t="shared" si="4"/>
        <v>0</v>
      </c>
      <c r="BF176" s="136">
        <f t="shared" si="5"/>
        <v>0</v>
      </c>
      <c r="BG176" s="136">
        <f t="shared" si="6"/>
        <v>0</v>
      </c>
      <c r="BH176" s="136">
        <f t="shared" si="7"/>
        <v>0</v>
      </c>
      <c r="BI176" s="136">
        <f t="shared" si="8"/>
        <v>0</v>
      </c>
      <c r="BJ176" s="14" t="s">
        <v>137</v>
      </c>
      <c r="BK176" s="136">
        <f t="shared" si="9"/>
        <v>0</v>
      </c>
      <c r="BL176" s="14" t="s">
        <v>203</v>
      </c>
      <c r="BM176" s="135" t="s">
        <v>269</v>
      </c>
    </row>
    <row r="177" spans="1:65" s="2" customFormat="1" ht="16.5" customHeight="1">
      <c r="A177" s="29"/>
      <c r="B177" s="128"/>
      <c r="C177" s="234" t="s">
        <v>270</v>
      </c>
      <c r="D177" s="234" t="s">
        <v>132</v>
      </c>
      <c r="E177" s="235" t="s">
        <v>271</v>
      </c>
      <c r="F177" s="236" t="s">
        <v>272</v>
      </c>
      <c r="G177" s="237" t="s">
        <v>242</v>
      </c>
      <c r="H177" s="137"/>
      <c r="I177" s="129"/>
      <c r="J177" s="247">
        <f t="shared" si="0"/>
        <v>0</v>
      </c>
      <c r="K177" s="130"/>
      <c r="L177" s="30"/>
      <c r="M177" s="131" t="s">
        <v>1</v>
      </c>
      <c r="N177" s="132" t="s">
        <v>41</v>
      </c>
      <c r="O177" s="54"/>
      <c r="P177" s="133">
        <f t="shared" si="1"/>
        <v>0</v>
      </c>
      <c r="Q177" s="133">
        <v>0</v>
      </c>
      <c r="R177" s="133">
        <f t="shared" si="2"/>
        <v>0</v>
      </c>
      <c r="S177" s="133">
        <v>0</v>
      </c>
      <c r="T177" s="134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5" t="s">
        <v>203</v>
      </c>
      <c r="AT177" s="135" t="s">
        <v>132</v>
      </c>
      <c r="AU177" s="135" t="s">
        <v>137</v>
      </c>
      <c r="AY177" s="14" t="s">
        <v>130</v>
      </c>
      <c r="BE177" s="136">
        <f t="shared" si="4"/>
        <v>0</v>
      </c>
      <c r="BF177" s="136">
        <f t="shared" si="5"/>
        <v>0</v>
      </c>
      <c r="BG177" s="136">
        <f t="shared" si="6"/>
        <v>0</v>
      </c>
      <c r="BH177" s="136">
        <f t="shared" si="7"/>
        <v>0</v>
      </c>
      <c r="BI177" s="136">
        <f t="shared" si="8"/>
        <v>0</v>
      </c>
      <c r="BJ177" s="14" t="s">
        <v>137</v>
      </c>
      <c r="BK177" s="136">
        <f t="shared" si="9"/>
        <v>0</v>
      </c>
      <c r="BL177" s="14" t="s">
        <v>203</v>
      </c>
      <c r="BM177" s="135" t="s">
        <v>273</v>
      </c>
    </row>
    <row r="178" spans="1:65" s="12" customFormat="1" ht="22.9" customHeight="1">
      <c r="B178" s="119"/>
      <c r="C178" s="231"/>
      <c r="D178" s="232" t="s">
        <v>74</v>
      </c>
      <c r="E178" s="238" t="s">
        <v>274</v>
      </c>
      <c r="F178" s="238" t="s">
        <v>275</v>
      </c>
      <c r="G178" s="231"/>
      <c r="I178" s="121"/>
      <c r="J178" s="248">
        <f>BK178</f>
        <v>0</v>
      </c>
      <c r="L178" s="119"/>
      <c r="M178" s="122"/>
      <c r="N178" s="123"/>
      <c r="O178" s="123"/>
      <c r="P178" s="124">
        <f>SUM(P179:P194)</f>
        <v>0</v>
      </c>
      <c r="Q178" s="123"/>
      <c r="R178" s="124">
        <f>SUM(R179:R194)</f>
        <v>0.14486000000000002</v>
      </c>
      <c r="S178" s="123"/>
      <c r="T178" s="125">
        <f>SUM(T179:T194)</f>
        <v>0.77384999999999993</v>
      </c>
      <c r="AR178" s="120" t="s">
        <v>137</v>
      </c>
      <c r="AT178" s="126" t="s">
        <v>74</v>
      </c>
      <c r="AU178" s="126" t="s">
        <v>83</v>
      </c>
      <c r="AY178" s="120" t="s">
        <v>130</v>
      </c>
      <c r="BK178" s="127">
        <f>SUM(BK179:BK194)</f>
        <v>0</v>
      </c>
    </row>
    <row r="179" spans="1:65" s="2" customFormat="1" ht="16.5" customHeight="1">
      <c r="A179" s="29"/>
      <c r="B179" s="128"/>
      <c r="C179" s="234" t="s">
        <v>83</v>
      </c>
      <c r="D179" s="234" t="s">
        <v>132</v>
      </c>
      <c r="E179" s="235" t="s">
        <v>276</v>
      </c>
      <c r="F179" s="236" t="s">
        <v>277</v>
      </c>
      <c r="G179" s="237" t="s">
        <v>233</v>
      </c>
      <c r="H179" s="243">
        <v>50</v>
      </c>
      <c r="I179" s="129"/>
      <c r="J179" s="247">
        <f t="shared" ref="J179:J194" si="10">ROUND(I179*H179,2)</f>
        <v>0</v>
      </c>
      <c r="K179" s="130"/>
      <c r="L179" s="30"/>
      <c r="M179" s="131" t="s">
        <v>1</v>
      </c>
      <c r="N179" s="132" t="s">
        <v>41</v>
      </c>
      <c r="O179" s="54"/>
      <c r="P179" s="133">
        <f t="shared" ref="P179:P194" si="11">O179*H179</f>
        <v>0</v>
      </c>
      <c r="Q179" s="133">
        <v>0</v>
      </c>
      <c r="R179" s="133">
        <f t="shared" ref="R179:R194" si="12">Q179*H179</f>
        <v>0</v>
      </c>
      <c r="S179" s="133">
        <v>0</v>
      </c>
      <c r="T179" s="134">
        <f t="shared" ref="T179:T194" si="13"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5" t="s">
        <v>203</v>
      </c>
      <c r="AT179" s="135" t="s">
        <v>132</v>
      </c>
      <c r="AU179" s="135" t="s">
        <v>137</v>
      </c>
      <c r="AY179" s="14" t="s">
        <v>130</v>
      </c>
      <c r="BE179" s="136">
        <f t="shared" ref="BE179:BE194" si="14">IF(N179="základní",J179,0)</f>
        <v>0</v>
      </c>
      <c r="BF179" s="136">
        <f t="shared" ref="BF179:BF194" si="15">IF(N179="snížená",J179,0)</f>
        <v>0</v>
      </c>
      <c r="BG179" s="136">
        <f t="shared" ref="BG179:BG194" si="16">IF(N179="zákl. přenesená",J179,0)</f>
        <v>0</v>
      </c>
      <c r="BH179" s="136">
        <f t="shared" ref="BH179:BH194" si="17">IF(N179="sníž. přenesená",J179,0)</f>
        <v>0</v>
      </c>
      <c r="BI179" s="136">
        <f t="shared" ref="BI179:BI194" si="18">IF(N179="nulová",J179,0)</f>
        <v>0</v>
      </c>
      <c r="BJ179" s="14" t="s">
        <v>137</v>
      </c>
      <c r="BK179" s="136">
        <f t="shared" ref="BK179:BK194" si="19">ROUND(I179*H179,2)</f>
        <v>0</v>
      </c>
      <c r="BL179" s="14" t="s">
        <v>203</v>
      </c>
      <c r="BM179" s="135" t="s">
        <v>278</v>
      </c>
    </row>
    <row r="180" spans="1:65" s="2" customFormat="1" ht="16.5" customHeight="1">
      <c r="A180" s="29"/>
      <c r="B180" s="128"/>
      <c r="C180" s="234" t="s">
        <v>8</v>
      </c>
      <c r="D180" s="234" t="s">
        <v>132</v>
      </c>
      <c r="E180" s="235" t="s">
        <v>279</v>
      </c>
      <c r="F180" s="236" t="s">
        <v>280</v>
      </c>
      <c r="G180" s="237" t="s">
        <v>135</v>
      </c>
      <c r="H180" s="243">
        <v>50</v>
      </c>
      <c r="I180" s="129"/>
      <c r="J180" s="247">
        <f t="shared" si="10"/>
        <v>0</v>
      </c>
      <c r="K180" s="130"/>
      <c r="L180" s="30"/>
      <c r="M180" s="131" t="s">
        <v>1</v>
      </c>
      <c r="N180" s="132" t="s">
        <v>41</v>
      </c>
      <c r="O180" s="54"/>
      <c r="P180" s="133">
        <f t="shared" si="11"/>
        <v>0</v>
      </c>
      <c r="Q180" s="133">
        <v>0</v>
      </c>
      <c r="R180" s="133">
        <f t="shared" si="12"/>
        <v>0</v>
      </c>
      <c r="S180" s="133">
        <v>0</v>
      </c>
      <c r="T180" s="134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5" t="s">
        <v>281</v>
      </c>
      <c r="AT180" s="135" t="s">
        <v>132</v>
      </c>
      <c r="AU180" s="135" t="s">
        <v>137</v>
      </c>
      <c r="AY180" s="14" t="s">
        <v>130</v>
      </c>
      <c r="BE180" s="136">
        <f t="shared" si="14"/>
        <v>0</v>
      </c>
      <c r="BF180" s="136">
        <f t="shared" si="15"/>
        <v>0</v>
      </c>
      <c r="BG180" s="136">
        <f t="shared" si="16"/>
        <v>0</v>
      </c>
      <c r="BH180" s="136">
        <f t="shared" si="17"/>
        <v>0</v>
      </c>
      <c r="BI180" s="136">
        <f t="shared" si="18"/>
        <v>0</v>
      </c>
      <c r="BJ180" s="14" t="s">
        <v>137</v>
      </c>
      <c r="BK180" s="136">
        <f t="shared" si="19"/>
        <v>0</v>
      </c>
      <c r="BL180" s="14" t="s">
        <v>281</v>
      </c>
      <c r="BM180" s="135" t="s">
        <v>282</v>
      </c>
    </row>
    <row r="181" spans="1:65" s="2" customFormat="1" ht="16.5" customHeight="1">
      <c r="A181" s="29"/>
      <c r="B181" s="128"/>
      <c r="C181" s="234" t="s">
        <v>283</v>
      </c>
      <c r="D181" s="234" t="s">
        <v>132</v>
      </c>
      <c r="E181" s="235" t="s">
        <v>284</v>
      </c>
      <c r="F181" s="236" t="s">
        <v>285</v>
      </c>
      <c r="G181" s="237" t="s">
        <v>135</v>
      </c>
      <c r="H181" s="243">
        <v>25</v>
      </c>
      <c r="I181" s="129"/>
      <c r="J181" s="247">
        <f t="shared" si="10"/>
        <v>0</v>
      </c>
      <c r="K181" s="130"/>
      <c r="L181" s="30"/>
      <c r="M181" s="131" t="s">
        <v>1</v>
      </c>
      <c r="N181" s="132" t="s">
        <v>41</v>
      </c>
      <c r="O181" s="54"/>
      <c r="P181" s="133">
        <f t="shared" si="11"/>
        <v>0</v>
      </c>
      <c r="Q181" s="133">
        <v>3.8000000000000002E-4</v>
      </c>
      <c r="R181" s="133">
        <f t="shared" si="12"/>
        <v>9.4999999999999998E-3</v>
      </c>
      <c r="S181" s="133">
        <v>0</v>
      </c>
      <c r="T181" s="134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5" t="s">
        <v>203</v>
      </c>
      <c r="AT181" s="135" t="s">
        <v>132</v>
      </c>
      <c r="AU181" s="135" t="s">
        <v>137</v>
      </c>
      <c r="AY181" s="14" t="s">
        <v>130</v>
      </c>
      <c r="BE181" s="136">
        <f t="shared" si="14"/>
        <v>0</v>
      </c>
      <c r="BF181" s="136">
        <f t="shared" si="15"/>
        <v>0</v>
      </c>
      <c r="BG181" s="136">
        <f t="shared" si="16"/>
        <v>0</v>
      </c>
      <c r="BH181" s="136">
        <f t="shared" si="17"/>
        <v>0</v>
      </c>
      <c r="BI181" s="136">
        <f t="shared" si="18"/>
        <v>0</v>
      </c>
      <c r="BJ181" s="14" t="s">
        <v>137</v>
      </c>
      <c r="BK181" s="136">
        <f t="shared" si="19"/>
        <v>0</v>
      </c>
      <c r="BL181" s="14" t="s">
        <v>203</v>
      </c>
      <c r="BM181" s="135" t="s">
        <v>286</v>
      </c>
    </row>
    <row r="182" spans="1:65" s="2" customFormat="1" ht="16.5" customHeight="1">
      <c r="A182" s="29"/>
      <c r="B182" s="128"/>
      <c r="C182" s="234" t="s">
        <v>287</v>
      </c>
      <c r="D182" s="234" t="s">
        <v>132</v>
      </c>
      <c r="E182" s="235" t="s">
        <v>288</v>
      </c>
      <c r="F182" s="236" t="s">
        <v>289</v>
      </c>
      <c r="G182" s="237" t="s">
        <v>208</v>
      </c>
      <c r="H182" s="243">
        <v>25</v>
      </c>
      <c r="I182" s="129"/>
      <c r="J182" s="247">
        <f t="shared" si="10"/>
        <v>0</v>
      </c>
      <c r="K182" s="130"/>
      <c r="L182" s="30"/>
      <c r="M182" s="131" t="s">
        <v>1</v>
      </c>
      <c r="N182" s="132" t="s">
        <v>41</v>
      </c>
      <c r="O182" s="54"/>
      <c r="P182" s="133">
        <f t="shared" si="11"/>
        <v>0</v>
      </c>
      <c r="Q182" s="133">
        <v>0</v>
      </c>
      <c r="R182" s="133">
        <f t="shared" si="12"/>
        <v>0</v>
      </c>
      <c r="S182" s="133">
        <v>0</v>
      </c>
      <c r="T182" s="134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35" t="s">
        <v>203</v>
      </c>
      <c r="AT182" s="135" t="s">
        <v>132</v>
      </c>
      <c r="AU182" s="135" t="s">
        <v>137</v>
      </c>
      <c r="AY182" s="14" t="s">
        <v>130</v>
      </c>
      <c r="BE182" s="136">
        <f t="shared" si="14"/>
        <v>0</v>
      </c>
      <c r="BF182" s="136">
        <f t="shared" si="15"/>
        <v>0</v>
      </c>
      <c r="BG182" s="136">
        <f t="shared" si="16"/>
        <v>0</v>
      </c>
      <c r="BH182" s="136">
        <f t="shared" si="17"/>
        <v>0</v>
      </c>
      <c r="BI182" s="136">
        <f t="shared" si="18"/>
        <v>0</v>
      </c>
      <c r="BJ182" s="14" t="s">
        <v>137</v>
      </c>
      <c r="BK182" s="136">
        <f t="shared" si="19"/>
        <v>0</v>
      </c>
      <c r="BL182" s="14" t="s">
        <v>203</v>
      </c>
      <c r="BM182" s="135" t="s">
        <v>290</v>
      </c>
    </row>
    <row r="183" spans="1:65" s="2" customFormat="1" ht="16.5" customHeight="1">
      <c r="A183" s="29"/>
      <c r="B183" s="128"/>
      <c r="C183" s="239" t="s">
        <v>291</v>
      </c>
      <c r="D183" s="239" t="s">
        <v>292</v>
      </c>
      <c r="E183" s="240" t="s">
        <v>293</v>
      </c>
      <c r="F183" s="241" t="s">
        <v>294</v>
      </c>
      <c r="G183" s="242" t="s">
        <v>135</v>
      </c>
      <c r="H183" s="244">
        <v>25</v>
      </c>
      <c r="I183" s="138"/>
      <c r="J183" s="249">
        <f t="shared" si="10"/>
        <v>0</v>
      </c>
      <c r="K183" s="139"/>
      <c r="L183" s="140"/>
      <c r="M183" s="141" t="s">
        <v>1</v>
      </c>
      <c r="N183" s="142" t="s">
        <v>41</v>
      </c>
      <c r="O183" s="54"/>
      <c r="P183" s="133">
        <f t="shared" si="11"/>
        <v>0</v>
      </c>
      <c r="Q183" s="133">
        <v>0</v>
      </c>
      <c r="R183" s="133">
        <f t="shared" si="12"/>
        <v>0</v>
      </c>
      <c r="S183" s="133">
        <v>0</v>
      </c>
      <c r="T183" s="134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5" t="s">
        <v>218</v>
      </c>
      <c r="AT183" s="135" t="s">
        <v>292</v>
      </c>
      <c r="AU183" s="135" t="s">
        <v>137</v>
      </c>
      <c r="AY183" s="14" t="s">
        <v>130</v>
      </c>
      <c r="BE183" s="136">
        <f t="shared" si="14"/>
        <v>0</v>
      </c>
      <c r="BF183" s="136">
        <f t="shared" si="15"/>
        <v>0</v>
      </c>
      <c r="BG183" s="136">
        <f t="shared" si="16"/>
        <v>0</v>
      </c>
      <c r="BH183" s="136">
        <f t="shared" si="17"/>
        <v>0</v>
      </c>
      <c r="BI183" s="136">
        <f t="shared" si="18"/>
        <v>0</v>
      </c>
      <c r="BJ183" s="14" t="s">
        <v>137</v>
      </c>
      <c r="BK183" s="136">
        <f t="shared" si="19"/>
        <v>0</v>
      </c>
      <c r="BL183" s="14" t="s">
        <v>203</v>
      </c>
      <c r="BM183" s="135" t="s">
        <v>295</v>
      </c>
    </row>
    <row r="184" spans="1:65" s="2" customFormat="1" ht="16.5" customHeight="1">
      <c r="A184" s="29"/>
      <c r="B184" s="128"/>
      <c r="C184" s="239" t="s">
        <v>296</v>
      </c>
      <c r="D184" s="239" t="s">
        <v>292</v>
      </c>
      <c r="E184" s="240" t="s">
        <v>297</v>
      </c>
      <c r="F184" s="241" t="s">
        <v>298</v>
      </c>
      <c r="G184" s="242" t="s">
        <v>135</v>
      </c>
      <c r="H184" s="244">
        <v>50</v>
      </c>
      <c r="I184" s="138"/>
      <c r="J184" s="249">
        <f t="shared" si="10"/>
        <v>0</v>
      </c>
      <c r="K184" s="139"/>
      <c r="L184" s="140"/>
      <c r="M184" s="141" t="s">
        <v>1</v>
      </c>
      <c r="N184" s="142" t="s">
        <v>41</v>
      </c>
      <c r="O184" s="54"/>
      <c r="P184" s="133">
        <f t="shared" si="11"/>
        <v>0</v>
      </c>
      <c r="Q184" s="133">
        <v>0</v>
      </c>
      <c r="R184" s="133">
        <f t="shared" si="12"/>
        <v>0</v>
      </c>
      <c r="S184" s="133">
        <v>0</v>
      </c>
      <c r="T184" s="134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35" t="s">
        <v>218</v>
      </c>
      <c r="AT184" s="135" t="s">
        <v>292</v>
      </c>
      <c r="AU184" s="135" t="s">
        <v>137</v>
      </c>
      <c r="AY184" s="14" t="s">
        <v>130</v>
      </c>
      <c r="BE184" s="136">
        <f t="shared" si="14"/>
        <v>0</v>
      </c>
      <c r="BF184" s="136">
        <f t="shared" si="15"/>
        <v>0</v>
      </c>
      <c r="BG184" s="136">
        <f t="shared" si="16"/>
        <v>0</v>
      </c>
      <c r="BH184" s="136">
        <f t="shared" si="17"/>
        <v>0</v>
      </c>
      <c r="BI184" s="136">
        <f t="shared" si="18"/>
        <v>0</v>
      </c>
      <c r="BJ184" s="14" t="s">
        <v>137</v>
      </c>
      <c r="BK184" s="136">
        <f t="shared" si="19"/>
        <v>0</v>
      </c>
      <c r="BL184" s="14" t="s">
        <v>203</v>
      </c>
      <c r="BM184" s="135" t="s">
        <v>299</v>
      </c>
    </row>
    <row r="185" spans="1:65" s="2" customFormat="1" ht="16.5" customHeight="1">
      <c r="A185" s="29"/>
      <c r="B185" s="128"/>
      <c r="C185" s="239" t="s">
        <v>300</v>
      </c>
      <c r="D185" s="239" t="s">
        <v>292</v>
      </c>
      <c r="E185" s="240" t="s">
        <v>301</v>
      </c>
      <c r="F185" s="241" t="s">
        <v>302</v>
      </c>
      <c r="G185" s="242" t="s">
        <v>135</v>
      </c>
      <c r="H185" s="244">
        <v>50</v>
      </c>
      <c r="I185" s="138"/>
      <c r="J185" s="249">
        <f t="shared" si="10"/>
        <v>0</v>
      </c>
      <c r="K185" s="139"/>
      <c r="L185" s="140"/>
      <c r="M185" s="141" t="s">
        <v>1</v>
      </c>
      <c r="N185" s="142" t="s">
        <v>41</v>
      </c>
      <c r="O185" s="54"/>
      <c r="P185" s="133">
        <f t="shared" si="11"/>
        <v>0</v>
      </c>
      <c r="Q185" s="133">
        <v>0</v>
      </c>
      <c r="R185" s="133">
        <f t="shared" si="12"/>
        <v>0</v>
      </c>
      <c r="S185" s="133">
        <v>0</v>
      </c>
      <c r="T185" s="134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5" t="s">
        <v>218</v>
      </c>
      <c r="AT185" s="135" t="s">
        <v>292</v>
      </c>
      <c r="AU185" s="135" t="s">
        <v>137</v>
      </c>
      <c r="AY185" s="14" t="s">
        <v>130</v>
      </c>
      <c r="BE185" s="136">
        <f t="shared" si="14"/>
        <v>0</v>
      </c>
      <c r="BF185" s="136">
        <f t="shared" si="15"/>
        <v>0</v>
      </c>
      <c r="BG185" s="136">
        <f t="shared" si="16"/>
        <v>0</v>
      </c>
      <c r="BH185" s="136">
        <f t="shared" si="17"/>
        <v>0</v>
      </c>
      <c r="BI185" s="136">
        <f t="shared" si="18"/>
        <v>0</v>
      </c>
      <c r="BJ185" s="14" t="s">
        <v>137</v>
      </c>
      <c r="BK185" s="136">
        <f t="shared" si="19"/>
        <v>0</v>
      </c>
      <c r="BL185" s="14" t="s">
        <v>203</v>
      </c>
      <c r="BM185" s="135" t="s">
        <v>303</v>
      </c>
    </row>
    <row r="186" spans="1:65" s="2" customFormat="1" ht="16.5" customHeight="1">
      <c r="A186" s="29"/>
      <c r="B186" s="128"/>
      <c r="C186" s="239" t="s">
        <v>304</v>
      </c>
      <c r="D186" s="239" t="s">
        <v>292</v>
      </c>
      <c r="E186" s="240" t="s">
        <v>305</v>
      </c>
      <c r="F186" s="241" t="s">
        <v>306</v>
      </c>
      <c r="G186" s="242" t="s">
        <v>135</v>
      </c>
      <c r="H186" s="244">
        <v>50</v>
      </c>
      <c r="I186" s="138"/>
      <c r="J186" s="249">
        <f t="shared" si="10"/>
        <v>0</v>
      </c>
      <c r="K186" s="139"/>
      <c r="L186" s="140"/>
      <c r="M186" s="141" t="s">
        <v>1</v>
      </c>
      <c r="N186" s="142" t="s">
        <v>41</v>
      </c>
      <c r="O186" s="54"/>
      <c r="P186" s="133">
        <f t="shared" si="11"/>
        <v>0</v>
      </c>
      <c r="Q186" s="133">
        <v>0</v>
      </c>
      <c r="R186" s="133">
        <f t="shared" si="12"/>
        <v>0</v>
      </c>
      <c r="S186" s="133">
        <v>0</v>
      </c>
      <c r="T186" s="134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35" t="s">
        <v>218</v>
      </c>
      <c r="AT186" s="135" t="s">
        <v>292</v>
      </c>
      <c r="AU186" s="135" t="s">
        <v>137</v>
      </c>
      <c r="AY186" s="14" t="s">
        <v>130</v>
      </c>
      <c r="BE186" s="136">
        <f t="shared" si="14"/>
        <v>0</v>
      </c>
      <c r="BF186" s="136">
        <f t="shared" si="15"/>
        <v>0</v>
      </c>
      <c r="BG186" s="136">
        <f t="shared" si="16"/>
        <v>0</v>
      </c>
      <c r="BH186" s="136">
        <f t="shared" si="17"/>
        <v>0</v>
      </c>
      <c r="BI186" s="136">
        <f t="shared" si="18"/>
        <v>0</v>
      </c>
      <c r="BJ186" s="14" t="s">
        <v>137</v>
      </c>
      <c r="BK186" s="136">
        <f t="shared" si="19"/>
        <v>0</v>
      </c>
      <c r="BL186" s="14" t="s">
        <v>203</v>
      </c>
      <c r="BM186" s="135" t="s">
        <v>307</v>
      </c>
    </row>
    <row r="187" spans="1:65" s="2" customFormat="1" ht="16.5" customHeight="1">
      <c r="A187" s="29"/>
      <c r="B187" s="128"/>
      <c r="C187" s="239" t="s">
        <v>308</v>
      </c>
      <c r="D187" s="239" t="s">
        <v>292</v>
      </c>
      <c r="E187" s="240" t="s">
        <v>309</v>
      </c>
      <c r="F187" s="241" t="s">
        <v>310</v>
      </c>
      <c r="G187" s="242" t="s">
        <v>135</v>
      </c>
      <c r="H187" s="244">
        <v>1</v>
      </c>
      <c r="I187" s="138"/>
      <c r="J187" s="249">
        <f t="shared" si="10"/>
        <v>0</v>
      </c>
      <c r="K187" s="139"/>
      <c r="L187" s="140"/>
      <c r="M187" s="141" t="s">
        <v>1</v>
      </c>
      <c r="N187" s="142" t="s">
        <v>41</v>
      </c>
      <c r="O187" s="54"/>
      <c r="P187" s="133">
        <f t="shared" si="11"/>
        <v>0</v>
      </c>
      <c r="Q187" s="133">
        <v>0</v>
      </c>
      <c r="R187" s="133">
        <f t="shared" si="12"/>
        <v>0</v>
      </c>
      <c r="S187" s="133">
        <v>0</v>
      </c>
      <c r="T187" s="134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35" t="s">
        <v>218</v>
      </c>
      <c r="AT187" s="135" t="s">
        <v>292</v>
      </c>
      <c r="AU187" s="135" t="s">
        <v>137</v>
      </c>
      <c r="AY187" s="14" t="s">
        <v>130</v>
      </c>
      <c r="BE187" s="136">
        <f t="shared" si="14"/>
        <v>0</v>
      </c>
      <c r="BF187" s="136">
        <f t="shared" si="15"/>
        <v>0</v>
      </c>
      <c r="BG187" s="136">
        <f t="shared" si="16"/>
        <v>0</v>
      </c>
      <c r="BH187" s="136">
        <f t="shared" si="17"/>
        <v>0</v>
      </c>
      <c r="BI187" s="136">
        <f t="shared" si="18"/>
        <v>0</v>
      </c>
      <c r="BJ187" s="14" t="s">
        <v>137</v>
      </c>
      <c r="BK187" s="136">
        <f t="shared" si="19"/>
        <v>0</v>
      </c>
      <c r="BL187" s="14" t="s">
        <v>203</v>
      </c>
      <c r="BM187" s="135" t="s">
        <v>311</v>
      </c>
    </row>
    <row r="188" spans="1:65" s="2" customFormat="1" ht="16.5" customHeight="1">
      <c r="A188" s="29"/>
      <c r="B188" s="128"/>
      <c r="C188" s="234" t="s">
        <v>312</v>
      </c>
      <c r="D188" s="234" t="s">
        <v>132</v>
      </c>
      <c r="E188" s="235" t="s">
        <v>313</v>
      </c>
      <c r="F188" s="236" t="s">
        <v>314</v>
      </c>
      <c r="G188" s="237" t="s">
        <v>233</v>
      </c>
      <c r="H188" s="243">
        <v>82</v>
      </c>
      <c r="I188" s="129"/>
      <c r="J188" s="247">
        <f t="shared" si="10"/>
        <v>0</v>
      </c>
      <c r="K188" s="130"/>
      <c r="L188" s="30"/>
      <c r="M188" s="131" t="s">
        <v>1</v>
      </c>
      <c r="N188" s="132" t="s">
        <v>41</v>
      </c>
      <c r="O188" s="54"/>
      <c r="P188" s="133">
        <f t="shared" si="11"/>
        <v>0</v>
      </c>
      <c r="Q188" s="133">
        <v>6.0999999999999997E-4</v>
      </c>
      <c r="R188" s="133">
        <f t="shared" si="12"/>
        <v>5.0019999999999995E-2</v>
      </c>
      <c r="S188" s="133">
        <v>0</v>
      </c>
      <c r="T188" s="134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35" t="s">
        <v>203</v>
      </c>
      <c r="AT188" s="135" t="s">
        <v>132</v>
      </c>
      <c r="AU188" s="135" t="s">
        <v>137</v>
      </c>
      <c r="AY188" s="14" t="s">
        <v>130</v>
      </c>
      <c r="BE188" s="136">
        <f t="shared" si="14"/>
        <v>0</v>
      </c>
      <c r="BF188" s="136">
        <f t="shared" si="15"/>
        <v>0</v>
      </c>
      <c r="BG188" s="136">
        <f t="shared" si="16"/>
        <v>0</v>
      </c>
      <c r="BH188" s="136">
        <f t="shared" si="17"/>
        <v>0</v>
      </c>
      <c r="BI188" s="136">
        <f t="shared" si="18"/>
        <v>0</v>
      </c>
      <c r="BJ188" s="14" t="s">
        <v>137</v>
      </c>
      <c r="BK188" s="136">
        <f t="shared" si="19"/>
        <v>0</v>
      </c>
      <c r="BL188" s="14" t="s">
        <v>203</v>
      </c>
      <c r="BM188" s="135" t="s">
        <v>315</v>
      </c>
    </row>
    <row r="189" spans="1:65" s="2" customFormat="1" ht="16.5" customHeight="1">
      <c r="A189" s="29"/>
      <c r="B189" s="128"/>
      <c r="C189" s="234" t="s">
        <v>316</v>
      </c>
      <c r="D189" s="234" t="s">
        <v>132</v>
      </c>
      <c r="E189" s="235" t="s">
        <v>317</v>
      </c>
      <c r="F189" s="236" t="s">
        <v>318</v>
      </c>
      <c r="G189" s="237" t="s">
        <v>135</v>
      </c>
      <c r="H189" s="243">
        <v>82</v>
      </c>
      <c r="I189" s="129"/>
      <c r="J189" s="247">
        <f t="shared" si="10"/>
        <v>0</v>
      </c>
      <c r="K189" s="130"/>
      <c r="L189" s="30"/>
      <c r="M189" s="131" t="s">
        <v>1</v>
      </c>
      <c r="N189" s="132" t="s">
        <v>41</v>
      </c>
      <c r="O189" s="54"/>
      <c r="P189" s="133">
        <f t="shared" si="11"/>
        <v>0</v>
      </c>
      <c r="Q189" s="133">
        <v>0</v>
      </c>
      <c r="R189" s="133">
        <f t="shared" si="12"/>
        <v>0</v>
      </c>
      <c r="S189" s="133">
        <v>0</v>
      </c>
      <c r="T189" s="134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5" t="s">
        <v>281</v>
      </c>
      <c r="AT189" s="135" t="s">
        <v>132</v>
      </c>
      <c r="AU189" s="135" t="s">
        <v>137</v>
      </c>
      <c r="AY189" s="14" t="s">
        <v>130</v>
      </c>
      <c r="BE189" s="136">
        <f t="shared" si="14"/>
        <v>0</v>
      </c>
      <c r="BF189" s="136">
        <f t="shared" si="15"/>
        <v>0</v>
      </c>
      <c r="BG189" s="136">
        <f t="shared" si="16"/>
        <v>0</v>
      </c>
      <c r="BH189" s="136">
        <f t="shared" si="17"/>
        <v>0</v>
      </c>
      <c r="BI189" s="136">
        <f t="shared" si="18"/>
        <v>0</v>
      </c>
      <c r="BJ189" s="14" t="s">
        <v>137</v>
      </c>
      <c r="BK189" s="136">
        <f t="shared" si="19"/>
        <v>0</v>
      </c>
      <c r="BL189" s="14" t="s">
        <v>281</v>
      </c>
      <c r="BM189" s="135" t="s">
        <v>319</v>
      </c>
    </row>
    <row r="190" spans="1:65" s="2" customFormat="1" ht="16.5" customHeight="1">
      <c r="A190" s="29"/>
      <c r="B190" s="128"/>
      <c r="C190" s="234" t="s">
        <v>320</v>
      </c>
      <c r="D190" s="234" t="s">
        <v>132</v>
      </c>
      <c r="E190" s="235" t="s">
        <v>321</v>
      </c>
      <c r="F190" s="236" t="s">
        <v>322</v>
      </c>
      <c r="G190" s="237" t="s">
        <v>135</v>
      </c>
      <c r="H190" s="243">
        <v>82</v>
      </c>
      <c r="I190" s="129"/>
      <c r="J190" s="247">
        <f t="shared" si="10"/>
        <v>0</v>
      </c>
      <c r="K190" s="130"/>
      <c r="L190" s="30"/>
      <c r="M190" s="131" t="s">
        <v>1</v>
      </c>
      <c r="N190" s="132" t="s">
        <v>41</v>
      </c>
      <c r="O190" s="54"/>
      <c r="P190" s="133">
        <f t="shared" si="11"/>
        <v>0</v>
      </c>
      <c r="Q190" s="133">
        <v>9.2000000000000003E-4</v>
      </c>
      <c r="R190" s="133">
        <f t="shared" si="12"/>
        <v>7.5440000000000007E-2</v>
      </c>
      <c r="S190" s="133">
        <v>0</v>
      </c>
      <c r="T190" s="134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35" t="s">
        <v>203</v>
      </c>
      <c r="AT190" s="135" t="s">
        <v>132</v>
      </c>
      <c r="AU190" s="135" t="s">
        <v>137</v>
      </c>
      <c r="AY190" s="14" t="s">
        <v>130</v>
      </c>
      <c r="BE190" s="136">
        <f t="shared" si="14"/>
        <v>0</v>
      </c>
      <c r="BF190" s="136">
        <f t="shared" si="15"/>
        <v>0</v>
      </c>
      <c r="BG190" s="136">
        <f t="shared" si="16"/>
        <v>0</v>
      </c>
      <c r="BH190" s="136">
        <f t="shared" si="17"/>
        <v>0</v>
      </c>
      <c r="BI190" s="136">
        <f t="shared" si="18"/>
        <v>0</v>
      </c>
      <c r="BJ190" s="14" t="s">
        <v>137</v>
      </c>
      <c r="BK190" s="136">
        <f t="shared" si="19"/>
        <v>0</v>
      </c>
      <c r="BL190" s="14" t="s">
        <v>203</v>
      </c>
      <c r="BM190" s="135" t="s">
        <v>323</v>
      </c>
    </row>
    <row r="191" spans="1:65" s="2" customFormat="1" ht="16.5" customHeight="1">
      <c r="A191" s="29"/>
      <c r="B191" s="128"/>
      <c r="C191" s="234" t="s">
        <v>324</v>
      </c>
      <c r="D191" s="234" t="s">
        <v>132</v>
      </c>
      <c r="E191" s="235" t="s">
        <v>325</v>
      </c>
      <c r="F191" s="236" t="s">
        <v>326</v>
      </c>
      <c r="G191" s="237" t="s">
        <v>135</v>
      </c>
      <c r="H191" s="243">
        <v>82</v>
      </c>
      <c r="I191" s="129"/>
      <c r="J191" s="247">
        <f t="shared" si="10"/>
        <v>0</v>
      </c>
      <c r="K191" s="130"/>
      <c r="L191" s="30"/>
      <c r="M191" s="131" t="s">
        <v>1</v>
      </c>
      <c r="N191" s="132" t="s">
        <v>41</v>
      </c>
      <c r="O191" s="54"/>
      <c r="P191" s="133">
        <f t="shared" si="11"/>
        <v>0</v>
      </c>
      <c r="Q191" s="133">
        <v>6.0000000000000002E-5</v>
      </c>
      <c r="R191" s="133">
        <f t="shared" si="12"/>
        <v>4.9199999999999999E-3</v>
      </c>
      <c r="S191" s="133">
        <v>4.6899999999999997E-3</v>
      </c>
      <c r="T191" s="134">
        <f t="shared" si="13"/>
        <v>0.38457999999999998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5" t="s">
        <v>203</v>
      </c>
      <c r="AT191" s="135" t="s">
        <v>132</v>
      </c>
      <c r="AU191" s="135" t="s">
        <v>137</v>
      </c>
      <c r="AY191" s="14" t="s">
        <v>130</v>
      </c>
      <c r="BE191" s="136">
        <f t="shared" si="14"/>
        <v>0</v>
      </c>
      <c r="BF191" s="136">
        <f t="shared" si="15"/>
        <v>0</v>
      </c>
      <c r="BG191" s="136">
        <f t="shared" si="16"/>
        <v>0</v>
      </c>
      <c r="BH191" s="136">
        <f t="shared" si="17"/>
        <v>0</v>
      </c>
      <c r="BI191" s="136">
        <f t="shared" si="18"/>
        <v>0</v>
      </c>
      <c r="BJ191" s="14" t="s">
        <v>137</v>
      </c>
      <c r="BK191" s="136">
        <f t="shared" si="19"/>
        <v>0</v>
      </c>
      <c r="BL191" s="14" t="s">
        <v>203</v>
      </c>
      <c r="BM191" s="135" t="s">
        <v>327</v>
      </c>
    </row>
    <row r="192" spans="1:65" s="2" customFormat="1" ht="16.5" customHeight="1">
      <c r="A192" s="29"/>
      <c r="B192" s="128"/>
      <c r="C192" s="234" t="s">
        <v>328</v>
      </c>
      <c r="D192" s="234" t="s">
        <v>132</v>
      </c>
      <c r="E192" s="235" t="s">
        <v>329</v>
      </c>
      <c r="F192" s="236" t="s">
        <v>330</v>
      </c>
      <c r="G192" s="237" t="s">
        <v>135</v>
      </c>
      <c r="H192" s="243">
        <v>82</v>
      </c>
      <c r="I192" s="129"/>
      <c r="J192" s="247">
        <f t="shared" si="10"/>
        <v>0</v>
      </c>
      <c r="K192" s="130"/>
      <c r="L192" s="30"/>
      <c r="M192" s="131" t="s">
        <v>1</v>
      </c>
      <c r="N192" s="132" t="s">
        <v>41</v>
      </c>
      <c r="O192" s="54"/>
      <c r="P192" s="133">
        <f t="shared" si="11"/>
        <v>0</v>
      </c>
      <c r="Q192" s="133">
        <v>6.0000000000000002E-5</v>
      </c>
      <c r="R192" s="133">
        <f t="shared" si="12"/>
        <v>4.9199999999999999E-3</v>
      </c>
      <c r="S192" s="133">
        <v>4.6899999999999997E-3</v>
      </c>
      <c r="T192" s="134">
        <f t="shared" si="13"/>
        <v>0.38457999999999998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5" t="s">
        <v>203</v>
      </c>
      <c r="AT192" s="135" t="s">
        <v>132</v>
      </c>
      <c r="AU192" s="135" t="s">
        <v>137</v>
      </c>
      <c r="AY192" s="14" t="s">
        <v>130</v>
      </c>
      <c r="BE192" s="136">
        <f t="shared" si="14"/>
        <v>0</v>
      </c>
      <c r="BF192" s="136">
        <f t="shared" si="15"/>
        <v>0</v>
      </c>
      <c r="BG192" s="136">
        <f t="shared" si="16"/>
        <v>0</v>
      </c>
      <c r="BH192" s="136">
        <f t="shared" si="17"/>
        <v>0</v>
      </c>
      <c r="BI192" s="136">
        <f t="shared" si="18"/>
        <v>0</v>
      </c>
      <c r="BJ192" s="14" t="s">
        <v>137</v>
      </c>
      <c r="BK192" s="136">
        <f t="shared" si="19"/>
        <v>0</v>
      </c>
      <c r="BL192" s="14" t="s">
        <v>203</v>
      </c>
      <c r="BM192" s="135" t="s">
        <v>331</v>
      </c>
    </row>
    <row r="193" spans="1:65" s="2" customFormat="1" ht="16.5" customHeight="1">
      <c r="A193" s="29"/>
      <c r="B193" s="128"/>
      <c r="C193" s="234" t="s">
        <v>332</v>
      </c>
      <c r="D193" s="234" t="s">
        <v>132</v>
      </c>
      <c r="E193" s="235" t="s">
        <v>333</v>
      </c>
      <c r="F193" s="236" t="s">
        <v>334</v>
      </c>
      <c r="G193" s="237" t="s">
        <v>335</v>
      </c>
      <c r="H193" s="243">
        <v>1</v>
      </c>
      <c r="I193" s="129"/>
      <c r="J193" s="247">
        <f t="shared" si="10"/>
        <v>0</v>
      </c>
      <c r="K193" s="130"/>
      <c r="L193" s="30"/>
      <c r="M193" s="131" t="s">
        <v>1</v>
      </c>
      <c r="N193" s="132" t="s">
        <v>41</v>
      </c>
      <c r="O193" s="54"/>
      <c r="P193" s="133">
        <f t="shared" si="11"/>
        <v>0</v>
      </c>
      <c r="Q193" s="133">
        <v>6.0000000000000002E-5</v>
      </c>
      <c r="R193" s="133">
        <f t="shared" si="12"/>
        <v>6.0000000000000002E-5</v>
      </c>
      <c r="S193" s="133">
        <v>4.6899999999999997E-3</v>
      </c>
      <c r="T193" s="134">
        <f t="shared" si="13"/>
        <v>4.6899999999999997E-3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5" t="s">
        <v>203</v>
      </c>
      <c r="AT193" s="135" t="s">
        <v>132</v>
      </c>
      <c r="AU193" s="135" t="s">
        <v>137</v>
      </c>
      <c r="AY193" s="14" t="s">
        <v>130</v>
      </c>
      <c r="BE193" s="136">
        <f t="shared" si="14"/>
        <v>0</v>
      </c>
      <c r="BF193" s="136">
        <f t="shared" si="15"/>
        <v>0</v>
      </c>
      <c r="BG193" s="136">
        <f t="shared" si="16"/>
        <v>0</v>
      </c>
      <c r="BH193" s="136">
        <f t="shared" si="17"/>
        <v>0</v>
      </c>
      <c r="BI193" s="136">
        <f t="shared" si="18"/>
        <v>0</v>
      </c>
      <c r="BJ193" s="14" t="s">
        <v>137</v>
      </c>
      <c r="BK193" s="136">
        <f t="shared" si="19"/>
        <v>0</v>
      </c>
      <c r="BL193" s="14" t="s">
        <v>203</v>
      </c>
      <c r="BM193" s="135" t="s">
        <v>336</v>
      </c>
    </row>
    <row r="194" spans="1:65" s="2" customFormat="1" ht="21.75" customHeight="1">
      <c r="A194" s="29"/>
      <c r="B194" s="128"/>
      <c r="C194" s="234" t="s">
        <v>337</v>
      </c>
      <c r="D194" s="234" t="s">
        <v>132</v>
      </c>
      <c r="E194" s="235" t="s">
        <v>338</v>
      </c>
      <c r="F194" s="236" t="s">
        <v>339</v>
      </c>
      <c r="G194" s="237" t="s">
        <v>242</v>
      </c>
      <c r="H194" s="137"/>
      <c r="I194" s="129"/>
      <c r="J194" s="247">
        <f t="shared" si="10"/>
        <v>0</v>
      </c>
      <c r="K194" s="130"/>
      <c r="L194" s="30"/>
      <c r="M194" s="131" t="s">
        <v>1</v>
      </c>
      <c r="N194" s="132" t="s">
        <v>41</v>
      </c>
      <c r="O194" s="54"/>
      <c r="P194" s="133">
        <f t="shared" si="11"/>
        <v>0</v>
      </c>
      <c r="Q194" s="133">
        <v>0</v>
      </c>
      <c r="R194" s="133">
        <f t="shared" si="12"/>
        <v>0</v>
      </c>
      <c r="S194" s="133">
        <v>0</v>
      </c>
      <c r="T194" s="134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35" t="s">
        <v>203</v>
      </c>
      <c r="AT194" s="135" t="s">
        <v>132</v>
      </c>
      <c r="AU194" s="135" t="s">
        <v>137</v>
      </c>
      <c r="AY194" s="14" t="s">
        <v>130</v>
      </c>
      <c r="BE194" s="136">
        <f t="shared" si="14"/>
        <v>0</v>
      </c>
      <c r="BF194" s="136">
        <f t="shared" si="15"/>
        <v>0</v>
      </c>
      <c r="BG194" s="136">
        <f t="shared" si="16"/>
        <v>0</v>
      </c>
      <c r="BH194" s="136">
        <f t="shared" si="17"/>
        <v>0</v>
      </c>
      <c r="BI194" s="136">
        <f t="shared" si="18"/>
        <v>0</v>
      </c>
      <c r="BJ194" s="14" t="s">
        <v>137</v>
      </c>
      <c r="BK194" s="136">
        <f t="shared" si="19"/>
        <v>0</v>
      </c>
      <c r="BL194" s="14" t="s">
        <v>203</v>
      </c>
      <c r="BM194" s="135" t="s">
        <v>340</v>
      </c>
    </row>
    <row r="195" spans="1:65" s="12" customFormat="1" ht="22.9" customHeight="1">
      <c r="B195" s="119"/>
      <c r="C195" s="231"/>
      <c r="D195" s="232" t="s">
        <v>74</v>
      </c>
      <c r="E195" s="238" t="s">
        <v>341</v>
      </c>
      <c r="F195" s="238" t="s">
        <v>342</v>
      </c>
      <c r="G195" s="231"/>
      <c r="I195" s="121"/>
      <c r="J195" s="248">
        <f>BK195</f>
        <v>0</v>
      </c>
      <c r="L195" s="119"/>
      <c r="M195" s="122"/>
      <c r="N195" s="123"/>
      <c r="O195" s="123"/>
      <c r="P195" s="124">
        <f>SUM(P196:P204)</f>
        <v>0</v>
      </c>
      <c r="Q195" s="123"/>
      <c r="R195" s="124">
        <f>SUM(R196:R204)</f>
        <v>1.0370000000000001E-2</v>
      </c>
      <c r="S195" s="123"/>
      <c r="T195" s="125">
        <f>SUM(T196:T204)</f>
        <v>0</v>
      </c>
      <c r="AR195" s="120" t="s">
        <v>137</v>
      </c>
      <c r="AT195" s="126" t="s">
        <v>74</v>
      </c>
      <c r="AU195" s="126" t="s">
        <v>83</v>
      </c>
      <c r="AY195" s="120" t="s">
        <v>130</v>
      </c>
      <c r="BK195" s="127">
        <f>SUM(BK196:BK204)</f>
        <v>0</v>
      </c>
    </row>
    <row r="196" spans="1:65" s="2" customFormat="1" ht="21.75" customHeight="1">
      <c r="A196" s="29"/>
      <c r="B196" s="128"/>
      <c r="C196" s="234" t="s">
        <v>343</v>
      </c>
      <c r="D196" s="234" t="s">
        <v>132</v>
      </c>
      <c r="E196" s="235" t="s">
        <v>344</v>
      </c>
      <c r="F196" s="236" t="s">
        <v>345</v>
      </c>
      <c r="G196" s="237" t="s">
        <v>335</v>
      </c>
      <c r="H196" s="243">
        <v>1</v>
      </c>
      <c r="I196" s="129"/>
      <c r="J196" s="247">
        <f t="shared" ref="J196:J204" si="20">ROUND(I196*H196,2)</f>
        <v>0</v>
      </c>
      <c r="K196" s="130"/>
      <c r="L196" s="30"/>
      <c r="M196" s="131" t="s">
        <v>1</v>
      </c>
      <c r="N196" s="132" t="s">
        <v>41</v>
      </c>
      <c r="O196" s="54"/>
      <c r="P196" s="133">
        <f t="shared" ref="P196:P204" si="21">O196*H196</f>
        <v>0</v>
      </c>
      <c r="Q196" s="133">
        <v>1.0370000000000001E-2</v>
      </c>
      <c r="R196" s="133">
        <f t="shared" ref="R196:R204" si="22">Q196*H196</f>
        <v>1.0370000000000001E-2</v>
      </c>
      <c r="S196" s="133">
        <v>0</v>
      </c>
      <c r="T196" s="134">
        <f t="shared" ref="T196:T204" si="23"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35" t="s">
        <v>203</v>
      </c>
      <c r="AT196" s="135" t="s">
        <v>132</v>
      </c>
      <c r="AU196" s="135" t="s">
        <v>137</v>
      </c>
      <c r="AY196" s="14" t="s">
        <v>130</v>
      </c>
      <c r="BE196" s="136">
        <f t="shared" ref="BE196:BE204" si="24">IF(N196="základní",J196,0)</f>
        <v>0</v>
      </c>
      <c r="BF196" s="136">
        <f t="shared" ref="BF196:BF204" si="25">IF(N196="snížená",J196,0)</f>
        <v>0</v>
      </c>
      <c r="BG196" s="136">
        <f t="shared" ref="BG196:BG204" si="26">IF(N196="zákl. přenesená",J196,0)</f>
        <v>0</v>
      </c>
      <c r="BH196" s="136">
        <f t="shared" ref="BH196:BH204" si="27">IF(N196="sníž. přenesená",J196,0)</f>
        <v>0</v>
      </c>
      <c r="BI196" s="136">
        <f t="shared" ref="BI196:BI204" si="28">IF(N196="nulová",J196,0)</f>
        <v>0</v>
      </c>
      <c r="BJ196" s="14" t="s">
        <v>137</v>
      </c>
      <c r="BK196" s="136">
        <f t="shared" ref="BK196:BK204" si="29">ROUND(I196*H196,2)</f>
        <v>0</v>
      </c>
      <c r="BL196" s="14" t="s">
        <v>203</v>
      </c>
      <c r="BM196" s="135" t="s">
        <v>346</v>
      </c>
    </row>
    <row r="197" spans="1:65" s="2" customFormat="1" ht="21.75" customHeight="1">
      <c r="A197" s="29"/>
      <c r="B197" s="128"/>
      <c r="C197" s="239" t="s">
        <v>139</v>
      </c>
      <c r="D197" s="239" t="s">
        <v>292</v>
      </c>
      <c r="E197" s="240" t="s">
        <v>347</v>
      </c>
      <c r="F197" s="241" t="s">
        <v>348</v>
      </c>
      <c r="G197" s="242" t="s">
        <v>135</v>
      </c>
      <c r="H197" s="244">
        <v>1</v>
      </c>
      <c r="I197" s="138"/>
      <c r="J197" s="249">
        <f t="shared" si="20"/>
        <v>0</v>
      </c>
      <c r="K197" s="139"/>
      <c r="L197" s="140"/>
      <c r="M197" s="141" t="s">
        <v>1</v>
      </c>
      <c r="N197" s="142" t="s">
        <v>41</v>
      </c>
      <c r="O197" s="54"/>
      <c r="P197" s="133">
        <f t="shared" si="21"/>
        <v>0</v>
      </c>
      <c r="Q197" s="133">
        <v>0</v>
      </c>
      <c r="R197" s="133">
        <f t="shared" si="22"/>
        <v>0</v>
      </c>
      <c r="S197" s="133">
        <v>0</v>
      </c>
      <c r="T197" s="134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35" t="s">
        <v>218</v>
      </c>
      <c r="AT197" s="135" t="s">
        <v>292</v>
      </c>
      <c r="AU197" s="135" t="s">
        <v>137</v>
      </c>
      <c r="AY197" s="14" t="s">
        <v>130</v>
      </c>
      <c r="BE197" s="136">
        <f t="shared" si="24"/>
        <v>0</v>
      </c>
      <c r="BF197" s="136">
        <f t="shared" si="25"/>
        <v>0</v>
      </c>
      <c r="BG197" s="136">
        <f t="shared" si="26"/>
        <v>0</v>
      </c>
      <c r="BH197" s="136">
        <f t="shared" si="27"/>
        <v>0</v>
      </c>
      <c r="BI197" s="136">
        <f t="shared" si="28"/>
        <v>0</v>
      </c>
      <c r="BJ197" s="14" t="s">
        <v>137</v>
      </c>
      <c r="BK197" s="136">
        <f t="shared" si="29"/>
        <v>0</v>
      </c>
      <c r="BL197" s="14" t="s">
        <v>203</v>
      </c>
      <c r="BM197" s="135" t="s">
        <v>349</v>
      </c>
    </row>
    <row r="198" spans="1:65" s="2" customFormat="1" ht="16.5" customHeight="1">
      <c r="A198" s="29"/>
      <c r="B198" s="128"/>
      <c r="C198" s="234" t="s">
        <v>350</v>
      </c>
      <c r="D198" s="234" t="s">
        <v>132</v>
      </c>
      <c r="E198" s="235" t="s">
        <v>351</v>
      </c>
      <c r="F198" s="236" t="s">
        <v>352</v>
      </c>
      <c r="G198" s="237" t="s">
        <v>135</v>
      </c>
      <c r="H198" s="243">
        <v>1</v>
      </c>
      <c r="I198" s="129"/>
      <c r="J198" s="247">
        <f t="shared" si="20"/>
        <v>0</v>
      </c>
      <c r="K198" s="130"/>
      <c r="L198" s="30"/>
      <c r="M198" s="131" t="s">
        <v>1</v>
      </c>
      <c r="N198" s="132" t="s">
        <v>41</v>
      </c>
      <c r="O198" s="54"/>
      <c r="P198" s="133">
        <f t="shared" si="21"/>
        <v>0</v>
      </c>
      <c r="Q198" s="133">
        <v>0</v>
      </c>
      <c r="R198" s="133">
        <f t="shared" si="22"/>
        <v>0</v>
      </c>
      <c r="S198" s="133">
        <v>0</v>
      </c>
      <c r="T198" s="134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35" t="s">
        <v>203</v>
      </c>
      <c r="AT198" s="135" t="s">
        <v>132</v>
      </c>
      <c r="AU198" s="135" t="s">
        <v>137</v>
      </c>
      <c r="AY198" s="14" t="s">
        <v>130</v>
      </c>
      <c r="BE198" s="136">
        <f t="shared" si="24"/>
        <v>0</v>
      </c>
      <c r="BF198" s="136">
        <f t="shared" si="25"/>
        <v>0</v>
      </c>
      <c r="BG198" s="136">
        <f t="shared" si="26"/>
        <v>0</v>
      </c>
      <c r="BH198" s="136">
        <f t="shared" si="27"/>
        <v>0</v>
      </c>
      <c r="BI198" s="136">
        <f t="shared" si="28"/>
        <v>0</v>
      </c>
      <c r="BJ198" s="14" t="s">
        <v>137</v>
      </c>
      <c r="BK198" s="136">
        <f t="shared" si="29"/>
        <v>0</v>
      </c>
      <c r="BL198" s="14" t="s">
        <v>203</v>
      </c>
      <c r="BM198" s="135" t="s">
        <v>353</v>
      </c>
    </row>
    <row r="199" spans="1:65" s="2" customFormat="1" ht="16.5" customHeight="1">
      <c r="A199" s="29"/>
      <c r="B199" s="128"/>
      <c r="C199" s="239" t="s">
        <v>149</v>
      </c>
      <c r="D199" s="239" t="s">
        <v>292</v>
      </c>
      <c r="E199" s="240" t="s">
        <v>354</v>
      </c>
      <c r="F199" s="241" t="s">
        <v>355</v>
      </c>
      <c r="G199" s="242" t="s">
        <v>135</v>
      </c>
      <c r="H199" s="244">
        <v>1</v>
      </c>
      <c r="I199" s="138"/>
      <c r="J199" s="249">
        <f t="shared" si="20"/>
        <v>0</v>
      </c>
      <c r="K199" s="139"/>
      <c r="L199" s="140"/>
      <c r="M199" s="141" t="s">
        <v>1</v>
      </c>
      <c r="N199" s="142" t="s">
        <v>41</v>
      </c>
      <c r="O199" s="54"/>
      <c r="P199" s="133">
        <f t="shared" si="21"/>
        <v>0</v>
      </c>
      <c r="Q199" s="133">
        <v>0</v>
      </c>
      <c r="R199" s="133">
        <f t="shared" si="22"/>
        <v>0</v>
      </c>
      <c r="S199" s="133">
        <v>0</v>
      </c>
      <c r="T199" s="134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35" t="s">
        <v>218</v>
      </c>
      <c r="AT199" s="135" t="s">
        <v>292</v>
      </c>
      <c r="AU199" s="135" t="s">
        <v>137</v>
      </c>
      <c r="AY199" s="14" t="s">
        <v>130</v>
      </c>
      <c r="BE199" s="136">
        <f t="shared" si="24"/>
        <v>0</v>
      </c>
      <c r="BF199" s="136">
        <f t="shared" si="25"/>
        <v>0</v>
      </c>
      <c r="BG199" s="136">
        <f t="shared" si="26"/>
        <v>0</v>
      </c>
      <c r="BH199" s="136">
        <f t="shared" si="27"/>
        <v>0</v>
      </c>
      <c r="BI199" s="136">
        <f t="shared" si="28"/>
        <v>0</v>
      </c>
      <c r="BJ199" s="14" t="s">
        <v>137</v>
      </c>
      <c r="BK199" s="136">
        <f t="shared" si="29"/>
        <v>0</v>
      </c>
      <c r="BL199" s="14" t="s">
        <v>203</v>
      </c>
      <c r="BM199" s="135" t="s">
        <v>356</v>
      </c>
    </row>
    <row r="200" spans="1:65" s="2" customFormat="1" ht="16.5" customHeight="1">
      <c r="A200" s="29"/>
      <c r="B200" s="128"/>
      <c r="C200" s="239" t="s">
        <v>357</v>
      </c>
      <c r="D200" s="239" t="s">
        <v>292</v>
      </c>
      <c r="E200" s="240" t="s">
        <v>358</v>
      </c>
      <c r="F200" s="241" t="s">
        <v>359</v>
      </c>
      <c r="G200" s="242" t="s">
        <v>135</v>
      </c>
      <c r="H200" s="244">
        <v>1</v>
      </c>
      <c r="I200" s="138"/>
      <c r="J200" s="249">
        <f t="shared" si="20"/>
        <v>0</v>
      </c>
      <c r="K200" s="139"/>
      <c r="L200" s="140"/>
      <c r="M200" s="141" t="s">
        <v>1</v>
      </c>
      <c r="N200" s="142" t="s">
        <v>41</v>
      </c>
      <c r="O200" s="54"/>
      <c r="P200" s="133">
        <f t="shared" si="21"/>
        <v>0</v>
      </c>
      <c r="Q200" s="133">
        <v>0</v>
      </c>
      <c r="R200" s="133">
        <f t="shared" si="22"/>
        <v>0</v>
      </c>
      <c r="S200" s="133">
        <v>0</v>
      </c>
      <c r="T200" s="134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35" t="s">
        <v>218</v>
      </c>
      <c r="AT200" s="135" t="s">
        <v>292</v>
      </c>
      <c r="AU200" s="135" t="s">
        <v>137</v>
      </c>
      <c r="AY200" s="14" t="s">
        <v>130</v>
      </c>
      <c r="BE200" s="136">
        <f t="shared" si="24"/>
        <v>0</v>
      </c>
      <c r="BF200" s="136">
        <f t="shared" si="25"/>
        <v>0</v>
      </c>
      <c r="BG200" s="136">
        <f t="shared" si="26"/>
        <v>0</v>
      </c>
      <c r="BH200" s="136">
        <f t="shared" si="27"/>
        <v>0</v>
      </c>
      <c r="BI200" s="136">
        <f t="shared" si="28"/>
        <v>0</v>
      </c>
      <c r="BJ200" s="14" t="s">
        <v>137</v>
      </c>
      <c r="BK200" s="136">
        <f t="shared" si="29"/>
        <v>0</v>
      </c>
      <c r="BL200" s="14" t="s">
        <v>203</v>
      </c>
      <c r="BM200" s="135" t="s">
        <v>360</v>
      </c>
    </row>
    <row r="201" spans="1:65" s="2" customFormat="1" ht="16.5" customHeight="1">
      <c r="A201" s="29"/>
      <c r="B201" s="128"/>
      <c r="C201" s="239" t="s">
        <v>361</v>
      </c>
      <c r="D201" s="239" t="s">
        <v>292</v>
      </c>
      <c r="E201" s="240" t="s">
        <v>362</v>
      </c>
      <c r="F201" s="241" t="s">
        <v>363</v>
      </c>
      <c r="G201" s="242" t="s">
        <v>135</v>
      </c>
      <c r="H201" s="244">
        <v>5</v>
      </c>
      <c r="I201" s="138"/>
      <c r="J201" s="249">
        <f t="shared" si="20"/>
        <v>0</v>
      </c>
      <c r="K201" s="139"/>
      <c r="L201" s="140"/>
      <c r="M201" s="141" t="s">
        <v>1</v>
      </c>
      <c r="N201" s="142" t="s">
        <v>41</v>
      </c>
      <c r="O201" s="54"/>
      <c r="P201" s="133">
        <f t="shared" si="21"/>
        <v>0</v>
      </c>
      <c r="Q201" s="133">
        <v>0</v>
      </c>
      <c r="R201" s="133">
        <f t="shared" si="22"/>
        <v>0</v>
      </c>
      <c r="S201" s="133">
        <v>0</v>
      </c>
      <c r="T201" s="134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35" t="s">
        <v>218</v>
      </c>
      <c r="AT201" s="135" t="s">
        <v>292</v>
      </c>
      <c r="AU201" s="135" t="s">
        <v>137</v>
      </c>
      <c r="AY201" s="14" t="s">
        <v>130</v>
      </c>
      <c r="BE201" s="136">
        <f t="shared" si="24"/>
        <v>0</v>
      </c>
      <c r="BF201" s="136">
        <f t="shared" si="25"/>
        <v>0</v>
      </c>
      <c r="BG201" s="136">
        <f t="shared" si="26"/>
        <v>0</v>
      </c>
      <c r="BH201" s="136">
        <f t="shared" si="27"/>
        <v>0</v>
      </c>
      <c r="BI201" s="136">
        <f t="shared" si="28"/>
        <v>0</v>
      </c>
      <c r="BJ201" s="14" t="s">
        <v>137</v>
      </c>
      <c r="BK201" s="136">
        <f t="shared" si="29"/>
        <v>0</v>
      </c>
      <c r="BL201" s="14" t="s">
        <v>203</v>
      </c>
      <c r="BM201" s="135" t="s">
        <v>364</v>
      </c>
    </row>
    <row r="202" spans="1:65" s="2" customFormat="1" ht="16.5" customHeight="1">
      <c r="A202" s="29"/>
      <c r="B202" s="128"/>
      <c r="C202" s="239" t="s">
        <v>365</v>
      </c>
      <c r="D202" s="239" t="s">
        <v>292</v>
      </c>
      <c r="E202" s="240" t="s">
        <v>366</v>
      </c>
      <c r="F202" s="241" t="s">
        <v>367</v>
      </c>
      <c r="G202" s="242" t="s">
        <v>135</v>
      </c>
      <c r="H202" s="244">
        <v>1</v>
      </c>
      <c r="I202" s="138"/>
      <c r="J202" s="249">
        <f t="shared" si="20"/>
        <v>0</v>
      </c>
      <c r="K202" s="139"/>
      <c r="L202" s="140"/>
      <c r="M202" s="141" t="s">
        <v>1</v>
      </c>
      <c r="N202" s="142" t="s">
        <v>41</v>
      </c>
      <c r="O202" s="54"/>
      <c r="P202" s="133">
        <f t="shared" si="21"/>
        <v>0</v>
      </c>
      <c r="Q202" s="133">
        <v>0</v>
      </c>
      <c r="R202" s="133">
        <f t="shared" si="22"/>
        <v>0</v>
      </c>
      <c r="S202" s="133">
        <v>0</v>
      </c>
      <c r="T202" s="134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35" t="s">
        <v>218</v>
      </c>
      <c r="AT202" s="135" t="s">
        <v>292</v>
      </c>
      <c r="AU202" s="135" t="s">
        <v>137</v>
      </c>
      <c r="AY202" s="14" t="s">
        <v>130</v>
      </c>
      <c r="BE202" s="136">
        <f t="shared" si="24"/>
        <v>0</v>
      </c>
      <c r="BF202" s="136">
        <f t="shared" si="25"/>
        <v>0</v>
      </c>
      <c r="BG202" s="136">
        <f t="shared" si="26"/>
        <v>0</v>
      </c>
      <c r="BH202" s="136">
        <f t="shared" si="27"/>
        <v>0</v>
      </c>
      <c r="BI202" s="136">
        <f t="shared" si="28"/>
        <v>0</v>
      </c>
      <c r="BJ202" s="14" t="s">
        <v>137</v>
      </c>
      <c r="BK202" s="136">
        <f t="shared" si="29"/>
        <v>0</v>
      </c>
      <c r="BL202" s="14" t="s">
        <v>203</v>
      </c>
      <c r="BM202" s="135" t="s">
        <v>368</v>
      </c>
    </row>
    <row r="203" spans="1:65" s="2" customFormat="1" ht="16.5" customHeight="1">
      <c r="A203" s="29"/>
      <c r="B203" s="128"/>
      <c r="C203" s="239" t="s">
        <v>369</v>
      </c>
      <c r="D203" s="239" t="s">
        <v>292</v>
      </c>
      <c r="E203" s="240" t="s">
        <v>370</v>
      </c>
      <c r="F203" s="241" t="s">
        <v>371</v>
      </c>
      <c r="G203" s="242" t="s">
        <v>135</v>
      </c>
      <c r="H203" s="244">
        <v>2</v>
      </c>
      <c r="I203" s="138"/>
      <c r="J203" s="249">
        <f t="shared" si="20"/>
        <v>0</v>
      </c>
      <c r="K203" s="139"/>
      <c r="L203" s="140"/>
      <c r="M203" s="141" t="s">
        <v>1</v>
      </c>
      <c r="N203" s="142" t="s">
        <v>41</v>
      </c>
      <c r="O203" s="54"/>
      <c r="P203" s="133">
        <f t="shared" si="21"/>
        <v>0</v>
      </c>
      <c r="Q203" s="133">
        <v>0</v>
      </c>
      <c r="R203" s="133">
        <f t="shared" si="22"/>
        <v>0</v>
      </c>
      <c r="S203" s="133">
        <v>0</v>
      </c>
      <c r="T203" s="134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35" t="s">
        <v>218</v>
      </c>
      <c r="AT203" s="135" t="s">
        <v>292</v>
      </c>
      <c r="AU203" s="135" t="s">
        <v>137</v>
      </c>
      <c r="AY203" s="14" t="s">
        <v>130</v>
      </c>
      <c r="BE203" s="136">
        <f t="shared" si="24"/>
        <v>0</v>
      </c>
      <c r="BF203" s="136">
        <f t="shared" si="25"/>
        <v>0</v>
      </c>
      <c r="BG203" s="136">
        <f t="shared" si="26"/>
        <v>0</v>
      </c>
      <c r="BH203" s="136">
        <f t="shared" si="27"/>
        <v>0</v>
      </c>
      <c r="BI203" s="136">
        <f t="shared" si="28"/>
        <v>0</v>
      </c>
      <c r="BJ203" s="14" t="s">
        <v>137</v>
      </c>
      <c r="BK203" s="136">
        <f t="shared" si="29"/>
        <v>0</v>
      </c>
      <c r="BL203" s="14" t="s">
        <v>203</v>
      </c>
      <c r="BM203" s="135" t="s">
        <v>372</v>
      </c>
    </row>
    <row r="204" spans="1:65" s="2" customFormat="1" ht="16.5" customHeight="1">
      <c r="A204" s="29"/>
      <c r="B204" s="128"/>
      <c r="C204" s="234" t="s">
        <v>373</v>
      </c>
      <c r="D204" s="234" t="s">
        <v>132</v>
      </c>
      <c r="E204" s="235" t="s">
        <v>374</v>
      </c>
      <c r="F204" s="236" t="s">
        <v>375</v>
      </c>
      <c r="G204" s="237" t="s">
        <v>242</v>
      </c>
      <c r="H204" s="137"/>
      <c r="I204" s="129"/>
      <c r="J204" s="247">
        <f t="shared" si="20"/>
        <v>0</v>
      </c>
      <c r="K204" s="130"/>
      <c r="L204" s="30"/>
      <c r="M204" s="131" t="s">
        <v>1</v>
      </c>
      <c r="N204" s="132" t="s">
        <v>41</v>
      </c>
      <c r="O204" s="54"/>
      <c r="P204" s="133">
        <f t="shared" si="21"/>
        <v>0</v>
      </c>
      <c r="Q204" s="133">
        <v>0</v>
      </c>
      <c r="R204" s="133">
        <f t="shared" si="22"/>
        <v>0</v>
      </c>
      <c r="S204" s="133">
        <v>0</v>
      </c>
      <c r="T204" s="134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35" t="s">
        <v>203</v>
      </c>
      <c r="AT204" s="135" t="s">
        <v>132</v>
      </c>
      <c r="AU204" s="135" t="s">
        <v>137</v>
      </c>
      <c r="AY204" s="14" t="s">
        <v>130</v>
      </c>
      <c r="BE204" s="136">
        <f t="shared" si="24"/>
        <v>0</v>
      </c>
      <c r="BF204" s="136">
        <f t="shared" si="25"/>
        <v>0</v>
      </c>
      <c r="BG204" s="136">
        <f t="shared" si="26"/>
        <v>0</v>
      </c>
      <c r="BH204" s="136">
        <f t="shared" si="27"/>
        <v>0</v>
      </c>
      <c r="BI204" s="136">
        <f t="shared" si="28"/>
        <v>0</v>
      </c>
      <c r="BJ204" s="14" t="s">
        <v>137</v>
      </c>
      <c r="BK204" s="136">
        <f t="shared" si="29"/>
        <v>0</v>
      </c>
      <c r="BL204" s="14" t="s">
        <v>203</v>
      </c>
      <c r="BM204" s="135" t="s">
        <v>376</v>
      </c>
    </row>
    <row r="205" spans="1:65" s="12" customFormat="1" ht="22.9" customHeight="1">
      <c r="B205" s="119"/>
      <c r="C205" s="231"/>
      <c r="D205" s="232" t="s">
        <v>74</v>
      </c>
      <c r="E205" s="238" t="s">
        <v>377</v>
      </c>
      <c r="F205" s="238" t="s">
        <v>378</v>
      </c>
      <c r="G205" s="231"/>
      <c r="I205" s="121"/>
      <c r="J205" s="248">
        <f>BK205</f>
        <v>0</v>
      </c>
      <c r="L205" s="119"/>
      <c r="M205" s="122"/>
      <c r="N205" s="123"/>
      <c r="O205" s="123"/>
      <c r="P205" s="124">
        <f>SUM(P206:P211)</f>
        <v>0</v>
      </c>
      <c r="Q205" s="123"/>
      <c r="R205" s="124">
        <f>SUM(R206:R211)</f>
        <v>2.8319999999999998E-2</v>
      </c>
      <c r="S205" s="123"/>
      <c r="T205" s="125">
        <f>SUM(T206:T211)</f>
        <v>0</v>
      </c>
      <c r="AR205" s="120" t="s">
        <v>137</v>
      </c>
      <c r="AT205" s="126" t="s">
        <v>74</v>
      </c>
      <c r="AU205" s="126" t="s">
        <v>83</v>
      </c>
      <c r="AY205" s="120" t="s">
        <v>130</v>
      </c>
      <c r="BK205" s="127">
        <f>SUM(BK206:BK211)</f>
        <v>0</v>
      </c>
    </row>
    <row r="206" spans="1:65" s="2" customFormat="1" ht="21.75" customHeight="1">
      <c r="A206" s="29"/>
      <c r="B206" s="128"/>
      <c r="C206" s="234" t="s">
        <v>379</v>
      </c>
      <c r="D206" s="234" t="s">
        <v>132</v>
      </c>
      <c r="E206" s="235" t="s">
        <v>380</v>
      </c>
      <c r="F206" s="236" t="s">
        <v>381</v>
      </c>
      <c r="G206" s="237" t="s">
        <v>135</v>
      </c>
      <c r="H206" s="243">
        <v>10</v>
      </c>
      <c r="I206" s="129"/>
      <c r="J206" s="247">
        <f t="shared" ref="J206:J211" si="30">ROUND(I206*H206,2)</f>
        <v>0</v>
      </c>
      <c r="K206" s="130"/>
      <c r="L206" s="30"/>
      <c r="M206" s="131" t="s">
        <v>1</v>
      </c>
      <c r="N206" s="132" t="s">
        <v>41</v>
      </c>
      <c r="O206" s="54"/>
      <c r="P206" s="133">
        <f t="shared" ref="P206:P211" si="31">O206*H206</f>
        <v>0</v>
      </c>
      <c r="Q206" s="133">
        <v>0</v>
      </c>
      <c r="R206" s="133">
        <f t="shared" ref="R206:R211" si="32">Q206*H206</f>
        <v>0</v>
      </c>
      <c r="S206" s="133">
        <v>0</v>
      </c>
      <c r="T206" s="134">
        <f t="shared" ref="T206:T211" si="3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35" t="s">
        <v>203</v>
      </c>
      <c r="AT206" s="135" t="s">
        <v>132</v>
      </c>
      <c r="AU206" s="135" t="s">
        <v>137</v>
      </c>
      <c r="AY206" s="14" t="s">
        <v>130</v>
      </c>
      <c r="BE206" s="136">
        <f t="shared" ref="BE206:BE211" si="34">IF(N206="základní",J206,0)</f>
        <v>0</v>
      </c>
      <c r="BF206" s="136">
        <f t="shared" ref="BF206:BF211" si="35">IF(N206="snížená",J206,0)</f>
        <v>0</v>
      </c>
      <c r="BG206" s="136">
        <f t="shared" ref="BG206:BG211" si="36">IF(N206="zákl. přenesená",J206,0)</f>
        <v>0</v>
      </c>
      <c r="BH206" s="136">
        <f t="shared" ref="BH206:BH211" si="37">IF(N206="sníž. přenesená",J206,0)</f>
        <v>0</v>
      </c>
      <c r="BI206" s="136">
        <f t="shared" ref="BI206:BI211" si="38">IF(N206="nulová",J206,0)</f>
        <v>0</v>
      </c>
      <c r="BJ206" s="14" t="s">
        <v>137</v>
      </c>
      <c r="BK206" s="136">
        <f t="shared" ref="BK206:BK211" si="39">ROUND(I206*H206,2)</f>
        <v>0</v>
      </c>
      <c r="BL206" s="14" t="s">
        <v>203</v>
      </c>
      <c r="BM206" s="135" t="s">
        <v>382</v>
      </c>
    </row>
    <row r="207" spans="1:65" s="2" customFormat="1" ht="21.75" customHeight="1">
      <c r="A207" s="29"/>
      <c r="B207" s="128"/>
      <c r="C207" s="234" t="s">
        <v>383</v>
      </c>
      <c r="D207" s="234" t="s">
        <v>132</v>
      </c>
      <c r="E207" s="235" t="s">
        <v>384</v>
      </c>
      <c r="F207" s="236" t="s">
        <v>385</v>
      </c>
      <c r="G207" s="237" t="s">
        <v>135</v>
      </c>
      <c r="H207" s="243">
        <v>2</v>
      </c>
      <c r="I207" s="129"/>
      <c r="J207" s="247">
        <f t="shared" si="30"/>
        <v>0</v>
      </c>
      <c r="K207" s="130"/>
      <c r="L207" s="30"/>
      <c r="M207" s="131" t="s">
        <v>1</v>
      </c>
      <c r="N207" s="132" t="s">
        <v>41</v>
      </c>
      <c r="O207" s="54"/>
      <c r="P207" s="133">
        <f t="shared" si="31"/>
        <v>0</v>
      </c>
      <c r="Q207" s="133">
        <v>0</v>
      </c>
      <c r="R207" s="133">
        <f t="shared" si="32"/>
        <v>0</v>
      </c>
      <c r="S207" s="133">
        <v>0</v>
      </c>
      <c r="T207" s="134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35" t="s">
        <v>203</v>
      </c>
      <c r="AT207" s="135" t="s">
        <v>132</v>
      </c>
      <c r="AU207" s="135" t="s">
        <v>137</v>
      </c>
      <c r="AY207" s="14" t="s">
        <v>130</v>
      </c>
      <c r="BE207" s="136">
        <f t="shared" si="34"/>
        <v>0</v>
      </c>
      <c r="BF207" s="136">
        <f t="shared" si="35"/>
        <v>0</v>
      </c>
      <c r="BG207" s="136">
        <f t="shared" si="36"/>
        <v>0</v>
      </c>
      <c r="BH207" s="136">
        <f t="shared" si="37"/>
        <v>0</v>
      </c>
      <c r="BI207" s="136">
        <f t="shared" si="38"/>
        <v>0</v>
      </c>
      <c r="BJ207" s="14" t="s">
        <v>137</v>
      </c>
      <c r="BK207" s="136">
        <f t="shared" si="39"/>
        <v>0</v>
      </c>
      <c r="BL207" s="14" t="s">
        <v>203</v>
      </c>
      <c r="BM207" s="135" t="s">
        <v>386</v>
      </c>
    </row>
    <row r="208" spans="1:65" s="2" customFormat="1" ht="21.75" customHeight="1">
      <c r="A208" s="29"/>
      <c r="B208" s="128"/>
      <c r="C208" s="234" t="s">
        <v>387</v>
      </c>
      <c r="D208" s="234" t="s">
        <v>132</v>
      </c>
      <c r="E208" s="235" t="s">
        <v>388</v>
      </c>
      <c r="F208" s="236" t="s">
        <v>389</v>
      </c>
      <c r="G208" s="237" t="s">
        <v>208</v>
      </c>
      <c r="H208" s="243">
        <v>45</v>
      </c>
      <c r="I208" s="129"/>
      <c r="J208" s="247">
        <f t="shared" si="30"/>
        <v>0</v>
      </c>
      <c r="K208" s="130"/>
      <c r="L208" s="30"/>
      <c r="M208" s="131" t="s">
        <v>1</v>
      </c>
      <c r="N208" s="132" t="s">
        <v>41</v>
      </c>
      <c r="O208" s="54"/>
      <c r="P208" s="133">
        <f t="shared" si="31"/>
        <v>0</v>
      </c>
      <c r="Q208" s="133">
        <v>5.4000000000000001E-4</v>
      </c>
      <c r="R208" s="133">
        <f t="shared" si="32"/>
        <v>2.4299999999999999E-2</v>
      </c>
      <c r="S208" s="133">
        <v>0</v>
      </c>
      <c r="T208" s="134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35" t="s">
        <v>203</v>
      </c>
      <c r="AT208" s="135" t="s">
        <v>132</v>
      </c>
      <c r="AU208" s="135" t="s">
        <v>137</v>
      </c>
      <c r="AY208" s="14" t="s">
        <v>130</v>
      </c>
      <c r="BE208" s="136">
        <f t="shared" si="34"/>
        <v>0</v>
      </c>
      <c r="BF208" s="136">
        <f t="shared" si="35"/>
        <v>0</v>
      </c>
      <c r="BG208" s="136">
        <f t="shared" si="36"/>
        <v>0</v>
      </c>
      <c r="BH208" s="136">
        <f t="shared" si="37"/>
        <v>0</v>
      </c>
      <c r="BI208" s="136">
        <f t="shared" si="38"/>
        <v>0</v>
      </c>
      <c r="BJ208" s="14" t="s">
        <v>137</v>
      </c>
      <c r="BK208" s="136">
        <f t="shared" si="39"/>
        <v>0</v>
      </c>
      <c r="BL208" s="14" t="s">
        <v>203</v>
      </c>
      <c r="BM208" s="135" t="s">
        <v>390</v>
      </c>
    </row>
    <row r="209" spans="1:65" s="2" customFormat="1" ht="21.75" customHeight="1">
      <c r="A209" s="29"/>
      <c r="B209" s="128"/>
      <c r="C209" s="234" t="s">
        <v>391</v>
      </c>
      <c r="D209" s="234" t="s">
        <v>132</v>
      </c>
      <c r="E209" s="235" t="s">
        <v>392</v>
      </c>
      <c r="F209" s="236" t="s">
        <v>393</v>
      </c>
      <c r="G209" s="237" t="s">
        <v>208</v>
      </c>
      <c r="H209" s="243">
        <v>6</v>
      </c>
      <c r="I209" s="129"/>
      <c r="J209" s="247">
        <f t="shared" si="30"/>
        <v>0</v>
      </c>
      <c r="K209" s="130"/>
      <c r="L209" s="30"/>
      <c r="M209" s="131" t="s">
        <v>1</v>
      </c>
      <c r="N209" s="132" t="s">
        <v>41</v>
      </c>
      <c r="O209" s="54"/>
      <c r="P209" s="133">
        <f t="shared" si="31"/>
        <v>0</v>
      </c>
      <c r="Q209" s="133">
        <v>6.7000000000000002E-4</v>
      </c>
      <c r="R209" s="133">
        <f t="shared" si="32"/>
        <v>4.0200000000000001E-3</v>
      </c>
      <c r="S209" s="133">
        <v>0</v>
      </c>
      <c r="T209" s="134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5" t="s">
        <v>203</v>
      </c>
      <c r="AT209" s="135" t="s">
        <v>132</v>
      </c>
      <c r="AU209" s="135" t="s">
        <v>137</v>
      </c>
      <c r="AY209" s="14" t="s">
        <v>130</v>
      </c>
      <c r="BE209" s="136">
        <f t="shared" si="34"/>
        <v>0</v>
      </c>
      <c r="BF209" s="136">
        <f t="shared" si="35"/>
        <v>0</v>
      </c>
      <c r="BG209" s="136">
        <f t="shared" si="36"/>
        <v>0</v>
      </c>
      <c r="BH209" s="136">
        <f t="shared" si="37"/>
        <v>0</v>
      </c>
      <c r="BI209" s="136">
        <f t="shared" si="38"/>
        <v>0</v>
      </c>
      <c r="BJ209" s="14" t="s">
        <v>137</v>
      </c>
      <c r="BK209" s="136">
        <f t="shared" si="39"/>
        <v>0</v>
      </c>
      <c r="BL209" s="14" t="s">
        <v>203</v>
      </c>
      <c r="BM209" s="135" t="s">
        <v>394</v>
      </c>
    </row>
    <row r="210" spans="1:65" s="2" customFormat="1" ht="16.5" customHeight="1">
      <c r="A210" s="29"/>
      <c r="B210" s="128"/>
      <c r="C210" s="234" t="s">
        <v>395</v>
      </c>
      <c r="D210" s="234" t="s">
        <v>132</v>
      </c>
      <c r="E210" s="235" t="s">
        <v>396</v>
      </c>
      <c r="F210" s="236" t="s">
        <v>397</v>
      </c>
      <c r="G210" s="237" t="s">
        <v>208</v>
      </c>
      <c r="H210" s="243">
        <v>51</v>
      </c>
      <c r="I210" s="129"/>
      <c r="J210" s="247">
        <f t="shared" si="30"/>
        <v>0</v>
      </c>
      <c r="K210" s="130"/>
      <c r="L210" s="30"/>
      <c r="M210" s="131" t="s">
        <v>1</v>
      </c>
      <c r="N210" s="132" t="s">
        <v>41</v>
      </c>
      <c r="O210" s="54"/>
      <c r="P210" s="133">
        <f t="shared" si="31"/>
        <v>0</v>
      </c>
      <c r="Q210" s="133">
        <v>0</v>
      </c>
      <c r="R210" s="133">
        <f t="shared" si="32"/>
        <v>0</v>
      </c>
      <c r="S210" s="133">
        <v>0</v>
      </c>
      <c r="T210" s="134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35" t="s">
        <v>203</v>
      </c>
      <c r="AT210" s="135" t="s">
        <v>132</v>
      </c>
      <c r="AU210" s="135" t="s">
        <v>137</v>
      </c>
      <c r="AY210" s="14" t="s">
        <v>130</v>
      </c>
      <c r="BE210" s="136">
        <f t="shared" si="34"/>
        <v>0</v>
      </c>
      <c r="BF210" s="136">
        <f t="shared" si="35"/>
        <v>0</v>
      </c>
      <c r="BG210" s="136">
        <f t="shared" si="36"/>
        <v>0</v>
      </c>
      <c r="BH210" s="136">
        <f t="shared" si="37"/>
        <v>0</v>
      </c>
      <c r="BI210" s="136">
        <f t="shared" si="38"/>
        <v>0</v>
      </c>
      <c r="BJ210" s="14" t="s">
        <v>137</v>
      </c>
      <c r="BK210" s="136">
        <f t="shared" si="39"/>
        <v>0</v>
      </c>
      <c r="BL210" s="14" t="s">
        <v>203</v>
      </c>
      <c r="BM210" s="135" t="s">
        <v>398</v>
      </c>
    </row>
    <row r="211" spans="1:65" s="2" customFormat="1" ht="16.5" customHeight="1">
      <c r="A211" s="29"/>
      <c r="B211" s="128"/>
      <c r="C211" s="234" t="s">
        <v>399</v>
      </c>
      <c r="D211" s="234" t="s">
        <v>132</v>
      </c>
      <c r="E211" s="235" t="s">
        <v>400</v>
      </c>
      <c r="F211" s="236" t="s">
        <v>401</v>
      </c>
      <c r="G211" s="237" t="s">
        <v>242</v>
      </c>
      <c r="H211" s="137"/>
      <c r="I211" s="129"/>
      <c r="J211" s="247">
        <f t="shared" si="30"/>
        <v>0</v>
      </c>
      <c r="K211" s="130"/>
      <c r="L211" s="30"/>
      <c r="M211" s="131" t="s">
        <v>1</v>
      </c>
      <c r="N211" s="132" t="s">
        <v>41</v>
      </c>
      <c r="O211" s="54"/>
      <c r="P211" s="133">
        <f t="shared" si="31"/>
        <v>0</v>
      </c>
      <c r="Q211" s="133">
        <v>0</v>
      </c>
      <c r="R211" s="133">
        <f t="shared" si="32"/>
        <v>0</v>
      </c>
      <c r="S211" s="133">
        <v>0</v>
      </c>
      <c r="T211" s="134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35" t="s">
        <v>203</v>
      </c>
      <c r="AT211" s="135" t="s">
        <v>132</v>
      </c>
      <c r="AU211" s="135" t="s">
        <v>137</v>
      </c>
      <c r="AY211" s="14" t="s">
        <v>130</v>
      </c>
      <c r="BE211" s="136">
        <f t="shared" si="34"/>
        <v>0</v>
      </c>
      <c r="BF211" s="136">
        <f t="shared" si="35"/>
        <v>0</v>
      </c>
      <c r="BG211" s="136">
        <f t="shared" si="36"/>
        <v>0</v>
      </c>
      <c r="BH211" s="136">
        <f t="shared" si="37"/>
        <v>0</v>
      </c>
      <c r="BI211" s="136">
        <f t="shared" si="38"/>
        <v>0</v>
      </c>
      <c r="BJ211" s="14" t="s">
        <v>137</v>
      </c>
      <c r="BK211" s="136">
        <f t="shared" si="39"/>
        <v>0</v>
      </c>
      <c r="BL211" s="14" t="s">
        <v>203</v>
      </c>
      <c r="BM211" s="135" t="s">
        <v>402</v>
      </c>
    </row>
    <row r="212" spans="1:65" s="12" customFormat="1" ht="22.9" customHeight="1">
      <c r="B212" s="119"/>
      <c r="C212" s="231"/>
      <c r="D212" s="232" t="s">
        <v>74</v>
      </c>
      <c r="E212" s="238" t="s">
        <v>403</v>
      </c>
      <c r="F212" s="238" t="s">
        <v>404</v>
      </c>
      <c r="G212" s="231"/>
      <c r="I212" s="121"/>
      <c r="J212" s="248">
        <f>BK212</f>
        <v>0</v>
      </c>
      <c r="L212" s="119"/>
      <c r="M212" s="122"/>
      <c r="N212" s="123"/>
      <c r="O212" s="123"/>
      <c r="P212" s="124">
        <f>SUM(P213:P229)</f>
        <v>0</v>
      </c>
      <c r="Q212" s="123"/>
      <c r="R212" s="124">
        <f>SUM(R213:R229)</f>
        <v>2.96E-3</v>
      </c>
      <c r="S212" s="123"/>
      <c r="T212" s="125">
        <f>SUM(T213:T229)</f>
        <v>0</v>
      </c>
      <c r="AR212" s="120" t="s">
        <v>137</v>
      </c>
      <c r="AT212" s="126" t="s">
        <v>74</v>
      </c>
      <c r="AU212" s="126" t="s">
        <v>83</v>
      </c>
      <c r="AY212" s="120" t="s">
        <v>130</v>
      </c>
      <c r="BK212" s="127">
        <f>SUM(BK213:BK229)</f>
        <v>0</v>
      </c>
    </row>
    <row r="213" spans="1:65" s="2" customFormat="1" ht="16.5" customHeight="1">
      <c r="A213" s="29"/>
      <c r="B213" s="128"/>
      <c r="C213" s="234" t="s">
        <v>405</v>
      </c>
      <c r="D213" s="234" t="s">
        <v>132</v>
      </c>
      <c r="E213" s="235" t="s">
        <v>406</v>
      </c>
      <c r="F213" s="236" t="s">
        <v>407</v>
      </c>
      <c r="G213" s="237" t="s">
        <v>135</v>
      </c>
      <c r="H213" s="243">
        <v>4</v>
      </c>
      <c r="I213" s="129"/>
      <c r="J213" s="247">
        <f t="shared" ref="J213:J229" si="40">ROUND(I213*H213,2)</f>
        <v>0</v>
      </c>
      <c r="K213" s="130"/>
      <c r="L213" s="30"/>
      <c r="M213" s="131" t="s">
        <v>1</v>
      </c>
      <c r="N213" s="132" t="s">
        <v>41</v>
      </c>
      <c r="O213" s="54"/>
      <c r="P213" s="133">
        <f t="shared" ref="P213:P229" si="41">O213*H213</f>
        <v>0</v>
      </c>
      <c r="Q213" s="133">
        <v>0</v>
      </c>
      <c r="R213" s="133">
        <f t="shared" ref="R213:R229" si="42">Q213*H213</f>
        <v>0</v>
      </c>
      <c r="S213" s="133">
        <v>0</v>
      </c>
      <c r="T213" s="134">
        <f t="shared" ref="T213:T229" si="43"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35" t="s">
        <v>203</v>
      </c>
      <c r="AT213" s="135" t="s">
        <v>132</v>
      </c>
      <c r="AU213" s="135" t="s">
        <v>137</v>
      </c>
      <c r="AY213" s="14" t="s">
        <v>130</v>
      </c>
      <c r="BE213" s="136">
        <f t="shared" ref="BE213:BE229" si="44">IF(N213="základní",J213,0)</f>
        <v>0</v>
      </c>
      <c r="BF213" s="136">
        <f t="shared" ref="BF213:BF229" si="45">IF(N213="snížená",J213,0)</f>
        <v>0</v>
      </c>
      <c r="BG213" s="136">
        <f t="shared" ref="BG213:BG229" si="46">IF(N213="zákl. přenesená",J213,0)</f>
        <v>0</v>
      </c>
      <c r="BH213" s="136">
        <f t="shared" ref="BH213:BH229" si="47">IF(N213="sníž. přenesená",J213,0)</f>
        <v>0</v>
      </c>
      <c r="BI213" s="136">
        <f t="shared" ref="BI213:BI229" si="48">IF(N213="nulová",J213,0)</f>
        <v>0</v>
      </c>
      <c r="BJ213" s="14" t="s">
        <v>137</v>
      </c>
      <c r="BK213" s="136">
        <f t="shared" ref="BK213:BK229" si="49">ROUND(I213*H213,2)</f>
        <v>0</v>
      </c>
      <c r="BL213" s="14" t="s">
        <v>203</v>
      </c>
      <c r="BM213" s="135" t="s">
        <v>408</v>
      </c>
    </row>
    <row r="214" spans="1:65" s="2" customFormat="1" ht="21.75" customHeight="1">
      <c r="A214" s="29"/>
      <c r="B214" s="128"/>
      <c r="C214" s="239" t="s">
        <v>409</v>
      </c>
      <c r="D214" s="239" t="s">
        <v>292</v>
      </c>
      <c r="E214" s="240" t="s">
        <v>410</v>
      </c>
      <c r="F214" s="241" t="s">
        <v>411</v>
      </c>
      <c r="G214" s="242" t="s">
        <v>233</v>
      </c>
      <c r="H214" s="244">
        <v>4</v>
      </c>
      <c r="I214" s="138"/>
      <c r="J214" s="249">
        <f t="shared" si="40"/>
        <v>0</v>
      </c>
      <c r="K214" s="139"/>
      <c r="L214" s="140"/>
      <c r="M214" s="141" t="s">
        <v>1</v>
      </c>
      <c r="N214" s="142" t="s">
        <v>41</v>
      </c>
      <c r="O214" s="54"/>
      <c r="P214" s="133">
        <f t="shared" si="41"/>
        <v>0</v>
      </c>
      <c r="Q214" s="133">
        <v>0</v>
      </c>
      <c r="R214" s="133">
        <f t="shared" si="42"/>
        <v>0</v>
      </c>
      <c r="S214" s="133">
        <v>0</v>
      </c>
      <c r="T214" s="134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35" t="s">
        <v>218</v>
      </c>
      <c r="AT214" s="135" t="s">
        <v>292</v>
      </c>
      <c r="AU214" s="135" t="s">
        <v>137</v>
      </c>
      <c r="AY214" s="14" t="s">
        <v>130</v>
      </c>
      <c r="BE214" s="136">
        <f t="shared" si="44"/>
        <v>0</v>
      </c>
      <c r="BF214" s="136">
        <f t="shared" si="45"/>
        <v>0</v>
      </c>
      <c r="BG214" s="136">
        <f t="shared" si="46"/>
        <v>0</v>
      </c>
      <c r="BH214" s="136">
        <f t="shared" si="47"/>
        <v>0</v>
      </c>
      <c r="BI214" s="136">
        <f t="shared" si="48"/>
        <v>0</v>
      </c>
      <c r="BJ214" s="14" t="s">
        <v>137</v>
      </c>
      <c r="BK214" s="136">
        <f t="shared" si="49"/>
        <v>0</v>
      </c>
      <c r="BL214" s="14" t="s">
        <v>203</v>
      </c>
      <c r="BM214" s="135" t="s">
        <v>412</v>
      </c>
    </row>
    <row r="215" spans="1:65" s="2" customFormat="1" ht="16.5" customHeight="1">
      <c r="A215" s="29"/>
      <c r="B215" s="128"/>
      <c r="C215" s="234" t="s">
        <v>413</v>
      </c>
      <c r="D215" s="234" t="s">
        <v>132</v>
      </c>
      <c r="E215" s="235" t="s">
        <v>414</v>
      </c>
      <c r="F215" s="236" t="s">
        <v>415</v>
      </c>
      <c r="G215" s="237" t="s">
        <v>135</v>
      </c>
      <c r="H215" s="243">
        <v>5</v>
      </c>
      <c r="I215" s="129"/>
      <c r="J215" s="247">
        <f t="shared" si="40"/>
        <v>0</v>
      </c>
      <c r="K215" s="130"/>
      <c r="L215" s="30"/>
      <c r="M215" s="131" t="s">
        <v>1</v>
      </c>
      <c r="N215" s="132" t="s">
        <v>41</v>
      </c>
      <c r="O215" s="54"/>
      <c r="P215" s="133">
        <f t="shared" si="41"/>
        <v>0</v>
      </c>
      <c r="Q215" s="133">
        <v>3.0000000000000001E-5</v>
      </c>
      <c r="R215" s="133">
        <f t="shared" si="42"/>
        <v>1.5000000000000001E-4</v>
      </c>
      <c r="S215" s="133">
        <v>0</v>
      </c>
      <c r="T215" s="134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35" t="s">
        <v>203</v>
      </c>
      <c r="AT215" s="135" t="s">
        <v>132</v>
      </c>
      <c r="AU215" s="135" t="s">
        <v>137</v>
      </c>
      <c r="AY215" s="14" t="s">
        <v>130</v>
      </c>
      <c r="BE215" s="136">
        <f t="shared" si="44"/>
        <v>0</v>
      </c>
      <c r="BF215" s="136">
        <f t="shared" si="45"/>
        <v>0</v>
      </c>
      <c r="BG215" s="136">
        <f t="shared" si="46"/>
        <v>0</v>
      </c>
      <c r="BH215" s="136">
        <f t="shared" si="47"/>
        <v>0</v>
      </c>
      <c r="BI215" s="136">
        <f t="shared" si="48"/>
        <v>0</v>
      </c>
      <c r="BJ215" s="14" t="s">
        <v>137</v>
      </c>
      <c r="BK215" s="136">
        <f t="shared" si="49"/>
        <v>0</v>
      </c>
      <c r="BL215" s="14" t="s">
        <v>203</v>
      </c>
      <c r="BM215" s="135" t="s">
        <v>416</v>
      </c>
    </row>
    <row r="216" spans="1:65" s="2" customFormat="1" ht="21.75" customHeight="1">
      <c r="A216" s="29"/>
      <c r="B216" s="128"/>
      <c r="C216" s="239" t="s">
        <v>163</v>
      </c>
      <c r="D216" s="239" t="s">
        <v>292</v>
      </c>
      <c r="E216" s="240" t="s">
        <v>417</v>
      </c>
      <c r="F216" s="241" t="s">
        <v>418</v>
      </c>
      <c r="G216" s="242" t="s">
        <v>233</v>
      </c>
      <c r="H216" s="244">
        <v>1</v>
      </c>
      <c r="I216" s="138"/>
      <c r="J216" s="249">
        <f t="shared" si="40"/>
        <v>0</v>
      </c>
      <c r="K216" s="139"/>
      <c r="L216" s="140"/>
      <c r="M216" s="141" t="s">
        <v>1</v>
      </c>
      <c r="N216" s="142" t="s">
        <v>41</v>
      </c>
      <c r="O216" s="54"/>
      <c r="P216" s="133">
        <f t="shared" si="41"/>
        <v>0</v>
      </c>
      <c r="Q216" s="133">
        <v>0</v>
      </c>
      <c r="R216" s="133">
        <f t="shared" si="42"/>
        <v>0</v>
      </c>
      <c r="S216" s="133">
        <v>0</v>
      </c>
      <c r="T216" s="134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35" t="s">
        <v>218</v>
      </c>
      <c r="AT216" s="135" t="s">
        <v>292</v>
      </c>
      <c r="AU216" s="135" t="s">
        <v>137</v>
      </c>
      <c r="AY216" s="14" t="s">
        <v>130</v>
      </c>
      <c r="BE216" s="136">
        <f t="shared" si="44"/>
        <v>0</v>
      </c>
      <c r="BF216" s="136">
        <f t="shared" si="45"/>
        <v>0</v>
      </c>
      <c r="BG216" s="136">
        <f t="shared" si="46"/>
        <v>0</v>
      </c>
      <c r="BH216" s="136">
        <f t="shared" si="47"/>
        <v>0</v>
      </c>
      <c r="BI216" s="136">
        <f t="shared" si="48"/>
        <v>0</v>
      </c>
      <c r="BJ216" s="14" t="s">
        <v>137</v>
      </c>
      <c r="BK216" s="136">
        <f t="shared" si="49"/>
        <v>0</v>
      </c>
      <c r="BL216" s="14" t="s">
        <v>203</v>
      </c>
      <c r="BM216" s="135" t="s">
        <v>419</v>
      </c>
    </row>
    <row r="217" spans="1:65" s="2" customFormat="1" ht="21.75" customHeight="1">
      <c r="A217" s="29"/>
      <c r="B217" s="128"/>
      <c r="C217" s="239" t="s">
        <v>420</v>
      </c>
      <c r="D217" s="239" t="s">
        <v>292</v>
      </c>
      <c r="E217" s="240" t="s">
        <v>421</v>
      </c>
      <c r="F217" s="241" t="s">
        <v>422</v>
      </c>
      <c r="G217" s="242" t="s">
        <v>233</v>
      </c>
      <c r="H217" s="244">
        <v>1</v>
      </c>
      <c r="I217" s="138"/>
      <c r="J217" s="249">
        <f t="shared" si="40"/>
        <v>0</v>
      </c>
      <c r="K217" s="139"/>
      <c r="L217" s="140"/>
      <c r="M217" s="141" t="s">
        <v>1</v>
      </c>
      <c r="N217" s="142" t="s">
        <v>41</v>
      </c>
      <c r="O217" s="54"/>
      <c r="P217" s="133">
        <f t="shared" si="41"/>
        <v>0</v>
      </c>
      <c r="Q217" s="133">
        <v>0</v>
      </c>
      <c r="R217" s="133">
        <f t="shared" si="42"/>
        <v>0</v>
      </c>
      <c r="S217" s="133">
        <v>0</v>
      </c>
      <c r="T217" s="134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35" t="s">
        <v>218</v>
      </c>
      <c r="AT217" s="135" t="s">
        <v>292</v>
      </c>
      <c r="AU217" s="135" t="s">
        <v>137</v>
      </c>
      <c r="AY217" s="14" t="s">
        <v>130</v>
      </c>
      <c r="BE217" s="136">
        <f t="shared" si="44"/>
        <v>0</v>
      </c>
      <c r="BF217" s="136">
        <f t="shared" si="45"/>
        <v>0</v>
      </c>
      <c r="BG217" s="136">
        <f t="shared" si="46"/>
        <v>0</v>
      </c>
      <c r="BH217" s="136">
        <f t="shared" si="47"/>
        <v>0</v>
      </c>
      <c r="BI217" s="136">
        <f t="shared" si="48"/>
        <v>0</v>
      </c>
      <c r="BJ217" s="14" t="s">
        <v>137</v>
      </c>
      <c r="BK217" s="136">
        <f t="shared" si="49"/>
        <v>0</v>
      </c>
      <c r="BL217" s="14" t="s">
        <v>203</v>
      </c>
      <c r="BM217" s="135" t="s">
        <v>423</v>
      </c>
    </row>
    <row r="218" spans="1:65" s="2" customFormat="1" ht="16.5" customHeight="1">
      <c r="A218" s="29"/>
      <c r="B218" s="128"/>
      <c r="C218" s="239" t="s">
        <v>424</v>
      </c>
      <c r="D218" s="239" t="s">
        <v>292</v>
      </c>
      <c r="E218" s="240" t="s">
        <v>425</v>
      </c>
      <c r="F218" s="241" t="s">
        <v>426</v>
      </c>
      <c r="G218" s="242" t="s">
        <v>233</v>
      </c>
      <c r="H218" s="244">
        <v>3</v>
      </c>
      <c r="I218" s="138"/>
      <c r="J218" s="249">
        <f t="shared" si="40"/>
        <v>0</v>
      </c>
      <c r="K218" s="139"/>
      <c r="L218" s="140"/>
      <c r="M218" s="141" t="s">
        <v>1</v>
      </c>
      <c r="N218" s="142" t="s">
        <v>41</v>
      </c>
      <c r="O218" s="54"/>
      <c r="P218" s="133">
        <f t="shared" si="41"/>
        <v>0</v>
      </c>
      <c r="Q218" s="133">
        <v>0</v>
      </c>
      <c r="R218" s="133">
        <f t="shared" si="42"/>
        <v>0</v>
      </c>
      <c r="S218" s="133">
        <v>0</v>
      </c>
      <c r="T218" s="134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35" t="s">
        <v>218</v>
      </c>
      <c r="AT218" s="135" t="s">
        <v>292</v>
      </c>
      <c r="AU218" s="135" t="s">
        <v>137</v>
      </c>
      <c r="AY218" s="14" t="s">
        <v>130</v>
      </c>
      <c r="BE218" s="136">
        <f t="shared" si="44"/>
        <v>0</v>
      </c>
      <c r="BF218" s="136">
        <f t="shared" si="45"/>
        <v>0</v>
      </c>
      <c r="BG218" s="136">
        <f t="shared" si="46"/>
        <v>0</v>
      </c>
      <c r="BH218" s="136">
        <f t="shared" si="47"/>
        <v>0</v>
      </c>
      <c r="BI218" s="136">
        <f t="shared" si="48"/>
        <v>0</v>
      </c>
      <c r="BJ218" s="14" t="s">
        <v>137</v>
      </c>
      <c r="BK218" s="136">
        <f t="shared" si="49"/>
        <v>0</v>
      </c>
      <c r="BL218" s="14" t="s">
        <v>203</v>
      </c>
      <c r="BM218" s="135" t="s">
        <v>427</v>
      </c>
    </row>
    <row r="219" spans="1:65" s="2" customFormat="1" ht="16.5" customHeight="1">
      <c r="A219" s="29"/>
      <c r="B219" s="128"/>
      <c r="C219" s="234" t="s">
        <v>428</v>
      </c>
      <c r="D219" s="234" t="s">
        <v>132</v>
      </c>
      <c r="E219" s="235" t="s">
        <v>429</v>
      </c>
      <c r="F219" s="236" t="s">
        <v>430</v>
      </c>
      <c r="G219" s="237" t="s">
        <v>135</v>
      </c>
      <c r="H219" s="243">
        <v>8</v>
      </c>
      <c r="I219" s="129"/>
      <c r="J219" s="247">
        <f t="shared" si="40"/>
        <v>0</v>
      </c>
      <c r="K219" s="130"/>
      <c r="L219" s="30"/>
      <c r="M219" s="131" t="s">
        <v>1</v>
      </c>
      <c r="N219" s="132" t="s">
        <v>41</v>
      </c>
      <c r="O219" s="54"/>
      <c r="P219" s="133">
        <f t="shared" si="41"/>
        <v>0</v>
      </c>
      <c r="Q219" s="133">
        <v>0</v>
      </c>
      <c r="R219" s="133">
        <f t="shared" si="42"/>
        <v>0</v>
      </c>
      <c r="S219" s="133">
        <v>0</v>
      </c>
      <c r="T219" s="134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35" t="s">
        <v>203</v>
      </c>
      <c r="AT219" s="135" t="s">
        <v>132</v>
      </c>
      <c r="AU219" s="135" t="s">
        <v>137</v>
      </c>
      <c r="AY219" s="14" t="s">
        <v>130</v>
      </c>
      <c r="BE219" s="136">
        <f t="shared" si="44"/>
        <v>0</v>
      </c>
      <c r="BF219" s="136">
        <f t="shared" si="45"/>
        <v>0</v>
      </c>
      <c r="BG219" s="136">
        <f t="shared" si="46"/>
        <v>0</v>
      </c>
      <c r="BH219" s="136">
        <f t="shared" si="47"/>
        <v>0</v>
      </c>
      <c r="BI219" s="136">
        <f t="shared" si="48"/>
        <v>0</v>
      </c>
      <c r="BJ219" s="14" t="s">
        <v>137</v>
      </c>
      <c r="BK219" s="136">
        <f t="shared" si="49"/>
        <v>0</v>
      </c>
      <c r="BL219" s="14" t="s">
        <v>203</v>
      </c>
      <c r="BM219" s="135" t="s">
        <v>431</v>
      </c>
    </row>
    <row r="220" spans="1:65" s="2" customFormat="1" ht="16.5" customHeight="1">
      <c r="A220" s="29"/>
      <c r="B220" s="128"/>
      <c r="C220" s="239" t="s">
        <v>173</v>
      </c>
      <c r="D220" s="239" t="s">
        <v>292</v>
      </c>
      <c r="E220" s="240" t="s">
        <v>432</v>
      </c>
      <c r="F220" s="241" t="s">
        <v>433</v>
      </c>
      <c r="G220" s="242" t="s">
        <v>233</v>
      </c>
      <c r="H220" s="244">
        <v>8</v>
      </c>
      <c r="I220" s="138"/>
      <c r="J220" s="249">
        <f t="shared" si="40"/>
        <v>0</v>
      </c>
      <c r="K220" s="139"/>
      <c r="L220" s="140"/>
      <c r="M220" s="141" t="s">
        <v>1</v>
      </c>
      <c r="N220" s="142" t="s">
        <v>41</v>
      </c>
      <c r="O220" s="54"/>
      <c r="P220" s="133">
        <f t="shared" si="41"/>
        <v>0</v>
      </c>
      <c r="Q220" s="133">
        <v>0</v>
      </c>
      <c r="R220" s="133">
        <f t="shared" si="42"/>
        <v>0</v>
      </c>
      <c r="S220" s="133">
        <v>0</v>
      </c>
      <c r="T220" s="134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35" t="s">
        <v>218</v>
      </c>
      <c r="AT220" s="135" t="s">
        <v>292</v>
      </c>
      <c r="AU220" s="135" t="s">
        <v>137</v>
      </c>
      <c r="AY220" s="14" t="s">
        <v>130</v>
      </c>
      <c r="BE220" s="136">
        <f t="shared" si="44"/>
        <v>0</v>
      </c>
      <c r="BF220" s="136">
        <f t="shared" si="45"/>
        <v>0</v>
      </c>
      <c r="BG220" s="136">
        <f t="shared" si="46"/>
        <v>0</v>
      </c>
      <c r="BH220" s="136">
        <f t="shared" si="47"/>
        <v>0</v>
      </c>
      <c r="BI220" s="136">
        <f t="shared" si="48"/>
        <v>0</v>
      </c>
      <c r="BJ220" s="14" t="s">
        <v>137</v>
      </c>
      <c r="BK220" s="136">
        <f t="shared" si="49"/>
        <v>0</v>
      </c>
      <c r="BL220" s="14" t="s">
        <v>203</v>
      </c>
      <c r="BM220" s="135" t="s">
        <v>434</v>
      </c>
    </row>
    <row r="221" spans="1:65" s="2" customFormat="1" ht="16.5" customHeight="1">
      <c r="A221" s="29"/>
      <c r="B221" s="128"/>
      <c r="C221" s="234" t="s">
        <v>435</v>
      </c>
      <c r="D221" s="234" t="s">
        <v>132</v>
      </c>
      <c r="E221" s="235" t="s">
        <v>436</v>
      </c>
      <c r="F221" s="236" t="s">
        <v>437</v>
      </c>
      <c r="G221" s="237" t="s">
        <v>135</v>
      </c>
      <c r="H221" s="243">
        <v>2</v>
      </c>
      <c r="I221" s="129"/>
      <c r="J221" s="247">
        <f t="shared" si="40"/>
        <v>0</v>
      </c>
      <c r="K221" s="130"/>
      <c r="L221" s="30"/>
      <c r="M221" s="131" t="s">
        <v>1</v>
      </c>
      <c r="N221" s="132" t="s">
        <v>41</v>
      </c>
      <c r="O221" s="54"/>
      <c r="P221" s="133">
        <f t="shared" si="41"/>
        <v>0</v>
      </c>
      <c r="Q221" s="133">
        <v>0</v>
      </c>
      <c r="R221" s="133">
        <f t="shared" si="42"/>
        <v>0</v>
      </c>
      <c r="S221" s="133">
        <v>0</v>
      </c>
      <c r="T221" s="134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35" t="s">
        <v>203</v>
      </c>
      <c r="AT221" s="135" t="s">
        <v>132</v>
      </c>
      <c r="AU221" s="135" t="s">
        <v>137</v>
      </c>
      <c r="AY221" s="14" t="s">
        <v>130</v>
      </c>
      <c r="BE221" s="136">
        <f t="shared" si="44"/>
        <v>0</v>
      </c>
      <c r="BF221" s="136">
        <f t="shared" si="45"/>
        <v>0</v>
      </c>
      <c r="BG221" s="136">
        <f t="shared" si="46"/>
        <v>0</v>
      </c>
      <c r="BH221" s="136">
        <f t="shared" si="47"/>
        <v>0</v>
      </c>
      <c r="BI221" s="136">
        <f t="shared" si="48"/>
        <v>0</v>
      </c>
      <c r="BJ221" s="14" t="s">
        <v>137</v>
      </c>
      <c r="BK221" s="136">
        <f t="shared" si="49"/>
        <v>0</v>
      </c>
      <c r="BL221" s="14" t="s">
        <v>203</v>
      </c>
      <c r="BM221" s="135" t="s">
        <v>438</v>
      </c>
    </row>
    <row r="222" spans="1:65" s="2" customFormat="1" ht="16.5" customHeight="1">
      <c r="A222" s="29"/>
      <c r="B222" s="128"/>
      <c r="C222" s="239" t="s">
        <v>439</v>
      </c>
      <c r="D222" s="239" t="s">
        <v>292</v>
      </c>
      <c r="E222" s="240" t="s">
        <v>440</v>
      </c>
      <c r="F222" s="241" t="s">
        <v>441</v>
      </c>
      <c r="G222" s="242" t="s">
        <v>233</v>
      </c>
      <c r="H222" s="244">
        <v>2</v>
      </c>
      <c r="I222" s="138"/>
      <c r="J222" s="249">
        <f t="shared" si="40"/>
        <v>0</v>
      </c>
      <c r="K222" s="139"/>
      <c r="L222" s="140"/>
      <c r="M222" s="141" t="s">
        <v>1</v>
      </c>
      <c r="N222" s="142" t="s">
        <v>41</v>
      </c>
      <c r="O222" s="54"/>
      <c r="P222" s="133">
        <f t="shared" si="41"/>
        <v>0</v>
      </c>
      <c r="Q222" s="133">
        <v>0</v>
      </c>
      <c r="R222" s="133">
        <f t="shared" si="42"/>
        <v>0</v>
      </c>
      <c r="S222" s="133">
        <v>0</v>
      </c>
      <c r="T222" s="134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35" t="s">
        <v>218</v>
      </c>
      <c r="AT222" s="135" t="s">
        <v>292</v>
      </c>
      <c r="AU222" s="135" t="s">
        <v>137</v>
      </c>
      <c r="AY222" s="14" t="s">
        <v>130</v>
      </c>
      <c r="BE222" s="136">
        <f t="shared" si="44"/>
        <v>0</v>
      </c>
      <c r="BF222" s="136">
        <f t="shared" si="45"/>
        <v>0</v>
      </c>
      <c r="BG222" s="136">
        <f t="shared" si="46"/>
        <v>0</v>
      </c>
      <c r="BH222" s="136">
        <f t="shared" si="47"/>
        <v>0</v>
      </c>
      <c r="BI222" s="136">
        <f t="shared" si="48"/>
        <v>0</v>
      </c>
      <c r="BJ222" s="14" t="s">
        <v>137</v>
      </c>
      <c r="BK222" s="136">
        <f t="shared" si="49"/>
        <v>0</v>
      </c>
      <c r="BL222" s="14" t="s">
        <v>203</v>
      </c>
      <c r="BM222" s="135" t="s">
        <v>442</v>
      </c>
    </row>
    <row r="223" spans="1:65" s="2" customFormat="1" ht="16.5" customHeight="1">
      <c r="A223" s="29"/>
      <c r="B223" s="128"/>
      <c r="C223" s="234" t="s">
        <v>443</v>
      </c>
      <c r="D223" s="234" t="s">
        <v>132</v>
      </c>
      <c r="E223" s="235" t="s">
        <v>444</v>
      </c>
      <c r="F223" s="236" t="s">
        <v>445</v>
      </c>
      <c r="G223" s="237" t="s">
        <v>135</v>
      </c>
      <c r="H223" s="243">
        <v>2</v>
      </c>
      <c r="I223" s="129"/>
      <c r="J223" s="247">
        <f t="shared" si="40"/>
        <v>0</v>
      </c>
      <c r="K223" s="130"/>
      <c r="L223" s="30"/>
      <c r="M223" s="131" t="s">
        <v>1</v>
      </c>
      <c r="N223" s="132" t="s">
        <v>41</v>
      </c>
      <c r="O223" s="54"/>
      <c r="P223" s="133">
        <f t="shared" si="41"/>
        <v>0</v>
      </c>
      <c r="Q223" s="133">
        <v>3.6000000000000002E-4</v>
      </c>
      <c r="R223" s="133">
        <f t="shared" si="42"/>
        <v>7.2000000000000005E-4</v>
      </c>
      <c r="S223" s="133">
        <v>0</v>
      </c>
      <c r="T223" s="134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35" t="s">
        <v>203</v>
      </c>
      <c r="AT223" s="135" t="s">
        <v>132</v>
      </c>
      <c r="AU223" s="135" t="s">
        <v>137</v>
      </c>
      <c r="AY223" s="14" t="s">
        <v>130</v>
      </c>
      <c r="BE223" s="136">
        <f t="shared" si="44"/>
        <v>0</v>
      </c>
      <c r="BF223" s="136">
        <f t="shared" si="45"/>
        <v>0</v>
      </c>
      <c r="BG223" s="136">
        <f t="shared" si="46"/>
        <v>0</v>
      </c>
      <c r="BH223" s="136">
        <f t="shared" si="47"/>
        <v>0</v>
      </c>
      <c r="BI223" s="136">
        <f t="shared" si="48"/>
        <v>0</v>
      </c>
      <c r="BJ223" s="14" t="s">
        <v>137</v>
      </c>
      <c r="BK223" s="136">
        <f t="shared" si="49"/>
        <v>0</v>
      </c>
      <c r="BL223" s="14" t="s">
        <v>203</v>
      </c>
      <c r="BM223" s="135" t="s">
        <v>446</v>
      </c>
    </row>
    <row r="224" spans="1:65" s="2" customFormat="1" ht="21.75" customHeight="1">
      <c r="A224" s="29"/>
      <c r="B224" s="128"/>
      <c r="C224" s="234" t="s">
        <v>447</v>
      </c>
      <c r="D224" s="234" t="s">
        <v>132</v>
      </c>
      <c r="E224" s="235" t="s">
        <v>267</v>
      </c>
      <c r="F224" s="236" t="s">
        <v>268</v>
      </c>
      <c r="G224" s="237" t="s">
        <v>135</v>
      </c>
      <c r="H224" s="243">
        <v>2</v>
      </c>
      <c r="I224" s="129"/>
      <c r="J224" s="247">
        <f t="shared" si="40"/>
        <v>0</v>
      </c>
      <c r="K224" s="130"/>
      <c r="L224" s="30"/>
      <c r="M224" s="131" t="s">
        <v>1</v>
      </c>
      <c r="N224" s="132" t="s">
        <v>41</v>
      </c>
      <c r="O224" s="54"/>
      <c r="P224" s="133">
        <f t="shared" si="41"/>
        <v>0</v>
      </c>
      <c r="Q224" s="133">
        <v>4.6999999999999999E-4</v>
      </c>
      <c r="R224" s="133">
        <f t="shared" si="42"/>
        <v>9.3999999999999997E-4</v>
      </c>
      <c r="S224" s="133">
        <v>0</v>
      </c>
      <c r="T224" s="134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35" t="s">
        <v>203</v>
      </c>
      <c r="AT224" s="135" t="s">
        <v>132</v>
      </c>
      <c r="AU224" s="135" t="s">
        <v>137</v>
      </c>
      <c r="AY224" s="14" t="s">
        <v>130</v>
      </c>
      <c r="BE224" s="136">
        <f t="shared" si="44"/>
        <v>0</v>
      </c>
      <c r="BF224" s="136">
        <f t="shared" si="45"/>
        <v>0</v>
      </c>
      <c r="BG224" s="136">
        <f t="shared" si="46"/>
        <v>0</v>
      </c>
      <c r="BH224" s="136">
        <f t="shared" si="47"/>
        <v>0</v>
      </c>
      <c r="BI224" s="136">
        <f t="shared" si="48"/>
        <v>0</v>
      </c>
      <c r="BJ224" s="14" t="s">
        <v>137</v>
      </c>
      <c r="BK224" s="136">
        <f t="shared" si="49"/>
        <v>0</v>
      </c>
      <c r="BL224" s="14" t="s">
        <v>203</v>
      </c>
      <c r="BM224" s="135" t="s">
        <v>448</v>
      </c>
    </row>
    <row r="225" spans="1:65" s="2" customFormat="1" ht="16.5" customHeight="1">
      <c r="A225" s="29"/>
      <c r="B225" s="128"/>
      <c r="C225" s="234" t="s">
        <v>449</v>
      </c>
      <c r="D225" s="234" t="s">
        <v>132</v>
      </c>
      <c r="E225" s="235" t="s">
        <v>450</v>
      </c>
      <c r="F225" s="236" t="s">
        <v>451</v>
      </c>
      <c r="G225" s="237" t="s">
        <v>135</v>
      </c>
      <c r="H225" s="243">
        <v>4</v>
      </c>
      <c r="I225" s="129"/>
      <c r="J225" s="247">
        <f t="shared" si="40"/>
        <v>0</v>
      </c>
      <c r="K225" s="130"/>
      <c r="L225" s="30"/>
      <c r="M225" s="131" t="s">
        <v>1</v>
      </c>
      <c r="N225" s="132" t="s">
        <v>41</v>
      </c>
      <c r="O225" s="54"/>
      <c r="P225" s="133">
        <f t="shared" si="41"/>
        <v>0</v>
      </c>
      <c r="Q225" s="133">
        <v>0</v>
      </c>
      <c r="R225" s="133">
        <f t="shared" si="42"/>
        <v>0</v>
      </c>
      <c r="S225" s="133">
        <v>0</v>
      </c>
      <c r="T225" s="134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35" t="s">
        <v>203</v>
      </c>
      <c r="AT225" s="135" t="s">
        <v>132</v>
      </c>
      <c r="AU225" s="135" t="s">
        <v>137</v>
      </c>
      <c r="AY225" s="14" t="s">
        <v>130</v>
      </c>
      <c r="BE225" s="136">
        <f t="shared" si="44"/>
        <v>0</v>
      </c>
      <c r="BF225" s="136">
        <f t="shared" si="45"/>
        <v>0</v>
      </c>
      <c r="BG225" s="136">
        <f t="shared" si="46"/>
        <v>0</v>
      </c>
      <c r="BH225" s="136">
        <f t="shared" si="47"/>
        <v>0</v>
      </c>
      <c r="BI225" s="136">
        <f t="shared" si="48"/>
        <v>0</v>
      </c>
      <c r="BJ225" s="14" t="s">
        <v>137</v>
      </c>
      <c r="BK225" s="136">
        <f t="shared" si="49"/>
        <v>0</v>
      </c>
      <c r="BL225" s="14" t="s">
        <v>203</v>
      </c>
      <c r="BM225" s="135" t="s">
        <v>452</v>
      </c>
    </row>
    <row r="226" spans="1:65" s="2" customFormat="1" ht="16.5" customHeight="1">
      <c r="A226" s="29"/>
      <c r="B226" s="128"/>
      <c r="C226" s="239" t="s">
        <v>156</v>
      </c>
      <c r="D226" s="239" t="s">
        <v>292</v>
      </c>
      <c r="E226" s="240" t="s">
        <v>453</v>
      </c>
      <c r="F226" s="241" t="s">
        <v>454</v>
      </c>
      <c r="G226" s="242" t="s">
        <v>233</v>
      </c>
      <c r="H226" s="244">
        <v>4</v>
      </c>
      <c r="I226" s="138"/>
      <c r="J226" s="249">
        <f t="shared" si="40"/>
        <v>0</v>
      </c>
      <c r="K226" s="139"/>
      <c r="L226" s="140"/>
      <c r="M226" s="141" t="s">
        <v>1</v>
      </c>
      <c r="N226" s="142" t="s">
        <v>41</v>
      </c>
      <c r="O226" s="54"/>
      <c r="P226" s="133">
        <f t="shared" si="41"/>
        <v>0</v>
      </c>
      <c r="Q226" s="133">
        <v>0</v>
      </c>
      <c r="R226" s="133">
        <f t="shared" si="42"/>
        <v>0</v>
      </c>
      <c r="S226" s="133">
        <v>0</v>
      </c>
      <c r="T226" s="134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5" t="s">
        <v>218</v>
      </c>
      <c r="AT226" s="135" t="s">
        <v>292</v>
      </c>
      <c r="AU226" s="135" t="s">
        <v>137</v>
      </c>
      <c r="AY226" s="14" t="s">
        <v>130</v>
      </c>
      <c r="BE226" s="136">
        <f t="shared" si="44"/>
        <v>0</v>
      </c>
      <c r="BF226" s="136">
        <f t="shared" si="45"/>
        <v>0</v>
      </c>
      <c r="BG226" s="136">
        <f t="shared" si="46"/>
        <v>0</v>
      </c>
      <c r="BH226" s="136">
        <f t="shared" si="47"/>
        <v>0</v>
      </c>
      <c r="BI226" s="136">
        <f t="shared" si="48"/>
        <v>0</v>
      </c>
      <c r="BJ226" s="14" t="s">
        <v>137</v>
      </c>
      <c r="BK226" s="136">
        <f t="shared" si="49"/>
        <v>0</v>
      </c>
      <c r="BL226" s="14" t="s">
        <v>203</v>
      </c>
      <c r="BM226" s="135" t="s">
        <v>455</v>
      </c>
    </row>
    <row r="227" spans="1:65" s="2" customFormat="1" ht="16.5" customHeight="1">
      <c r="A227" s="29"/>
      <c r="B227" s="128"/>
      <c r="C227" s="234" t="s">
        <v>456</v>
      </c>
      <c r="D227" s="234" t="s">
        <v>132</v>
      </c>
      <c r="E227" s="235" t="s">
        <v>457</v>
      </c>
      <c r="F227" s="236" t="s">
        <v>458</v>
      </c>
      <c r="G227" s="237" t="s">
        <v>135</v>
      </c>
      <c r="H227" s="243">
        <v>2</v>
      </c>
      <c r="I227" s="129"/>
      <c r="J227" s="247">
        <f t="shared" si="40"/>
        <v>0</v>
      </c>
      <c r="K227" s="130"/>
      <c r="L227" s="30"/>
      <c r="M227" s="131" t="s">
        <v>1</v>
      </c>
      <c r="N227" s="132" t="s">
        <v>41</v>
      </c>
      <c r="O227" s="54"/>
      <c r="P227" s="133">
        <f t="shared" si="41"/>
        <v>0</v>
      </c>
      <c r="Q227" s="133">
        <v>3.4000000000000002E-4</v>
      </c>
      <c r="R227" s="133">
        <f t="shared" si="42"/>
        <v>6.8000000000000005E-4</v>
      </c>
      <c r="S227" s="133">
        <v>0</v>
      </c>
      <c r="T227" s="134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35" t="s">
        <v>203</v>
      </c>
      <c r="AT227" s="135" t="s">
        <v>132</v>
      </c>
      <c r="AU227" s="135" t="s">
        <v>137</v>
      </c>
      <c r="AY227" s="14" t="s">
        <v>130</v>
      </c>
      <c r="BE227" s="136">
        <f t="shared" si="44"/>
        <v>0</v>
      </c>
      <c r="BF227" s="136">
        <f t="shared" si="45"/>
        <v>0</v>
      </c>
      <c r="BG227" s="136">
        <f t="shared" si="46"/>
        <v>0</v>
      </c>
      <c r="BH227" s="136">
        <f t="shared" si="47"/>
        <v>0</v>
      </c>
      <c r="BI227" s="136">
        <f t="shared" si="48"/>
        <v>0</v>
      </c>
      <c r="BJ227" s="14" t="s">
        <v>137</v>
      </c>
      <c r="BK227" s="136">
        <f t="shared" si="49"/>
        <v>0</v>
      </c>
      <c r="BL227" s="14" t="s">
        <v>203</v>
      </c>
      <c r="BM227" s="135" t="s">
        <v>459</v>
      </c>
    </row>
    <row r="228" spans="1:65" s="2" customFormat="1" ht="16.5" customHeight="1">
      <c r="A228" s="29"/>
      <c r="B228" s="128"/>
      <c r="C228" s="234" t="s">
        <v>460</v>
      </c>
      <c r="D228" s="234" t="s">
        <v>132</v>
      </c>
      <c r="E228" s="235" t="s">
        <v>461</v>
      </c>
      <c r="F228" s="236" t="s">
        <v>462</v>
      </c>
      <c r="G228" s="237" t="s">
        <v>135</v>
      </c>
      <c r="H228" s="243">
        <v>1</v>
      </c>
      <c r="I228" s="129"/>
      <c r="J228" s="247">
        <f t="shared" si="40"/>
        <v>0</v>
      </c>
      <c r="K228" s="130"/>
      <c r="L228" s="30"/>
      <c r="M228" s="131" t="s">
        <v>1</v>
      </c>
      <c r="N228" s="132" t="s">
        <v>41</v>
      </c>
      <c r="O228" s="54"/>
      <c r="P228" s="133">
        <f t="shared" si="41"/>
        <v>0</v>
      </c>
      <c r="Q228" s="133">
        <v>4.6999999999999999E-4</v>
      </c>
      <c r="R228" s="133">
        <f t="shared" si="42"/>
        <v>4.6999999999999999E-4</v>
      </c>
      <c r="S228" s="133">
        <v>0</v>
      </c>
      <c r="T228" s="134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35" t="s">
        <v>203</v>
      </c>
      <c r="AT228" s="135" t="s">
        <v>132</v>
      </c>
      <c r="AU228" s="135" t="s">
        <v>137</v>
      </c>
      <c r="AY228" s="14" t="s">
        <v>130</v>
      </c>
      <c r="BE228" s="136">
        <f t="shared" si="44"/>
        <v>0</v>
      </c>
      <c r="BF228" s="136">
        <f t="shared" si="45"/>
        <v>0</v>
      </c>
      <c r="BG228" s="136">
        <f t="shared" si="46"/>
        <v>0</v>
      </c>
      <c r="BH228" s="136">
        <f t="shared" si="47"/>
        <v>0</v>
      </c>
      <c r="BI228" s="136">
        <f t="shared" si="48"/>
        <v>0</v>
      </c>
      <c r="BJ228" s="14" t="s">
        <v>137</v>
      </c>
      <c r="BK228" s="136">
        <f t="shared" si="49"/>
        <v>0</v>
      </c>
      <c r="BL228" s="14" t="s">
        <v>203</v>
      </c>
      <c r="BM228" s="135" t="s">
        <v>463</v>
      </c>
    </row>
    <row r="229" spans="1:65" s="2" customFormat="1" ht="16.5" customHeight="1">
      <c r="A229" s="29"/>
      <c r="B229" s="128"/>
      <c r="C229" s="234" t="s">
        <v>464</v>
      </c>
      <c r="D229" s="234" t="s">
        <v>132</v>
      </c>
      <c r="E229" s="235" t="s">
        <v>465</v>
      </c>
      <c r="F229" s="236" t="s">
        <v>466</v>
      </c>
      <c r="G229" s="237" t="s">
        <v>242</v>
      </c>
      <c r="H229" s="137"/>
      <c r="I229" s="129"/>
      <c r="J229" s="247">
        <f t="shared" si="40"/>
        <v>0</v>
      </c>
      <c r="K229" s="130"/>
      <c r="L229" s="30"/>
      <c r="M229" s="131" t="s">
        <v>1</v>
      </c>
      <c r="N229" s="132" t="s">
        <v>41</v>
      </c>
      <c r="O229" s="54"/>
      <c r="P229" s="133">
        <f t="shared" si="41"/>
        <v>0</v>
      </c>
      <c r="Q229" s="133">
        <v>0</v>
      </c>
      <c r="R229" s="133">
        <f t="shared" si="42"/>
        <v>0</v>
      </c>
      <c r="S229" s="133">
        <v>0</v>
      </c>
      <c r="T229" s="134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35" t="s">
        <v>203</v>
      </c>
      <c r="AT229" s="135" t="s">
        <v>132</v>
      </c>
      <c r="AU229" s="135" t="s">
        <v>137</v>
      </c>
      <c r="AY229" s="14" t="s">
        <v>130</v>
      </c>
      <c r="BE229" s="136">
        <f t="shared" si="44"/>
        <v>0</v>
      </c>
      <c r="BF229" s="136">
        <f t="shared" si="45"/>
        <v>0</v>
      </c>
      <c r="BG229" s="136">
        <f t="shared" si="46"/>
        <v>0</v>
      </c>
      <c r="BH229" s="136">
        <f t="shared" si="47"/>
        <v>0</v>
      </c>
      <c r="BI229" s="136">
        <f t="shared" si="48"/>
        <v>0</v>
      </c>
      <c r="BJ229" s="14" t="s">
        <v>137</v>
      </c>
      <c r="BK229" s="136">
        <f t="shared" si="49"/>
        <v>0</v>
      </c>
      <c r="BL229" s="14" t="s">
        <v>203</v>
      </c>
      <c r="BM229" s="135" t="s">
        <v>467</v>
      </c>
    </row>
    <row r="230" spans="1:65" s="12" customFormat="1" ht="22.9" customHeight="1">
      <c r="B230" s="119"/>
      <c r="C230" s="231"/>
      <c r="D230" s="232" t="s">
        <v>74</v>
      </c>
      <c r="E230" s="238" t="s">
        <v>468</v>
      </c>
      <c r="F230" s="238" t="s">
        <v>469</v>
      </c>
      <c r="G230" s="231"/>
      <c r="I230" s="121"/>
      <c r="J230" s="248">
        <f>BK230</f>
        <v>0</v>
      </c>
      <c r="L230" s="119"/>
      <c r="M230" s="122"/>
      <c r="N230" s="123"/>
      <c r="O230" s="123"/>
      <c r="P230" s="124">
        <f>SUM(P231:P241)</f>
        <v>0</v>
      </c>
      <c r="Q230" s="123"/>
      <c r="R230" s="124">
        <f>SUM(R231:R241)</f>
        <v>0</v>
      </c>
      <c r="S230" s="123"/>
      <c r="T230" s="125">
        <f>SUM(T231:T241)</f>
        <v>0</v>
      </c>
      <c r="AR230" s="120" t="s">
        <v>137</v>
      </c>
      <c r="AT230" s="126" t="s">
        <v>74</v>
      </c>
      <c r="AU230" s="126" t="s">
        <v>83</v>
      </c>
      <c r="AY230" s="120" t="s">
        <v>130</v>
      </c>
      <c r="BK230" s="127">
        <f>SUM(BK231:BK241)</f>
        <v>0</v>
      </c>
    </row>
    <row r="231" spans="1:65" s="2" customFormat="1" ht="21.75" customHeight="1">
      <c r="A231" s="29"/>
      <c r="B231" s="128"/>
      <c r="C231" s="234" t="s">
        <v>470</v>
      </c>
      <c r="D231" s="234" t="s">
        <v>132</v>
      </c>
      <c r="E231" s="235" t="s">
        <v>471</v>
      </c>
      <c r="F231" s="236" t="s">
        <v>472</v>
      </c>
      <c r="G231" s="237" t="s">
        <v>135</v>
      </c>
      <c r="H231" s="243">
        <v>3</v>
      </c>
      <c r="I231" s="129"/>
      <c r="J231" s="247">
        <f t="shared" ref="J231:J241" si="50">ROUND(I231*H231,2)</f>
        <v>0</v>
      </c>
      <c r="K231" s="130"/>
      <c r="L231" s="30"/>
      <c r="M231" s="131" t="s">
        <v>1</v>
      </c>
      <c r="N231" s="132" t="s">
        <v>41</v>
      </c>
      <c r="O231" s="54"/>
      <c r="P231" s="133">
        <f t="shared" ref="P231:P241" si="51">O231*H231</f>
        <v>0</v>
      </c>
      <c r="Q231" s="133">
        <v>0</v>
      </c>
      <c r="R231" s="133">
        <f t="shared" ref="R231:R241" si="52">Q231*H231</f>
        <v>0</v>
      </c>
      <c r="S231" s="133">
        <v>0</v>
      </c>
      <c r="T231" s="134">
        <f t="shared" ref="T231:T241" si="53"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35" t="s">
        <v>203</v>
      </c>
      <c r="AT231" s="135" t="s">
        <v>132</v>
      </c>
      <c r="AU231" s="135" t="s">
        <v>137</v>
      </c>
      <c r="AY231" s="14" t="s">
        <v>130</v>
      </c>
      <c r="BE231" s="136">
        <f t="shared" ref="BE231:BE241" si="54">IF(N231="základní",J231,0)</f>
        <v>0</v>
      </c>
      <c r="BF231" s="136">
        <f t="shared" ref="BF231:BF241" si="55">IF(N231="snížená",J231,0)</f>
        <v>0</v>
      </c>
      <c r="BG231" s="136">
        <f t="shared" ref="BG231:BG241" si="56">IF(N231="zákl. přenesená",J231,0)</f>
        <v>0</v>
      </c>
      <c r="BH231" s="136">
        <f t="shared" ref="BH231:BH241" si="57">IF(N231="sníž. přenesená",J231,0)</f>
        <v>0</v>
      </c>
      <c r="BI231" s="136">
        <f t="shared" ref="BI231:BI241" si="58">IF(N231="nulová",J231,0)</f>
        <v>0</v>
      </c>
      <c r="BJ231" s="14" t="s">
        <v>137</v>
      </c>
      <c r="BK231" s="136">
        <f t="shared" ref="BK231:BK241" si="59">ROUND(I231*H231,2)</f>
        <v>0</v>
      </c>
      <c r="BL231" s="14" t="s">
        <v>203</v>
      </c>
      <c r="BM231" s="135" t="s">
        <v>473</v>
      </c>
    </row>
    <row r="232" spans="1:65" s="2" customFormat="1" ht="21.75" customHeight="1">
      <c r="A232" s="29"/>
      <c r="B232" s="128"/>
      <c r="C232" s="234" t="s">
        <v>474</v>
      </c>
      <c r="D232" s="234" t="s">
        <v>132</v>
      </c>
      <c r="E232" s="235" t="s">
        <v>475</v>
      </c>
      <c r="F232" s="236" t="s">
        <v>476</v>
      </c>
      <c r="G232" s="237" t="s">
        <v>135</v>
      </c>
      <c r="H232" s="243">
        <v>3</v>
      </c>
      <c r="I232" s="129"/>
      <c r="J232" s="247">
        <f t="shared" si="50"/>
        <v>0</v>
      </c>
      <c r="K232" s="130"/>
      <c r="L232" s="30"/>
      <c r="M232" s="131" t="s">
        <v>1</v>
      </c>
      <c r="N232" s="132" t="s">
        <v>41</v>
      </c>
      <c r="O232" s="54"/>
      <c r="P232" s="133">
        <f t="shared" si="51"/>
        <v>0</v>
      </c>
      <c r="Q232" s="133">
        <v>0</v>
      </c>
      <c r="R232" s="133">
        <f t="shared" si="52"/>
        <v>0</v>
      </c>
      <c r="S232" s="133">
        <v>0</v>
      </c>
      <c r="T232" s="134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35" t="s">
        <v>203</v>
      </c>
      <c r="AT232" s="135" t="s">
        <v>132</v>
      </c>
      <c r="AU232" s="135" t="s">
        <v>137</v>
      </c>
      <c r="AY232" s="14" t="s">
        <v>130</v>
      </c>
      <c r="BE232" s="136">
        <f t="shared" si="54"/>
        <v>0</v>
      </c>
      <c r="BF232" s="136">
        <f t="shared" si="55"/>
        <v>0</v>
      </c>
      <c r="BG232" s="136">
        <f t="shared" si="56"/>
        <v>0</v>
      </c>
      <c r="BH232" s="136">
        <f t="shared" si="57"/>
        <v>0</v>
      </c>
      <c r="BI232" s="136">
        <f t="shared" si="58"/>
        <v>0</v>
      </c>
      <c r="BJ232" s="14" t="s">
        <v>137</v>
      </c>
      <c r="BK232" s="136">
        <f t="shared" si="59"/>
        <v>0</v>
      </c>
      <c r="BL232" s="14" t="s">
        <v>203</v>
      </c>
      <c r="BM232" s="135" t="s">
        <v>477</v>
      </c>
    </row>
    <row r="233" spans="1:65" s="2" customFormat="1" ht="21.75" customHeight="1">
      <c r="A233" s="29"/>
      <c r="B233" s="128"/>
      <c r="C233" s="239" t="s">
        <v>478</v>
      </c>
      <c r="D233" s="239" t="s">
        <v>292</v>
      </c>
      <c r="E233" s="240" t="s">
        <v>479</v>
      </c>
      <c r="F233" s="241" t="s">
        <v>480</v>
      </c>
      <c r="G233" s="242" t="s">
        <v>135</v>
      </c>
      <c r="H233" s="244">
        <v>1</v>
      </c>
      <c r="I233" s="138"/>
      <c r="J233" s="249">
        <f t="shared" si="50"/>
        <v>0</v>
      </c>
      <c r="K233" s="139"/>
      <c r="L233" s="140"/>
      <c r="M233" s="141" t="s">
        <v>1</v>
      </c>
      <c r="N233" s="142" t="s">
        <v>41</v>
      </c>
      <c r="O233" s="54"/>
      <c r="P233" s="133">
        <f t="shared" si="51"/>
        <v>0</v>
      </c>
      <c r="Q233" s="133">
        <v>0</v>
      </c>
      <c r="R233" s="133">
        <f t="shared" si="52"/>
        <v>0</v>
      </c>
      <c r="S233" s="133">
        <v>0</v>
      </c>
      <c r="T233" s="134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35" t="s">
        <v>218</v>
      </c>
      <c r="AT233" s="135" t="s">
        <v>292</v>
      </c>
      <c r="AU233" s="135" t="s">
        <v>137</v>
      </c>
      <c r="AY233" s="14" t="s">
        <v>130</v>
      </c>
      <c r="BE233" s="136">
        <f t="shared" si="54"/>
        <v>0</v>
      </c>
      <c r="BF233" s="136">
        <f t="shared" si="55"/>
        <v>0</v>
      </c>
      <c r="BG233" s="136">
        <f t="shared" si="56"/>
        <v>0</v>
      </c>
      <c r="BH233" s="136">
        <f t="shared" si="57"/>
        <v>0</v>
      </c>
      <c r="BI233" s="136">
        <f t="shared" si="58"/>
        <v>0</v>
      </c>
      <c r="BJ233" s="14" t="s">
        <v>137</v>
      </c>
      <c r="BK233" s="136">
        <f t="shared" si="59"/>
        <v>0</v>
      </c>
      <c r="BL233" s="14" t="s">
        <v>203</v>
      </c>
      <c r="BM233" s="135" t="s">
        <v>481</v>
      </c>
    </row>
    <row r="234" spans="1:65" s="2" customFormat="1" ht="21.75" customHeight="1">
      <c r="A234" s="29"/>
      <c r="B234" s="128"/>
      <c r="C234" s="239" t="s">
        <v>482</v>
      </c>
      <c r="D234" s="239" t="s">
        <v>292</v>
      </c>
      <c r="E234" s="240" t="s">
        <v>483</v>
      </c>
      <c r="F234" s="241" t="s">
        <v>484</v>
      </c>
      <c r="G234" s="242" t="s">
        <v>135</v>
      </c>
      <c r="H234" s="244">
        <v>1</v>
      </c>
      <c r="I234" s="138"/>
      <c r="J234" s="249">
        <f t="shared" si="50"/>
        <v>0</v>
      </c>
      <c r="K234" s="139"/>
      <c r="L234" s="140"/>
      <c r="M234" s="141" t="s">
        <v>1</v>
      </c>
      <c r="N234" s="142" t="s">
        <v>41</v>
      </c>
      <c r="O234" s="54"/>
      <c r="P234" s="133">
        <f t="shared" si="51"/>
        <v>0</v>
      </c>
      <c r="Q234" s="133">
        <v>0</v>
      </c>
      <c r="R234" s="133">
        <f t="shared" si="52"/>
        <v>0</v>
      </c>
      <c r="S234" s="133">
        <v>0</v>
      </c>
      <c r="T234" s="134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35" t="s">
        <v>218</v>
      </c>
      <c r="AT234" s="135" t="s">
        <v>292</v>
      </c>
      <c r="AU234" s="135" t="s">
        <v>137</v>
      </c>
      <c r="AY234" s="14" t="s">
        <v>130</v>
      </c>
      <c r="BE234" s="136">
        <f t="shared" si="54"/>
        <v>0</v>
      </c>
      <c r="BF234" s="136">
        <f t="shared" si="55"/>
        <v>0</v>
      </c>
      <c r="BG234" s="136">
        <f t="shared" si="56"/>
        <v>0</v>
      </c>
      <c r="BH234" s="136">
        <f t="shared" si="57"/>
        <v>0</v>
      </c>
      <c r="BI234" s="136">
        <f t="shared" si="58"/>
        <v>0</v>
      </c>
      <c r="BJ234" s="14" t="s">
        <v>137</v>
      </c>
      <c r="BK234" s="136">
        <f t="shared" si="59"/>
        <v>0</v>
      </c>
      <c r="BL234" s="14" t="s">
        <v>203</v>
      </c>
      <c r="BM234" s="135" t="s">
        <v>485</v>
      </c>
    </row>
    <row r="235" spans="1:65" s="2" customFormat="1" ht="21.75" customHeight="1">
      <c r="A235" s="29"/>
      <c r="B235" s="128"/>
      <c r="C235" s="239" t="s">
        <v>486</v>
      </c>
      <c r="D235" s="239" t="s">
        <v>292</v>
      </c>
      <c r="E235" s="240" t="s">
        <v>487</v>
      </c>
      <c r="F235" s="241" t="s">
        <v>488</v>
      </c>
      <c r="G235" s="242" t="s">
        <v>135</v>
      </c>
      <c r="H235" s="244">
        <v>1</v>
      </c>
      <c r="I235" s="138"/>
      <c r="J235" s="249">
        <f t="shared" si="50"/>
        <v>0</v>
      </c>
      <c r="K235" s="139"/>
      <c r="L235" s="140"/>
      <c r="M235" s="141" t="s">
        <v>1</v>
      </c>
      <c r="N235" s="142" t="s">
        <v>41</v>
      </c>
      <c r="O235" s="54"/>
      <c r="P235" s="133">
        <f t="shared" si="51"/>
        <v>0</v>
      </c>
      <c r="Q235" s="133">
        <v>0</v>
      </c>
      <c r="R235" s="133">
        <f t="shared" si="52"/>
        <v>0</v>
      </c>
      <c r="S235" s="133">
        <v>0</v>
      </c>
      <c r="T235" s="134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35" t="s">
        <v>218</v>
      </c>
      <c r="AT235" s="135" t="s">
        <v>292</v>
      </c>
      <c r="AU235" s="135" t="s">
        <v>137</v>
      </c>
      <c r="AY235" s="14" t="s">
        <v>130</v>
      </c>
      <c r="BE235" s="136">
        <f t="shared" si="54"/>
        <v>0</v>
      </c>
      <c r="BF235" s="136">
        <f t="shared" si="55"/>
        <v>0</v>
      </c>
      <c r="BG235" s="136">
        <f t="shared" si="56"/>
        <v>0</v>
      </c>
      <c r="BH235" s="136">
        <f t="shared" si="57"/>
        <v>0</v>
      </c>
      <c r="BI235" s="136">
        <f t="shared" si="58"/>
        <v>0</v>
      </c>
      <c r="BJ235" s="14" t="s">
        <v>137</v>
      </c>
      <c r="BK235" s="136">
        <f t="shared" si="59"/>
        <v>0</v>
      </c>
      <c r="BL235" s="14" t="s">
        <v>203</v>
      </c>
      <c r="BM235" s="135" t="s">
        <v>489</v>
      </c>
    </row>
    <row r="236" spans="1:65" s="2" customFormat="1" ht="16.5" customHeight="1">
      <c r="A236" s="29"/>
      <c r="B236" s="128"/>
      <c r="C236" s="239" t="s">
        <v>490</v>
      </c>
      <c r="D236" s="239" t="s">
        <v>292</v>
      </c>
      <c r="E236" s="240" t="s">
        <v>491</v>
      </c>
      <c r="F236" s="241" t="s">
        <v>492</v>
      </c>
      <c r="G236" s="242" t="s">
        <v>493</v>
      </c>
      <c r="H236" s="244">
        <v>3</v>
      </c>
      <c r="I236" s="138"/>
      <c r="J236" s="249">
        <f t="shared" si="50"/>
        <v>0</v>
      </c>
      <c r="K236" s="139"/>
      <c r="L236" s="140"/>
      <c r="M236" s="141" t="s">
        <v>1</v>
      </c>
      <c r="N236" s="142" t="s">
        <v>41</v>
      </c>
      <c r="O236" s="54"/>
      <c r="P236" s="133">
        <f t="shared" si="51"/>
        <v>0</v>
      </c>
      <c r="Q236" s="133">
        <v>0</v>
      </c>
      <c r="R236" s="133">
        <f t="shared" si="52"/>
        <v>0</v>
      </c>
      <c r="S236" s="133">
        <v>0</v>
      </c>
      <c r="T236" s="134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35" t="s">
        <v>218</v>
      </c>
      <c r="AT236" s="135" t="s">
        <v>292</v>
      </c>
      <c r="AU236" s="135" t="s">
        <v>137</v>
      </c>
      <c r="AY236" s="14" t="s">
        <v>130</v>
      </c>
      <c r="BE236" s="136">
        <f t="shared" si="54"/>
        <v>0</v>
      </c>
      <c r="BF236" s="136">
        <f t="shared" si="55"/>
        <v>0</v>
      </c>
      <c r="BG236" s="136">
        <f t="shared" si="56"/>
        <v>0</v>
      </c>
      <c r="BH236" s="136">
        <f t="shared" si="57"/>
        <v>0</v>
      </c>
      <c r="BI236" s="136">
        <f t="shared" si="58"/>
        <v>0</v>
      </c>
      <c r="BJ236" s="14" t="s">
        <v>137</v>
      </c>
      <c r="BK236" s="136">
        <f t="shared" si="59"/>
        <v>0</v>
      </c>
      <c r="BL236" s="14" t="s">
        <v>203</v>
      </c>
      <c r="BM236" s="135" t="s">
        <v>494</v>
      </c>
    </row>
    <row r="237" spans="1:65" s="2" customFormat="1" ht="21.75" customHeight="1">
      <c r="A237" s="29"/>
      <c r="B237" s="128"/>
      <c r="C237" s="234" t="s">
        <v>495</v>
      </c>
      <c r="D237" s="234" t="s">
        <v>132</v>
      </c>
      <c r="E237" s="235" t="s">
        <v>496</v>
      </c>
      <c r="F237" s="236" t="s">
        <v>497</v>
      </c>
      <c r="G237" s="237" t="s">
        <v>135</v>
      </c>
      <c r="H237" s="243">
        <v>1</v>
      </c>
      <c r="I237" s="129"/>
      <c r="J237" s="247">
        <f t="shared" si="50"/>
        <v>0</v>
      </c>
      <c r="K237" s="130"/>
      <c r="L237" s="30"/>
      <c r="M237" s="131" t="s">
        <v>1</v>
      </c>
      <c r="N237" s="132" t="s">
        <v>41</v>
      </c>
      <c r="O237" s="54"/>
      <c r="P237" s="133">
        <f t="shared" si="51"/>
        <v>0</v>
      </c>
      <c r="Q237" s="133">
        <v>0</v>
      </c>
      <c r="R237" s="133">
        <f t="shared" si="52"/>
        <v>0</v>
      </c>
      <c r="S237" s="133">
        <v>0</v>
      </c>
      <c r="T237" s="134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35" t="s">
        <v>203</v>
      </c>
      <c r="AT237" s="135" t="s">
        <v>132</v>
      </c>
      <c r="AU237" s="135" t="s">
        <v>137</v>
      </c>
      <c r="AY237" s="14" t="s">
        <v>130</v>
      </c>
      <c r="BE237" s="136">
        <f t="shared" si="54"/>
        <v>0</v>
      </c>
      <c r="BF237" s="136">
        <f t="shared" si="55"/>
        <v>0</v>
      </c>
      <c r="BG237" s="136">
        <f t="shared" si="56"/>
        <v>0</v>
      </c>
      <c r="BH237" s="136">
        <f t="shared" si="57"/>
        <v>0</v>
      </c>
      <c r="BI237" s="136">
        <f t="shared" si="58"/>
        <v>0</v>
      </c>
      <c r="BJ237" s="14" t="s">
        <v>137</v>
      </c>
      <c r="BK237" s="136">
        <f t="shared" si="59"/>
        <v>0</v>
      </c>
      <c r="BL237" s="14" t="s">
        <v>203</v>
      </c>
      <c r="BM237" s="135" t="s">
        <v>498</v>
      </c>
    </row>
    <row r="238" spans="1:65" s="2" customFormat="1" ht="21.75" customHeight="1">
      <c r="A238" s="29"/>
      <c r="B238" s="128"/>
      <c r="C238" s="239" t="s">
        <v>499</v>
      </c>
      <c r="D238" s="239" t="s">
        <v>292</v>
      </c>
      <c r="E238" s="240" t="s">
        <v>500</v>
      </c>
      <c r="F238" s="241" t="s">
        <v>501</v>
      </c>
      <c r="G238" s="242" t="s">
        <v>233</v>
      </c>
      <c r="H238" s="244">
        <v>1</v>
      </c>
      <c r="I238" s="138"/>
      <c r="J238" s="249">
        <f t="shared" si="50"/>
        <v>0</v>
      </c>
      <c r="K238" s="139"/>
      <c r="L238" s="140"/>
      <c r="M238" s="141" t="s">
        <v>1</v>
      </c>
      <c r="N238" s="142" t="s">
        <v>41</v>
      </c>
      <c r="O238" s="54"/>
      <c r="P238" s="133">
        <f t="shared" si="51"/>
        <v>0</v>
      </c>
      <c r="Q238" s="133">
        <v>0</v>
      </c>
      <c r="R238" s="133">
        <f t="shared" si="52"/>
        <v>0</v>
      </c>
      <c r="S238" s="133">
        <v>0</v>
      </c>
      <c r="T238" s="134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35" t="s">
        <v>218</v>
      </c>
      <c r="AT238" s="135" t="s">
        <v>292</v>
      </c>
      <c r="AU238" s="135" t="s">
        <v>137</v>
      </c>
      <c r="AY238" s="14" t="s">
        <v>130</v>
      </c>
      <c r="BE238" s="136">
        <f t="shared" si="54"/>
        <v>0</v>
      </c>
      <c r="BF238" s="136">
        <f t="shared" si="55"/>
        <v>0</v>
      </c>
      <c r="BG238" s="136">
        <f t="shared" si="56"/>
        <v>0</v>
      </c>
      <c r="BH238" s="136">
        <f t="shared" si="57"/>
        <v>0</v>
      </c>
      <c r="BI238" s="136">
        <f t="shared" si="58"/>
        <v>0</v>
      </c>
      <c r="BJ238" s="14" t="s">
        <v>137</v>
      </c>
      <c r="BK238" s="136">
        <f t="shared" si="59"/>
        <v>0</v>
      </c>
      <c r="BL238" s="14" t="s">
        <v>203</v>
      </c>
      <c r="BM238" s="135" t="s">
        <v>502</v>
      </c>
    </row>
    <row r="239" spans="1:65" s="2" customFormat="1" ht="16.5" customHeight="1">
      <c r="A239" s="29"/>
      <c r="B239" s="128"/>
      <c r="C239" s="234" t="s">
        <v>503</v>
      </c>
      <c r="D239" s="234" t="s">
        <v>132</v>
      </c>
      <c r="E239" s="235" t="s">
        <v>504</v>
      </c>
      <c r="F239" s="236" t="s">
        <v>505</v>
      </c>
      <c r="G239" s="237" t="s">
        <v>135</v>
      </c>
      <c r="H239" s="243">
        <v>1</v>
      </c>
      <c r="I239" s="129"/>
      <c r="J239" s="247">
        <f t="shared" si="50"/>
        <v>0</v>
      </c>
      <c r="K239" s="130"/>
      <c r="L239" s="30"/>
      <c r="M239" s="131" t="s">
        <v>1</v>
      </c>
      <c r="N239" s="132" t="s">
        <v>41</v>
      </c>
      <c r="O239" s="54"/>
      <c r="P239" s="133">
        <f t="shared" si="51"/>
        <v>0</v>
      </c>
      <c r="Q239" s="133">
        <v>0</v>
      </c>
      <c r="R239" s="133">
        <f t="shared" si="52"/>
        <v>0</v>
      </c>
      <c r="S239" s="133">
        <v>0</v>
      </c>
      <c r="T239" s="134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35" t="s">
        <v>203</v>
      </c>
      <c r="AT239" s="135" t="s">
        <v>132</v>
      </c>
      <c r="AU239" s="135" t="s">
        <v>137</v>
      </c>
      <c r="AY239" s="14" t="s">
        <v>130</v>
      </c>
      <c r="BE239" s="136">
        <f t="shared" si="54"/>
        <v>0</v>
      </c>
      <c r="BF239" s="136">
        <f t="shared" si="55"/>
        <v>0</v>
      </c>
      <c r="BG239" s="136">
        <f t="shared" si="56"/>
        <v>0</v>
      </c>
      <c r="BH239" s="136">
        <f t="shared" si="57"/>
        <v>0</v>
      </c>
      <c r="BI239" s="136">
        <f t="shared" si="58"/>
        <v>0</v>
      </c>
      <c r="BJ239" s="14" t="s">
        <v>137</v>
      </c>
      <c r="BK239" s="136">
        <f t="shared" si="59"/>
        <v>0</v>
      </c>
      <c r="BL239" s="14" t="s">
        <v>203</v>
      </c>
      <c r="BM239" s="135" t="s">
        <v>506</v>
      </c>
    </row>
    <row r="240" spans="1:65" s="2" customFormat="1" ht="16.5" customHeight="1">
      <c r="A240" s="29"/>
      <c r="B240" s="128"/>
      <c r="C240" s="239" t="s">
        <v>507</v>
      </c>
      <c r="D240" s="239" t="s">
        <v>292</v>
      </c>
      <c r="E240" s="240" t="s">
        <v>508</v>
      </c>
      <c r="F240" s="241" t="s">
        <v>509</v>
      </c>
      <c r="G240" s="242" t="s">
        <v>233</v>
      </c>
      <c r="H240" s="244">
        <v>1</v>
      </c>
      <c r="I240" s="138"/>
      <c r="J240" s="249">
        <f t="shared" si="50"/>
        <v>0</v>
      </c>
      <c r="K240" s="139"/>
      <c r="L240" s="140"/>
      <c r="M240" s="141" t="s">
        <v>1</v>
      </c>
      <c r="N240" s="142" t="s">
        <v>41</v>
      </c>
      <c r="O240" s="54"/>
      <c r="P240" s="133">
        <f t="shared" si="51"/>
        <v>0</v>
      </c>
      <c r="Q240" s="133">
        <v>0</v>
      </c>
      <c r="R240" s="133">
        <f t="shared" si="52"/>
        <v>0</v>
      </c>
      <c r="S240" s="133">
        <v>0</v>
      </c>
      <c r="T240" s="134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35" t="s">
        <v>218</v>
      </c>
      <c r="AT240" s="135" t="s">
        <v>292</v>
      </c>
      <c r="AU240" s="135" t="s">
        <v>137</v>
      </c>
      <c r="AY240" s="14" t="s">
        <v>130</v>
      </c>
      <c r="BE240" s="136">
        <f t="shared" si="54"/>
        <v>0</v>
      </c>
      <c r="BF240" s="136">
        <f t="shared" si="55"/>
        <v>0</v>
      </c>
      <c r="BG240" s="136">
        <f t="shared" si="56"/>
        <v>0</v>
      </c>
      <c r="BH240" s="136">
        <f t="shared" si="57"/>
        <v>0</v>
      </c>
      <c r="BI240" s="136">
        <f t="shared" si="58"/>
        <v>0</v>
      </c>
      <c r="BJ240" s="14" t="s">
        <v>137</v>
      </c>
      <c r="BK240" s="136">
        <f t="shared" si="59"/>
        <v>0</v>
      </c>
      <c r="BL240" s="14" t="s">
        <v>203</v>
      </c>
      <c r="BM240" s="135" t="s">
        <v>510</v>
      </c>
    </row>
    <row r="241" spans="1:65" s="2" customFormat="1" ht="16.5" customHeight="1">
      <c r="A241" s="29"/>
      <c r="B241" s="128"/>
      <c r="C241" s="234" t="s">
        <v>511</v>
      </c>
      <c r="D241" s="234" t="s">
        <v>132</v>
      </c>
      <c r="E241" s="235" t="s">
        <v>512</v>
      </c>
      <c r="F241" s="236" t="s">
        <v>513</v>
      </c>
      <c r="G241" s="237" t="s">
        <v>242</v>
      </c>
      <c r="H241" s="137"/>
      <c r="I241" s="129"/>
      <c r="J241" s="247">
        <f t="shared" si="50"/>
        <v>0</v>
      </c>
      <c r="K241" s="130"/>
      <c r="L241" s="30"/>
      <c r="M241" s="131" t="s">
        <v>1</v>
      </c>
      <c r="N241" s="132" t="s">
        <v>41</v>
      </c>
      <c r="O241" s="54"/>
      <c r="P241" s="133">
        <f t="shared" si="51"/>
        <v>0</v>
      </c>
      <c r="Q241" s="133">
        <v>0</v>
      </c>
      <c r="R241" s="133">
        <f t="shared" si="52"/>
        <v>0</v>
      </c>
      <c r="S241" s="133">
        <v>0</v>
      </c>
      <c r="T241" s="134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35" t="s">
        <v>203</v>
      </c>
      <c r="AT241" s="135" t="s">
        <v>132</v>
      </c>
      <c r="AU241" s="135" t="s">
        <v>137</v>
      </c>
      <c r="AY241" s="14" t="s">
        <v>130</v>
      </c>
      <c r="BE241" s="136">
        <f t="shared" si="54"/>
        <v>0</v>
      </c>
      <c r="BF241" s="136">
        <f t="shared" si="55"/>
        <v>0</v>
      </c>
      <c r="BG241" s="136">
        <f t="shared" si="56"/>
        <v>0</v>
      </c>
      <c r="BH241" s="136">
        <f t="shared" si="57"/>
        <v>0</v>
      </c>
      <c r="BI241" s="136">
        <f t="shared" si="58"/>
        <v>0</v>
      </c>
      <c r="BJ241" s="14" t="s">
        <v>137</v>
      </c>
      <c r="BK241" s="136">
        <f t="shared" si="59"/>
        <v>0</v>
      </c>
      <c r="BL241" s="14" t="s">
        <v>203</v>
      </c>
      <c r="BM241" s="135" t="s">
        <v>514</v>
      </c>
    </row>
    <row r="242" spans="1:65" s="12" customFormat="1" ht="22.9" customHeight="1">
      <c r="B242" s="119"/>
      <c r="C242" s="231"/>
      <c r="D242" s="232" t="s">
        <v>74</v>
      </c>
      <c r="E242" s="238" t="s">
        <v>515</v>
      </c>
      <c r="F242" s="238" t="s">
        <v>516</v>
      </c>
      <c r="G242" s="231"/>
      <c r="I242" s="121"/>
      <c r="J242" s="248">
        <f>BK242</f>
        <v>0</v>
      </c>
      <c r="L242" s="119"/>
      <c r="M242" s="122"/>
      <c r="N242" s="123"/>
      <c r="O242" s="123"/>
      <c r="P242" s="124">
        <f>SUM(P243:P246)</f>
        <v>0</v>
      </c>
      <c r="Q242" s="123"/>
      <c r="R242" s="124">
        <f>SUM(R243:R246)</f>
        <v>0</v>
      </c>
      <c r="S242" s="123"/>
      <c r="T242" s="125">
        <f>SUM(T243:T246)</f>
        <v>0</v>
      </c>
      <c r="AR242" s="120" t="s">
        <v>137</v>
      </c>
      <c r="AT242" s="126" t="s">
        <v>74</v>
      </c>
      <c r="AU242" s="126" t="s">
        <v>83</v>
      </c>
      <c r="AY242" s="120" t="s">
        <v>130</v>
      </c>
      <c r="BK242" s="127">
        <f>SUM(BK243:BK246)</f>
        <v>0</v>
      </c>
    </row>
    <row r="243" spans="1:65" s="2" customFormat="1" ht="16.5" customHeight="1">
      <c r="A243" s="29"/>
      <c r="B243" s="128"/>
      <c r="C243" s="234" t="s">
        <v>517</v>
      </c>
      <c r="D243" s="234" t="s">
        <v>132</v>
      </c>
      <c r="E243" s="235" t="s">
        <v>518</v>
      </c>
      <c r="F243" s="236" t="s">
        <v>519</v>
      </c>
      <c r="G243" s="237" t="s">
        <v>135</v>
      </c>
      <c r="H243" s="243">
        <v>1</v>
      </c>
      <c r="I243" s="129"/>
      <c r="J243" s="247">
        <f>ROUND(I243*H243,2)</f>
        <v>0</v>
      </c>
      <c r="K243" s="130"/>
      <c r="L243" s="30"/>
      <c r="M243" s="131" t="s">
        <v>1</v>
      </c>
      <c r="N243" s="132" t="s">
        <v>41</v>
      </c>
      <c r="O243" s="54"/>
      <c r="P243" s="133">
        <f>O243*H243</f>
        <v>0</v>
      </c>
      <c r="Q243" s="133">
        <v>0</v>
      </c>
      <c r="R243" s="133">
        <f>Q243*H243</f>
        <v>0</v>
      </c>
      <c r="S243" s="133">
        <v>0</v>
      </c>
      <c r="T243" s="13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35" t="s">
        <v>203</v>
      </c>
      <c r="AT243" s="135" t="s">
        <v>132</v>
      </c>
      <c r="AU243" s="135" t="s">
        <v>137</v>
      </c>
      <c r="AY243" s="14" t="s">
        <v>130</v>
      </c>
      <c r="BE243" s="136">
        <f>IF(N243="základní",J243,0)</f>
        <v>0</v>
      </c>
      <c r="BF243" s="136">
        <f>IF(N243="snížená",J243,0)</f>
        <v>0</v>
      </c>
      <c r="BG243" s="136">
        <f>IF(N243="zákl. přenesená",J243,0)</f>
        <v>0</v>
      </c>
      <c r="BH243" s="136">
        <f>IF(N243="sníž. přenesená",J243,0)</f>
        <v>0</v>
      </c>
      <c r="BI243" s="136">
        <f>IF(N243="nulová",J243,0)</f>
        <v>0</v>
      </c>
      <c r="BJ243" s="14" t="s">
        <v>137</v>
      </c>
      <c r="BK243" s="136">
        <f>ROUND(I243*H243,2)</f>
        <v>0</v>
      </c>
      <c r="BL243" s="14" t="s">
        <v>203</v>
      </c>
      <c r="BM243" s="135" t="s">
        <v>520</v>
      </c>
    </row>
    <row r="244" spans="1:65" s="2" customFormat="1" ht="21.75" customHeight="1">
      <c r="A244" s="29"/>
      <c r="B244" s="128"/>
      <c r="C244" s="234" t="s">
        <v>521</v>
      </c>
      <c r="D244" s="234" t="s">
        <v>132</v>
      </c>
      <c r="E244" s="235" t="s">
        <v>522</v>
      </c>
      <c r="F244" s="236" t="s">
        <v>523</v>
      </c>
      <c r="G244" s="237" t="s">
        <v>135</v>
      </c>
      <c r="H244" s="243">
        <v>1</v>
      </c>
      <c r="I244" s="129"/>
      <c r="J244" s="247">
        <f>ROUND(I244*H244,2)</f>
        <v>0</v>
      </c>
      <c r="K244" s="130"/>
      <c r="L244" s="30"/>
      <c r="M244" s="131" t="s">
        <v>1</v>
      </c>
      <c r="N244" s="132" t="s">
        <v>41</v>
      </c>
      <c r="O244" s="54"/>
      <c r="P244" s="133">
        <f>O244*H244</f>
        <v>0</v>
      </c>
      <c r="Q244" s="133">
        <v>0</v>
      </c>
      <c r="R244" s="133">
        <f>Q244*H244</f>
        <v>0</v>
      </c>
      <c r="S244" s="133">
        <v>0</v>
      </c>
      <c r="T244" s="134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35" t="s">
        <v>203</v>
      </c>
      <c r="AT244" s="135" t="s">
        <v>132</v>
      </c>
      <c r="AU244" s="135" t="s">
        <v>137</v>
      </c>
      <c r="AY244" s="14" t="s">
        <v>130</v>
      </c>
      <c r="BE244" s="136">
        <f>IF(N244="základní",J244,0)</f>
        <v>0</v>
      </c>
      <c r="BF244" s="136">
        <f>IF(N244="snížená",J244,0)</f>
        <v>0</v>
      </c>
      <c r="BG244" s="136">
        <f>IF(N244="zákl. přenesená",J244,0)</f>
        <v>0</v>
      </c>
      <c r="BH244" s="136">
        <f>IF(N244="sníž. přenesená",J244,0)</f>
        <v>0</v>
      </c>
      <c r="BI244" s="136">
        <f>IF(N244="nulová",J244,0)</f>
        <v>0</v>
      </c>
      <c r="BJ244" s="14" t="s">
        <v>137</v>
      </c>
      <c r="BK244" s="136">
        <f>ROUND(I244*H244,2)</f>
        <v>0</v>
      </c>
      <c r="BL244" s="14" t="s">
        <v>203</v>
      </c>
      <c r="BM244" s="135" t="s">
        <v>524</v>
      </c>
    </row>
    <row r="245" spans="1:65" s="2" customFormat="1" ht="16.5" customHeight="1">
      <c r="A245" s="29"/>
      <c r="B245" s="128"/>
      <c r="C245" s="234" t="s">
        <v>525</v>
      </c>
      <c r="D245" s="234" t="s">
        <v>132</v>
      </c>
      <c r="E245" s="235" t="s">
        <v>526</v>
      </c>
      <c r="F245" s="236" t="s">
        <v>527</v>
      </c>
      <c r="G245" s="237" t="s">
        <v>335</v>
      </c>
      <c r="H245" s="243">
        <v>1</v>
      </c>
      <c r="I245" s="129"/>
      <c r="J245" s="247">
        <f>ROUND(I245*H245,2)</f>
        <v>0</v>
      </c>
      <c r="K245" s="130"/>
      <c r="L245" s="30"/>
      <c r="M245" s="131" t="s">
        <v>1</v>
      </c>
      <c r="N245" s="132" t="s">
        <v>41</v>
      </c>
      <c r="O245" s="54"/>
      <c r="P245" s="133">
        <f>O245*H245</f>
        <v>0</v>
      </c>
      <c r="Q245" s="133">
        <v>0</v>
      </c>
      <c r="R245" s="133">
        <f>Q245*H245</f>
        <v>0</v>
      </c>
      <c r="S245" s="133">
        <v>0</v>
      </c>
      <c r="T245" s="13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35" t="s">
        <v>203</v>
      </c>
      <c r="AT245" s="135" t="s">
        <v>132</v>
      </c>
      <c r="AU245" s="135" t="s">
        <v>137</v>
      </c>
      <c r="AY245" s="14" t="s">
        <v>130</v>
      </c>
      <c r="BE245" s="136">
        <f>IF(N245="základní",J245,0)</f>
        <v>0</v>
      </c>
      <c r="BF245" s="136">
        <f>IF(N245="snížená",J245,0)</f>
        <v>0</v>
      </c>
      <c r="BG245" s="136">
        <f>IF(N245="zákl. přenesená",J245,0)</f>
        <v>0</v>
      </c>
      <c r="BH245" s="136">
        <f>IF(N245="sníž. přenesená",J245,0)</f>
        <v>0</v>
      </c>
      <c r="BI245" s="136">
        <f>IF(N245="nulová",J245,0)</f>
        <v>0</v>
      </c>
      <c r="BJ245" s="14" t="s">
        <v>137</v>
      </c>
      <c r="BK245" s="136">
        <f>ROUND(I245*H245,2)</f>
        <v>0</v>
      </c>
      <c r="BL245" s="14" t="s">
        <v>203</v>
      </c>
      <c r="BM245" s="135" t="s">
        <v>528</v>
      </c>
    </row>
    <row r="246" spans="1:65" s="2" customFormat="1" ht="16.5" customHeight="1">
      <c r="A246" s="29"/>
      <c r="B246" s="128"/>
      <c r="C246" s="234" t="s">
        <v>529</v>
      </c>
      <c r="D246" s="234" t="s">
        <v>132</v>
      </c>
      <c r="E246" s="235" t="s">
        <v>530</v>
      </c>
      <c r="F246" s="236" t="s">
        <v>531</v>
      </c>
      <c r="G246" s="237" t="s">
        <v>242</v>
      </c>
      <c r="H246" s="137"/>
      <c r="I246" s="129"/>
      <c r="J246" s="247">
        <f>ROUND(I246*H246,2)</f>
        <v>0</v>
      </c>
      <c r="K246" s="130"/>
      <c r="L246" s="30"/>
      <c r="M246" s="131" t="s">
        <v>1</v>
      </c>
      <c r="N246" s="132" t="s">
        <v>41</v>
      </c>
      <c r="O246" s="54"/>
      <c r="P246" s="133">
        <f>O246*H246</f>
        <v>0</v>
      </c>
      <c r="Q246" s="133">
        <v>0</v>
      </c>
      <c r="R246" s="133">
        <f>Q246*H246</f>
        <v>0</v>
      </c>
      <c r="S246" s="133">
        <v>0</v>
      </c>
      <c r="T246" s="134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35" t="s">
        <v>203</v>
      </c>
      <c r="AT246" s="135" t="s">
        <v>132</v>
      </c>
      <c r="AU246" s="135" t="s">
        <v>137</v>
      </c>
      <c r="AY246" s="14" t="s">
        <v>130</v>
      </c>
      <c r="BE246" s="136">
        <f>IF(N246="základní",J246,0)</f>
        <v>0</v>
      </c>
      <c r="BF246" s="136">
        <f>IF(N246="snížená",J246,0)</f>
        <v>0</v>
      </c>
      <c r="BG246" s="136">
        <f>IF(N246="zákl. přenesená",J246,0)</f>
        <v>0</v>
      </c>
      <c r="BH246" s="136">
        <f>IF(N246="sníž. přenesená",J246,0)</f>
        <v>0</v>
      </c>
      <c r="BI246" s="136">
        <f>IF(N246="nulová",J246,0)</f>
        <v>0</v>
      </c>
      <c r="BJ246" s="14" t="s">
        <v>137</v>
      </c>
      <c r="BK246" s="136">
        <f>ROUND(I246*H246,2)</f>
        <v>0</v>
      </c>
      <c r="BL246" s="14" t="s">
        <v>203</v>
      </c>
      <c r="BM246" s="135" t="s">
        <v>532</v>
      </c>
    </row>
    <row r="247" spans="1:65" s="12" customFormat="1" ht="22.9" customHeight="1">
      <c r="B247" s="119"/>
      <c r="C247" s="231"/>
      <c r="D247" s="232" t="s">
        <v>74</v>
      </c>
      <c r="E247" s="238" t="s">
        <v>533</v>
      </c>
      <c r="F247" s="238" t="s">
        <v>534</v>
      </c>
      <c r="G247" s="231"/>
      <c r="I247" s="121"/>
      <c r="J247" s="248">
        <f>BK247</f>
        <v>0</v>
      </c>
      <c r="L247" s="119"/>
      <c r="M247" s="122"/>
      <c r="N247" s="123"/>
      <c r="O247" s="123"/>
      <c r="P247" s="124">
        <f>SUM(P248:P249)</f>
        <v>0</v>
      </c>
      <c r="Q247" s="123"/>
      <c r="R247" s="124">
        <f>SUM(R248:R249)</f>
        <v>0</v>
      </c>
      <c r="S247" s="123"/>
      <c r="T247" s="125">
        <f>SUM(T248:T249)</f>
        <v>0</v>
      </c>
      <c r="AR247" s="120" t="s">
        <v>137</v>
      </c>
      <c r="AT247" s="126" t="s">
        <v>74</v>
      </c>
      <c r="AU247" s="126" t="s">
        <v>83</v>
      </c>
      <c r="AY247" s="120" t="s">
        <v>130</v>
      </c>
      <c r="BK247" s="127">
        <f>SUM(BK248:BK249)</f>
        <v>0</v>
      </c>
    </row>
    <row r="248" spans="1:65" s="2" customFormat="1" ht="16.5" customHeight="1">
      <c r="A248" s="29"/>
      <c r="B248" s="128"/>
      <c r="C248" s="234" t="s">
        <v>535</v>
      </c>
      <c r="D248" s="234" t="s">
        <v>132</v>
      </c>
      <c r="E248" s="235" t="s">
        <v>536</v>
      </c>
      <c r="F248" s="236" t="s">
        <v>537</v>
      </c>
      <c r="G248" s="237" t="s">
        <v>135</v>
      </c>
      <c r="H248" s="243">
        <v>30</v>
      </c>
      <c r="I248" s="129"/>
      <c r="J248" s="247">
        <f>ROUND(I248*H248,2)</f>
        <v>0</v>
      </c>
      <c r="K248" s="130"/>
      <c r="L248" s="30"/>
      <c r="M248" s="131" t="s">
        <v>1</v>
      </c>
      <c r="N248" s="132" t="s">
        <v>41</v>
      </c>
      <c r="O248" s="54"/>
      <c r="P248" s="133">
        <f>O248*H248</f>
        <v>0</v>
      </c>
      <c r="Q248" s="133">
        <v>0</v>
      </c>
      <c r="R248" s="133">
        <f>Q248*H248</f>
        <v>0</v>
      </c>
      <c r="S248" s="133">
        <v>0</v>
      </c>
      <c r="T248" s="134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35" t="s">
        <v>203</v>
      </c>
      <c r="AT248" s="135" t="s">
        <v>132</v>
      </c>
      <c r="AU248" s="135" t="s">
        <v>137</v>
      </c>
      <c r="AY248" s="14" t="s">
        <v>130</v>
      </c>
      <c r="BE248" s="136">
        <f>IF(N248="základní",J248,0)</f>
        <v>0</v>
      </c>
      <c r="BF248" s="136">
        <f>IF(N248="snížená",J248,0)</f>
        <v>0</v>
      </c>
      <c r="BG248" s="136">
        <f>IF(N248="zákl. přenesená",J248,0)</f>
        <v>0</v>
      </c>
      <c r="BH248" s="136">
        <f>IF(N248="sníž. přenesená",J248,0)</f>
        <v>0</v>
      </c>
      <c r="BI248" s="136">
        <f>IF(N248="nulová",J248,0)</f>
        <v>0</v>
      </c>
      <c r="BJ248" s="14" t="s">
        <v>137</v>
      </c>
      <c r="BK248" s="136">
        <f>ROUND(I248*H248,2)</f>
        <v>0</v>
      </c>
      <c r="BL248" s="14" t="s">
        <v>203</v>
      </c>
      <c r="BM248" s="135" t="s">
        <v>538</v>
      </c>
    </row>
    <row r="249" spans="1:65" s="2" customFormat="1" ht="21.75" customHeight="1">
      <c r="A249" s="29"/>
      <c r="B249" s="128"/>
      <c r="C249" s="234" t="s">
        <v>539</v>
      </c>
      <c r="D249" s="234" t="s">
        <v>132</v>
      </c>
      <c r="E249" s="235" t="s">
        <v>540</v>
      </c>
      <c r="F249" s="236" t="s">
        <v>541</v>
      </c>
      <c r="G249" s="237" t="s">
        <v>242</v>
      </c>
      <c r="H249" s="137"/>
      <c r="I249" s="129"/>
      <c r="J249" s="247">
        <f>ROUND(I249*H249,2)</f>
        <v>0</v>
      </c>
      <c r="K249" s="130"/>
      <c r="L249" s="30"/>
      <c r="M249" s="131" t="s">
        <v>1</v>
      </c>
      <c r="N249" s="132" t="s">
        <v>41</v>
      </c>
      <c r="O249" s="54"/>
      <c r="P249" s="133">
        <f>O249*H249</f>
        <v>0</v>
      </c>
      <c r="Q249" s="133">
        <v>0</v>
      </c>
      <c r="R249" s="133">
        <f>Q249*H249</f>
        <v>0</v>
      </c>
      <c r="S249" s="133">
        <v>0</v>
      </c>
      <c r="T249" s="13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35" t="s">
        <v>203</v>
      </c>
      <c r="AT249" s="135" t="s">
        <v>132</v>
      </c>
      <c r="AU249" s="135" t="s">
        <v>137</v>
      </c>
      <c r="AY249" s="14" t="s">
        <v>130</v>
      </c>
      <c r="BE249" s="136">
        <f>IF(N249="základní",J249,0)</f>
        <v>0</v>
      </c>
      <c r="BF249" s="136">
        <f>IF(N249="snížená",J249,0)</f>
        <v>0</v>
      </c>
      <c r="BG249" s="136">
        <f>IF(N249="zákl. přenesená",J249,0)</f>
        <v>0</v>
      </c>
      <c r="BH249" s="136">
        <f>IF(N249="sníž. přenesená",J249,0)</f>
        <v>0</v>
      </c>
      <c r="BI249" s="136">
        <f>IF(N249="nulová",J249,0)</f>
        <v>0</v>
      </c>
      <c r="BJ249" s="14" t="s">
        <v>137</v>
      </c>
      <c r="BK249" s="136">
        <f>ROUND(I249*H249,2)</f>
        <v>0</v>
      </c>
      <c r="BL249" s="14" t="s">
        <v>203</v>
      </c>
      <c r="BM249" s="135" t="s">
        <v>542</v>
      </c>
    </row>
    <row r="250" spans="1:65" s="12" customFormat="1" ht="22.9" customHeight="1">
      <c r="B250" s="119"/>
      <c r="C250" s="231"/>
      <c r="D250" s="232" t="s">
        <v>74</v>
      </c>
      <c r="E250" s="238" t="s">
        <v>543</v>
      </c>
      <c r="F250" s="238" t="s">
        <v>544</v>
      </c>
      <c r="G250" s="231"/>
      <c r="I250" s="121"/>
      <c r="J250" s="248">
        <f>BK250</f>
        <v>0</v>
      </c>
      <c r="L250" s="119"/>
      <c r="M250" s="122"/>
      <c r="N250" s="123"/>
      <c r="O250" s="123"/>
      <c r="P250" s="124">
        <f>P251</f>
        <v>0</v>
      </c>
      <c r="Q250" s="123"/>
      <c r="R250" s="124">
        <f>R251</f>
        <v>2.0900000000000003E-3</v>
      </c>
      <c r="S250" s="123"/>
      <c r="T250" s="125">
        <f>T251</f>
        <v>0</v>
      </c>
      <c r="AR250" s="120" t="s">
        <v>137</v>
      </c>
      <c r="AT250" s="126" t="s">
        <v>74</v>
      </c>
      <c r="AU250" s="126" t="s">
        <v>83</v>
      </c>
      <c r="AY250" s="120" t="s">
        <v>130</v>
      </c>
      <c r="BK250" s="127">
        <f>BK251</f>
        <v>0</v>
      </c>
    </row>
    <row r="251" spans="1:65" s="2" customFormat="1" ht="21.75" customHeight="1">
      <c r="A251" s="29"/>
      <c r="B251" s="128"/>
      <c r="C251" s="234" t="s">
        <v>545</v>
      </c>
      <c r="D251" s="234" t="s">
        <v>132</v>
      </c>
      <c r="E251" s="235" t="s">
        <v>546</v>
      </c>
      <c r="F251" s="236" t="s">
        <v>547</v>
      </c>
      <c r="G251" s="237" t="s">
        <v>208</v>
      </c>
      <c r="H251" s="243">
        <v>19</v>
      </c>
      <c r="I251" s="129"/>
      <c r="J251" s="247">
        <f>ROUND(I251*H251,2)</f>
        <v>0</v>
      </c>
      <c r="K251" s="130"/>
      <c r="L251" s="30"/>
      <c r="M251" s="131" t="s">
        <v>1</v>
      </c>
      <c r="N251" s="132" t="s">
        <v>41</v>
      </c>
      <c r="O251" s="54"/>
      <c r="P251" s="133">
        <f>O251*H251</f>
        <v>0</v>
      </c>
      <c r="Q251" s="133">
        <v>1.1E-4</v>
      </c>
      <c r="R251" s="133">
        <f>Q251*H251</f>
        <v>2.0900000000000003E-3</v>
      </c>
      <c r="S251" s="133">
        <v>0</v>
      </c>
      <c r="T251" s="134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35" t="s">
        <v>203</v>
      </c>
      <c r="AT251" s="135" t="s">
        <v>132</v>
      </c>
      <c r="AU251" s="135" t="s">
        <v>137</v>
      </c>
      <c r="AY251" s="14" t="s">
        <v>130</v>
      </c>
      <c r="BE251" s="136">
        <f>IF(N251="základní",J251,0)</f>
        <v>0</v>
      </c>
      <c r="BF251" s="136">
        <f>IF(N251="snížená",J251,0)</f>
        <v>0</v>
      </c>
      <c r="BG251" s="136">
        <f>IF(N251="zákl. přenesená",J251,0)</f>
        <v>0</v>
      </c>
      <c r="BH251" s="136">
        <f>IF(N251="sníž. přenesená",J251,0)</f>
        <v>0</v>
      </c>
      <c r="BI251" s="136">
        <f>IF(N251="nulová",J251,0)</f>
        <v>0</v>
      </c>
      <c r="BJ251" s="14" t="s">
        <v>137</v>
      </c>
      <c r="BK251" s="136">
        <f>ROUND(I251*H251,2)</f>
        <v>0</v>
      </c>
      <c r="BL251" s="14" t="s">
        <v>203</v>
      </c>
      <c r="BM251" s="135" t="s">
        <v>548</v>
      </c>
    </row>
    <row r="252" spans="1:65" s="12" customFormat="1" ht="25.9" customHeight="1">
      <c r="B252" s="119"/>
      <c r="C252" s="231"/>
      <c r="D252" s="232" t="s">
        <v>74</v>
      </c>
      <c r="E252" s="233" t="s">
        <v>549</v>
      </c>
      <c r="F252" s="233" t="s">
        <v>550</v>
      </c>
      <c r="G252" s="231"/>
      <c r="I252" s="121"/>
      <c r="J252" s="246">
        <f>BK252</f>
        <v>0</v>
      </c>
      <c r="L252" s="119"/>
      <c r="M252" s="122"/>
      <c r="N252" s="123"/>
      <c r="O252" s="123"/>
      <c r="P252" s="124">
        <f>SUM(P253:P266)</f>
        <v>0</v>
      </c>
      <c r="Q252" s="123"/>
      <c r="R252" s="124">
        <f>SUM(R253:R266)</f>
        <v>0</v>
      </c>
      <c r="S252" s="123"/>
      <c r="T252" s="125">
        <f>SUM(T253:T266)</f>
        <v>0</v>
      </c>
      <c r="AR252" s="120" t="s">
        <v>136</v>
      </c>
      <c r="AT252" s="126" t="s">
        <v>74</v>
      </c>
      <c r="AU252" s="126" t="s">
        <v>75</v>
      </c>
      <c r="AY252" s="120" t="s">
        <v>130</v>
      </c>
      <c r="BK252" s="127">
        <f>SUM(BK253:BK266)</f>
        <v>0</v>
      </c>
    </row>
    <row r="253" spans="1:65" s="2" customFormat="1" ht="16.5" customHeight="1">
      <c r="A253" s="29"/>
      <c r="B253" s="128"/>
      <c r="C253" s="234" t="s">
        <v>551</v>
      </c>
      <c r="D253" s="234" t="s">
        <v>132</v>
      </c>
      <c r="E253" s="235" t="s">
        <v>552</v>
      </c>
      <c r="F253" s="236" t="s">
        <v>553</v>
      </c>
      <c r="G253" s="237" t="s">
        <v>1</v>
      </c>
      <c r="H253" s="243">
        <v>0</v>
      </c>
      <c r="I253" s="129"/>
      <c r="J253" s="247">
        <f t="shared" ref="J253:J266" si="60">ROUND(I253*H253,2)</f>
        <v>0</v>
      </c>
      <c r="K253" s="130"/>
      <c r="L253" s="30"/>
      <c r="M253" s="131" t="s">
        <v>1</v>
      </c>
      <c r="N253" s="132" t="s">
        <v>41</v>
      </c>
      <c r="O253" s="54"/>
      <c r="P253" s="133">
        <f t="shared" ref="P253:P266" si="61">O253*H253</f>
        <v>0</v>
      </c>
      <c r="Q253" s="133">
        <v>0</v>
      </c>
      <c r="R253" s="133">
        <f t="shared" ref="R253:R266" si="62">Q253*H253</f>
        <v>0</v>
      </c>
      <c r="S253" s="133">
        <v>0</v>
      </c>
      <c r="T253" s="134">
        <f t="shared" ref="T253:T266" si="63"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35" t="s">
        <v>136</v>
      </c>
      <c r="AT253" s="135" t="s">
        <v>132</v>
      </c>
      <c r="AU253" s="135" t="s">
        <v>83</v>
      </c>
      <c r="AY253" s="14" t="s">
        <v>130</v>
      </c>
      <c r="BE253" s="136">
        <f t="shared" ref="BE253:BE266" si="64">IF(N253="základní",J253,0)</f>
        <v>0</v>
      </c>
      <c r="BF253" s="136">
        <f t="shared" ref="BF253:BF266" si="65">IF(N253="snížená",J253,0)</f>
        <v>0</v>
      </c>
      <c r="BG253" s="136">
        <f t="shared" ref="BG253:BG266" si="66">IF(N253="zákl. přenesená",J253,0)</f>
        <v>0</v>
      </c>
      <c r="BH253" s="136">
        <f t="shared" ref="BH253:BH266" si="67">IF(N253="sníž. přenesená",J253,0)</f>
        <v>0</v>
      </c>
      <c r="BI253" s="136">
        <f t="shared" ref="BI253:BI266" si="68">IF(N253="nulová",J253,0)</f>
        <v>0</v>
      </c>
      <c r="BJ253" s="14" t="s">
        <v>137</v>
      </c>
      <c r="BK253" s="136">
        <f t="shared" ref="BK253:BK266" si="69">ROUND(I253*H253,2)</f>
        <v>0</v>
      </c>
      <c r="BL253" s="14" t="s">
        <v>136</v>
      </c>
      <c r="BM253" s="135" t="s">
        <v>554</v>
      </c>
    </row>
    <row r="254" spans="1:65" s="2" customFormat="1" ht="16.5" customHeight="1">
      <c r="A254" s="29"/>
      <c r="B254" s="128"/>
      <c r="C254" s="234" t="s">
        <v>555</v>
      </c>
      <c r="D254" s="234" t="s">
        <v>132</v>
      </c>
      <c r="E254" s="235" t="s">
        <v>556</v>
      </c>
      <c r="F254" s="236" t="s">
        <v>557</v>
      </c>
      <c r="G254" s="237" t="s">
        <v>558</v>
      </c>
      <c r="H254" s="243">
        <v>8</v>
      </c>
      <c r="I254" s="129"/>
      <c r="J254" s="247">
        <f t="shared" si="60"/>
        <v>0</v>
      </c>
      <c r="K254" s="130"/>
      <c r="L254" s="30"/>
      <c r="M254" s="131" t="s">
        <v>1</v>
      </c>
      <c r="N254" s="132" t="s">
        <v>41</v>
      </c>
      <c r="O254" s="54"/>
      <c r="P254" s="133">
        <f t="shared" si="61"/>
        <v>0</v>
      </c>
      <c r="Q254" s="133">
        <v>0</v>
      </c>
      <c r="R254" s="133">
        <f t="shared" si="62"/>
        <v>0</v>
      </c>
      <c r="S254" s="133">
        <v>0</v>
      </c>
      <c r="T254" s="134">
        <f t="shared" si="6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35" t="s">
        <v>203</v>
      </c>
      <c r="AT254" s="135" t="s">
        <v>132</v>
      </c>
      <c r="AU254" s="135" t="s">
        <v>83</v>
      </c>
      <c r="AY254" s="14" t="s">
        <v>130</v>
      </c>
      <c r="BE254" s="136">
        <f t="shared" si="64"/>
        <v>0</v>
      </c>
      <c r="BF254" s="136">
        <f t="shared" si="65"/>
        <v>0</v>
      </c>
      <c r="BG254" s="136">
        <f t="shared" si="66"/>
        <v>0</v>
      </c>
      <c r="BH254" s="136">
        <f t="shared" si="67"/>
        <v>0</v>
      </c>
      <c r="BI254" s="136">
        <f t="shared" si="68"/>
        <v>0</v>
      </c>
      <c r="BJ254" s="14" t="s">
        <v>137</v>
      </c>
      <c r="BK254" s="136">
        <f t="shared" si="69"/>
        <v>0</v>
      </c>
      <c r="BL254" s="14" t="s">
        <v>203</v>
      </c>
      <c r="BM254" s="135" t="s">
        <v>559</v>
      </c>
    </row>
    <row r="255" spans="1:65" s="2" customFormat="1" ht="16.5" customHeight="1">
      <c r="A255" s="29"/>
      <c r="B255" s="128"/>
      <c r="C255" s="234" t="s">
        <v>560</v>
      </c>
      <c r="D255" s="234" t="s">
        <v>132</v>
      </c>
      <c r="E255" s="235" t="s">
        <v>561</v>
      </c>
      <c r="F255" s="236" t="s">
        <v>562</v>
      </c>
      <c r="G255" s="237" t="s">
        <v>335</v>
      </c>
      <c r="H255" s="243">
        <v>1</v>
      </c>
      <c r="I255" s="129"/>
      <c r="J255" s="247">
        <f t="shared" si="60"/>
        <v>0</v>
      </c>
      <c r="K255" s="130"/>
      <c r="L255" s="30"/>
      <c r="M255" s="131" t="s">
        <v>1</v>
      </c>
      <c r="N255" s="132" t="s">
        <v>41</v>
      </c>
      <c r="O255" s="54"/>
      <c r="P255" s="133">
        <f t="shared" si="61"/>
        <v>0</v>
      </c>
      <c r="Q255" s="133">
        <v>0</v>
      </c>
      <c r="R255" s="133">
        <f t="shared" si="62"/>
        <v>0</v>
      </c>
      <c r="S255" s="133">
        <v>0</v>
      </c>
      <c r="T255" s="134">
        <f t="shared" si="6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35" t="s">
        <v>203</v>
      </c>
      <c r="AT255" s="135" t="s">
        <v>132</v>
      </c>
      <c r="AU255" s="135" t="s">
        <v>83</v>
      </c>
      <c r="AY255" s="14" t="s">
        <v>130</v>
      </c>
      <c r="BE255" s="136">
        <f t="shared" si="64"/>
        <v>0</v>
      </c>
      <c r="BF255" s="136">
        <f t="shared" si="65"/>
        <v>0</v>
      </c>
      <c r="BG255" s="136">
        <f t="shared" si="66"/>
        <v>0</v>
      </c>
      <c r="BH255" s="136">
        <f t="shared" si="67"/>
        <v>0</v>
      </c>
      <c r="BI255" s="136">
        <f t="shared" si="68"/>
        <v>0</v>
      </c>
      <c r="BJ255" s="14" t="s">
        <v>137</v>
      </c>
      <c r="BK255" s="136">
        <f t="shared" si="69"/>
        <v>0</v>
      </c>
      <c r="BL255" s="14" t="s">
        <v>203</v>
      </c>
      <c r="BM255" s="135" t="s">
        <v>563</v>
      </c>
    </row>
    <row r="256" spans="1:65" s="2" customFormat="1" ht="16.5" customHeight="1">
      <c r="A256" s="29"/>
      <c r="B256" s="128"/>
      <c r="C256" s="234" t="s">
        <v>564</v>
      </c>
      <c r="D256" s="234" t="s">
        <v>132</v>
      </c>
      <c r="E256" s="235" t="s">
        <v>565</v>
      </c>
      <c r="F256" s="236" t="s">
        <v>566</v>
      </c>
      <c r="G256" s="237" t="s">
        <v>558</v>
      </c>
      <c r="H256" s="243">
        <v>4</v>
      </c>
      <c r="I256" s="129"/>
      <c r="J256" s="247">
        <f t="shared" si="60"/>
        <v>0</v>
      </c>
      <c r="K256" s="130"/>
      <c r="L256" s="30"/>
      <c r="M256" s="131" t="s">
        <v>1</v>
      </c>
      <c r="N256" s="132" t="s">
        <v>41</v>
      </c>
      <c r="O256" s="54"/>
      <c r="P256" s="133">
        <f t="shared" si="61"/>
        <v>0</v>
      </c>
      <c r="Q256" s="133">
        <v>0</v>
      </c>
      <c r="R256" s="133">
        <f t="shared" si="62"/>
        <v>0</v>
      </c>
      <c r="S256" s="133">
        <v>0</v>
      </c>
      <c r="T256" s="134">
        <f t="shared" si="6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35" t="s">
        <v>203</v>
      </c>
      <c r="AT256" s="135" t="s">
        <v>132</v>
      </c>
      <c r="AU256" s="135" t="s">
        <v>83</v>
      </c>
      <c r="AY256" s="14" t="s">
        <v>130</v>
      </c>
      <c r="BE256" s="136">
        <f t="shared" si="64"/>
        <v>0</v>
      </c>
      <c r="BF256" s="136">
        <f t="shared" si="65"/>
        <v>0</v>
      </c>
      <c r="BG256" s="136">
        <f t="shared" si="66"/>
        <v>0</v>
      </c>
      <c r="BH256" s="136">
        <f t="shared" si="67"/>
        <v>0</v>
      </c>
      <c r="BI256" s="136">
        <f t="shared" si="68"/>
        <v>0</v>
      </c>
      <c r="BJ256" s="14" t="s">
        <v>137</v>
      </c>
      <c r="BK256" s="136">
        <f t="shared" si="69"/>
        <v>0</v>
      </c>
      <c r="BL256" s="14" t="s">
        <v>203</v>
      </c>
      <c r="BM256" s="135" t="s">
        <v>567</v>
      </c>
    </row>
    <row r="257" spans="1:65" s="2" customFormat="1" ht="16.5" customHeight="1">
      <c r="A257" s="29"/>
      <c r="B257" s="128"/>
      <c r="C257" s="234" t="s">
        <v>568</v>
      </c>
      <c r="D257" s="234" t="s">
        <v>132</v>
      </c>
      <c r="E257" s="235" t="s">
        <v>569</v>
      </c>
      <c r="F257" s="236" t="s">
        <v>570</v>
      </c>
      <c r="G257" s="237" t="s">
        <v>558</v>
      </c>
      <c r="H257" s="243">
        <v>26</v>
      </c>
      <c r="I257" s="129"/>
      <c r="J257" s="247">
        <f t="shared" si="60"/>
        <v>0</v>
      </c>
      <c r="K257" s="130"/>
      <c r="L257" s="30"/>
      <c r="M257" s="131" t="s">
        <v>1</v>
      </c>
      <c r="N257" s="132" t="s">
        <v>41</v>
      </c>
      <c r="O257" s="54"/>
      <c r="P257" s="133">
        <f t="shared" si="61"/>
        <v>0</v>
      </c>
      <c r="Q257" s="133">
        <v>0</v>
      </c>
      <c r="R257" s="133">
        <f t="shared" si="62"/>
        <v>0</v>
      </c>
      <c r="S257" s="133">
        <v>0</v>
      </c>
      <c r="T257" s="134">
        <f t="shared" si="6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35" t="s">
        <v>203</v>
      </c>
      <c r="AT257" s="135" t="s">
        <v>132</v>
      </c>
      <c r="AU257" s="135" t="s">
        <v>83</v>
      </c>
      <c r="AY257" s="14" t="s">
        <v>130</v>
      </c>
      <c r="BE257" s="136">
        <f t="shared" si="64"/>
        <v>0</v>
      </c>
      <c r="BF257" s="136">
        <f t="shared" si="65"/>
        <v>0</v>
      </c>
      <c r="BG257" s="136">
        <f t="shared" si="66"/>
        <v>0</v>
      </c>
      <c r="BH257" s="136">
        <f t="shared" si="67"/>
        <v>0</v>
      </c>
      <c r="BI257" s="136">
        <f t="shared" si="68"/>
        <v>0</v>
      </c>
      <c r="BJ257" s="14" t="s">
        <v>137</v>
      </c>
      <c r="BK257" s="136">
        <f t="shared" si="69"/>
        <v>0</v>
      </c>
      <c r="BL257" s="14" t="s">
        <v>203</v>
      </c>
      <c r="BM257" s="135" t="s">
        <v>571</v>
      </c>
    </row>
    <row r="258" spans="1:65" s="2" customFormat="1" ht="16.5" customHeight="1">
      <c r="A258" s="29"/>
      <c r="B258" s="128"/>
      <c r="C258" s="234" t="s">
        <v>572</v>
      </c>
      <c r="D258" s="234" t="s">
        <v>132</v>
      </c>
      <c r="E258" s="235" t="s">
        <v>573</v>
      </c>
      <c r="F258" s="236" t="s">
        <v>574</v>
      </c>
      <c r="G258" s="237" t="s">
        <v>135</v>
      </c>
      <c r="H258" s="243">
        <v>1</v>
      </c>
      <c r="I258" s="129"/>
      <c r="J258" s="247">
        <f t="shared" si="60"/>
        <v>0</v>
      </c>
      <c r="K258" s="130"/>
      <c r="L258" s="30"/>
      <c r="M258" s="131" t="s">
        <v>1</v>
      </c>
      <c r="N258" s="132" t="s">
        <v>41</v>
      </c>
      <c r="O258" s="54"/>
      <c r="P258" s="133">
        <f t="shared" si="61"/>
        <v>0</v>
      </c>
      <c r="Q258" s="133">
        <v>0</v>
      </c>
      <c r="R258" s="133">
        <f t="shared" si="62"/>
        <v>0</v>
      </c>
      <c r="S258" s="133">
        <v>0</v>
      </c>
      <c r="T258" s="134">
        <f t="shared" si="6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35" t="s">
        <v>203</v>
      </c>
      <c r="AT258" s="135" t="s">
        <v>132</v>
      </c>
      <c r="AU258" s="135" t="s">
        <v>83</v>
      </c>
      <c r="AY258" s="14" t="s">
        <v>130</v>
      </c>
      <c r="BE258" s="136">
        <f t="shared" si="64"/>
        <v>0</v>
      </c>
      <c r="BF258" s="136">
        <f t="shared" si="65"/>
        <v>0</v>
      </c>
      <c r="BG258" s="136">
        <f t="shared" si="66"/>
        <v>0</v>
      </c>
      <c r="BH258" s="136">
        <f t="shared" si="67"/>
        <v>0</v>
      </c>
      <c r="BI258" s="136">
        <f t="shared" si="68"/>
        <v>0</v>
      </c>
      <c r="BJ258" s="14" t="s">
        <v>137</v>
      </c>
      <c r="BK258" s="136">
        <f t="shared" si="69"/>
        <v>0</v>
      </c>
      <c r="BL258" s="14" t="s">
        <v>203</v>
      </c>
      <c r="BM258" s="135" t="s">
        <v>575</v>
      </c>
    </row>
    <row r="259" spans="1:65" s="2" customFormat="1" ht="16.5" customHeight="1">
      <c r="A259" s="29"/>
      <c r="B259" s="128"/>
      <c r="C259" s="234" t="s">
        <v>137</v>
      </c>
      <c r="D259" s="234" t="s">
        <v>132</v>
      </c>
      <c r="E259" s="235" t="s">
        <v>576</v>
      </c>
      <c r="F259" s="236" t="s">
        <v>577</v>
      </c>
      <c r="G259" s="237" t="s">
        <v>558</v>
      </c>
      <c r="H259" s="243">
        <v>25</v>
      </c>
      <c r="I259" s="129"/>
      <c r="J259" s="247">
        <f t="shared" si="60"/>
        <v>0</v>
      </c>
      <c r="K259" s="130"/>
      <c r="L259" s="30"/>
      <c r="M259" s="131" t="s">
        <v>1</v>
      </c>
      <c r="N259" s="132" t="s">
        <v>41</v>
      </c>
      <c r="O259" s="54"/>
      <c r="P259" s="133">
        <f t="shared" si="61"/>
        <v>0</v>
      </c>
      <c r="Q259" s="133">
        <v>0</v>
      </c>
      <c r="R259" s="133">
        <f t="shared" si="62"/>
        <v>0</v>
      </c>
      <c r="S259" s="133">
        <v>0</v>
      </c>
      <c r="T259" s="134">
        <f t="shared" si="6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35" t="s">
        <v>203</v>
      </c>
      <c r="AT259" s="135" t="s">
        <v>132</v>
      </c>
      <c r="AU259" s="135" t="s">
        <v>83</v>
      </c>
      <c r="AY259" s="14" t="s">
        <v>130</v>
      </c>
      <c r="BE259" s="136">
        <f t="shared" si="64"/>
        <v>0</v>
      </c>
      <c r="BF259" s="136">
        <f t="shared" si="65"/>
        <v>0</v>
      </c>
      <c r="BG259" s="136">
        <f t="shared" si="66"/>
        <v>0</v>
      </c>
      <c r="BH259" s="136">
        <f t="shared" si="67"/>
        <v>0</v>
      </c>
      <c r="BI259" s="136">
        <f t="shared" si="68"/>
        <v>0</v>
      </c>
      <c r="BJ259" s="14" t="s">
        <v>137</v>
      </c>
      <c r="BK259" s="136">
        <f t="shared" si="69"/>
        <v>0</v>
      </c>
      <c r="BL259" s="14" t="s">
        <v>203</v>
      </c>
      <c r="BM259" s="135" t="s">
        <v>578</v>
      </c>
    </row>
    <row r="260" spans="1:65" s="2" customFormat="1" ht="16.5" customHeight="1">
      <c r="A260" s="29"/>
      <c r="B260" s="128"/>
      <c r="C260" s="234" t="s">
        <v>128</v>
      </c>
      <c r="D260" s="234" t="s">
        <v>132</v>
      </c>
      <c r="E260" s="235" t="s">
        <v>579</v>
      </c>
      <c r="F260" s="236" t="s">
        <v>580</v>
      </c>
      <c r="G260" s="237" t="s">
        <v>558</v>
      </c>
      <c r="H260" s="243">
        <v>40</v>
      </c>
      <c r="I260" s="129"/>
      <c r="J260" s="247">
        <f t="shared" si="60"/>
        <v>0</v>
      </c>
      <c r="K260" s="130"/>
      <c r="L260" s="30"/>
      <c r="M260" s="131" t="s">
        <v>1</v>
      </c>
      <c r="N260" s="132" t="s">
        <v>41</v>
      </c>
      <c r="O260" s="54"/>
      <c r="P260" s="133">
        <f t="shared" si="61"/>
        <v>0</v>
      </c>
      <c r="Q260" s="133">
        <v>0</v>
      </c>
      <c r="R260" s="133">
        <f t="shared" si="62"/>
        <v>0</v>
      </c>
      <c r="S260" s="133">
        <v>0</v>
      </c>
      <c r="T260" s="134">
        <f t="shared" si="6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35" t="s">
        <v>281</v>
      </c>
      <c r="AT260" s="135" t="s">
        <v>132</v>
      </c>
      <c r="AU260" s="135" t="s">
        <v>83</v>
      </c>
      <c r="AY260" s="14" t="s">
        <v>130</v>
      </c>
      <c r="BE260" s="136">
        <f t="shared" si="64"/>
        <v>0</v>
      </c>
      <c r="BF260" s="136">
        <f t="shared" si="65"/>
        <v>0</v>
      </c>
      <c r="BG260" s="136">
        <f t="shared" si="66"/>
        <v>0</v>
      </c>
      <c r="BH260" s="136">
        <f t="shared" si="67"/>
        <v>0</v>
      </c>
      <c r="BI260" s="136">
        <f t="shared" si="68"/>
        <v>0</v>
      </c>
      <c r="BJ260" s="14" t="s">
        <v>137</v>
      </c>
      <c r="BK260" s="136">
        <f t="shared" si="69"/>
        <v>0</v>
      </c>
      <c r="BL260" s="14" t="s">
        <v>281</v>
      </c>
      <c r="BM260" s="135" t="s">
        <v>581</v>
      </c>
    </row>
    <row r="261" spans="1:65" s="2" customFormat="1" ht="16.5" customHeight="1">
      <c r="A261" s="29"/>
      <c r="B261" s="128"/>
      <c r="C261" s="234" t="s">
        <v>203</v>
      </c>
      <c r="D261" s="234" t="s">
        <v>132</v>
      </c>
      <c r="E261" s="235" t="s">
        <v>582</v>
      </c>
      <c r="F261" s="236" t="s">
        <v>583</v>
      </c>
      <c r="G261" s="237" t="s">
        <v>335</v>
      </c>
      <c r="H261" s="243">
        <v>1</v>
      </c>
      <c r="I261" s="129"/>
      <c r="J261" s="247">
        <f t="shared" si="60"/>
        <v>0</v>
      </c>
      <c r="K261" s="130"/>
      <c r="L261" s="30"/>
      <c r="M261" s="131" t="s">
        <v>1</v>
      </c>
      <c r="N261" s="132" t="s">
        <v>41</v>
      </c>
      <c r="O261" s="54"/>
      <c r="P261" s="133">
        <f t="shared" si="61"/>
        <v>0</v>
      </c>
      <c r="Q261" s="133">
        <v>0</v>
      </c>
      <c r="R261" s="133">
        <f t="shared" si="62"/>
        <v>0</v>
      </c>
      <c r="S261" s="133">
        <v>0</v>
      </c>
      <c r="T261" s="134">
        <f t="shared" si="6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35" t="s">
        <v>281</v>
      </c>
      <c r="AT261" s="135" t="s">
        <v>132</v>
      </c>
      <c r="AU261" s="135" t="s">
        <v>83</v>
      </c>
      <c r="AY261" s="14" t="s">
        <v>130</v>
      </c>
      <c r="BE261" s="136">
        <f t="shared" si="64"/>
        <v>0</v>
      </c>
      <c r="BF261" s="136">
        <f t="shared" si="65"/>
        <v>0</v>
      </c>
      <c r="BG261" s="136">
        <f t="shared" si="66"/>
        <v>0</v>
      </c>
      <c r="BH261" s="136">
        <f t="shared" si="67"/>
        <v>0</v>
      </c>
      <c r="BI261" s="136">
        <f t="shared" si="68"/>
        <v>0</v>
      </c>
      <c r="BJ261" s="14" t="s">
        <v>137</v>
      </c>
      <c r="BK261" s="136">
        <f t="shared" si="69"/>
        <v>0</v>
      </c>
      <c r="BL261" s="14" t="s">
        <v>281</v>
      </c>
      <c r="BM261" s="135" t="s">
        <v>584</v>
      </c>
    </row>
    <row r="262" spans="1:65" s="2" customFormat="1" ht="16.5" customHeight="1">
      <c r="A262" s="29"/>
      <c r="B262" s="128"/>
      <c r="C262" s="234" t="s">
        <v>585</v>
      </c>
      <c r="D262" s="234" t="s">
        <v>132</v>
      </c>
      <c r="E262" s="235" t="s">
        <v>586</v>
      </c>
      <c r="F262" s="236" t="s">
        <v>587</v>
      </c>
      <c r="G262" s="237" t="s">
        <v>558</v>
      </c>
      <c r="H262" s="243">
        <v>20</v>
      </c>
      <c r="I262" s="129"/>
      <c r="J262" s="247">
        <f t="shared" si="60"/>
        <v>0</v>
      </c>
      <c r="K262" s="130"/>
      <c r="L262" s="30"/>
      <c r="M262" s="131" t="s">
        <v>1</v>
      </c>
      <c r="N262" s="132" t="s">
        <v>41</v>
      </c>
      <c r="O262" s="54"/>
      <c r="P262" s="133">
        <f t="shared" si="61"/>
        <v>0</v>
      </c>
      <c r="Q262" s="133">
        <v>0</v>
      </c>
      <c r="R262" s="133">
        <f t="shared" si="62"/>
        <v>0</v>
      </c>
      <c r="S262" s="133">
        <v>0</v>
      </c>
      <c r="T262" s="134">
        <f t="shared" si="6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35" t="s">
        <v>281</v>
      </c>
      <c r="AT262" s="135" t="s">
        <v>132</v>
      </c>
      <c r="AU262" s="135" t="s">
        <v>83</v>
      </c>
      <c r="AY262" s="14" t="s">
        <v>130</v>
      </c>
      <c r="BE262" s="136">
        <f t="shared" si="64"/>
        <v>0</v>
      </c>
      <c r="BF262" s="136">
        <f t="shared" si="65"/>
        <v>0</v>
      </c>
      <c r="BG262" s="136">
        <f t="shared" si="66"/>
        <v>0</v>
      </c>
      <c r="BH262" s="136">
        <f t="shared" si="67"/>
        <v>0</v>
      </c>
      <c r="BI262" s="136">
        <f t="shared" si="68"/>
        <v>0</v>
      </c>
      <c r="BJ262" s="14" t="s">
        <v>137</v>
      </c>
      <c r="BK262" s="136">
        <f t="shared" si="69"/>
        <v>0</v>
      </c>
      <c r="BL262" s="14" t="s">
        <v>281</v>
      </c>
      <c r="BM262" s="135" t="s">
        <v>588</v>
      </c>
    </row>
    <row r="263" spans="1:65" s="2" customFormat="1" ht="16.5" customHeight="1">
      <c r="A263" s="29"/>
      <c r="B263" s="128"/>
      <c r="C263" s="234" t="s">
        <v>136</v>
      </c>
      <c r="D263" s="234" t="s">
        <v>132</v>
      </c>
      <c r="E263" s="235" t="s">
        <v>589</v>
      </c>
      <c r="F263" s="236" t="s">
        <v>590</v>
      </c>
      <c r="G263" s="237" t="s">
        <v>135</v>
      </c>
      <c r="H263" s="243">
        <v>14</v>
      </c>
      <c r="I263" s="129"/>
      <c r="J263" s="247">
        <f t="shared" si="60"/>
        <v>0</v>
      </c>
      <c r="K263" s="130"/>
      <c r="L263" s="30"/>
      <c r="M263" s="131" t="s">
        <v>1</v>
      </c>
      <c r="N263" s="132" t="s">
        <v>41</v>
      </c>
      <c r="O263" s="54"/>
      <c r="P263" s="133">
        <f t="shared" si="61"/>
        <v>0</v>
      </c>
      <c r="Q263" s="133">
        <v>0</v>
      </c>
      <c r="R263" s="133">
        <f t="shared" si="62"/>
        <v>0</v>
      </c>
      <c r="S263" s="133">
        <v>0</v>
      </c>
      <c r="T263" s="134">
        <f t="shared" si="6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35" t="s">
        <v>281</v>
      </c>
      <c r="AT263" s="135" t="s">
        <v>132</v>
      </c>
      <c r="AU263" s="135" t="s">
        <v>83</v>
      </c>
      <c r="AY263" s="14" t="s">
        <v>130</v>
      </c>
      <c r="BE263" s="136">
        <f t="shared" si="64"/>
        <v>0</v>
      </c>
      <c r="BF263" s="136">
        <f t="shared" si="65"/>
        <v>0</v>
      </c>
      <c r="BG263" s="136">
        <f t="shared" si="66"/>
        <v>0</v>
      </c>
      <c r="BH263" s="136">
        <f t="shared" si="67"/>
        <v>0</v>
      </c>
      <c r="BI263" s="136">
        <f t="shared" si="68"/>
        <v>0</v>
      </c>
      <c r="BJ263" s="14" t="s">
        <v>137</v>
      </c>
      <c r="BK263" s="136">
        <f t="shared" si="69"/>
        <v>0</v>
      </c>
      <c r="BL263" s="14" t="s">
        <v>281</v>
      </c>
      <c r="BM263" s="135" t="s">
        <v>591</v>
      </c>
    </row>
    <row r="264" spans="1:65" s="2" customFormat="1" ht="16.5" customHeight="1">
      <c r="A264" s="29"/>
      <c r="B264" s="128"/>
      <c r="C264" s="234" t="s">
        <v>592</v>
      </c>
      <c r="D264" s="234" t="s">
        <v>132</v>
      </c>
      <c r="E264" s="235" t="s">
        <v>593</v>
      </c>
      <c r="F264" s="236" t="s">
        <v>594</v>
      </c>
      <c r="G264" s="237" t="s">
        <v>135</v>
      </c>
      <c r="H264" s="243">
        <v>26</v>
      </c>
      <c r="I264" s="129"/>
      <c r="J264" s="247">
        <f t="shared" si="60"/>
        <v>0</v>
      </c>
      <c r="K264" s="130"/>
      <c r="L264" s="30"/>
      <c r="M264" s="131" t="s">
        <v>1</v>
      </c>
      <c r="N264" s="132" t="s">
        <v>41</v>
      </c>
      <c r="O264" s="54"/>
      <c r="P264" s="133">
        <f t="shared" si="61"/>
        <v>0</v>
      </c>
      <c r="Q264" s="133">
        <v>0</v>
      </c>
      <c r="R264" s="133">
        <f t="shared" si="62"/>
        <v>0</v>
      </c>
      <c r="S264" s="133">
        <v>0</v>
      </c>
      <c r="T264" s="134">
        <f t="shared" si="6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35" t="s">
        <v>281</v>
      </c>
      <c r="AT264" s="135" t="s">
        <v>132</v>
      </c>
      <c r="AU264" s="135" t="s">
        <v>83</v>
      </c>
      <c r="AY264" s="14" t="s">
        <v>130</v>
      </c>
      <c r="BE264" s="136">
        <f t="shared" si="64"/>
        <v>0</v>
      </c>
      <c r="BF264" s="136">
        <f t="shared" si="65"/>
        <v>0</v>
      </c>
      <c r="BG264" s="136">
        <f t="shared" si="66"/>
        <v>0</v>
      </c>
      <c r="BH264" s="136">
        <f t="shared" si="67"/>
        <v>0</v>
      </c>
      <c r="BI264" s="136">
        <f t="shared" si="68"/>
        <v>0</v>
      </c>
      <c r="BJ264" s="14" t="s">
        <v>137</v>
      </c>
      <c r="BK264" s="136">
        <f t="shared" si="69"/>
        <v>0</v>
      </c>
      <c r="BL264" s="14" t="s">
        <v>281</v>
      </c>
      <c r="BM264" s="135" t="s">
        <v>595</v>
      </c>
    </row>
    <row r="265" spans="1:65" s="2" customFormat="1" ht="16.5" customHeight="1">
      <c r="A265" s="29"/>
      <c r="B265" s="128"/>
      <c r="C265" s="234" t="s">
        <v>596</v>
      </c>
      <c r="D265" s="234" t="s">
        <v>132</v>
      </c>
      <c r="E265" s="235" t="s">
        <v>597</v>
      </c>
      <c r="F265" s="236" t="s">
        <v>598</v>
      </c>
      <c r="G265" s="237" t="s">
        <v>135</v>
      </c>
      <c r="H265" s="243">
        <v>0</v>
      </c>
      <c r="I265" s="129"/>
      <c r="J265" s="247">
        <f t="shared" si="60"/>
        <v>0</v>
      </c>
      <c r="K265" s="130"/>
      <c r="L265" s="30"/>
      <c r="M265" s="131" t="s">
        <v>1</v>
      </c>
      <c r="N265" s="132" t="s">
        <v>41</v>
      </c>
      <c r="O265" s="54"/>
      <c r="P265" s="133">
        <f t="shared" si="61"/>
        <v>0</v>
      </c>
      <c r="Q265" s="133">
        <v>0</v>
      </c>
      <c r="R265" s="133">
        <f t="shared" si="62"/>
        <v>0</v>
      </c>
      <c r="S265" s="133">
        <v>0</v>
      </c>
      <c r="T265" s="134">
        <f t="shared" si="6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35" t="s">
        <v>281</v>
      </c>
      <c r="AT265" s="135" t="s">
        <v>132</v>
      </c>
      <c r="AU265" s="135" t="s">
        <v>83</v>
      </c>
      <c r="AY265" s="14" t="s">
        <v>130</v>
      </c>
      <c r="BE265" s="136">
        <f t="shared" si="64"/>
        <v>0</v>
      </c>
      <c r="BF265" s="136">
        <f t="shared" si="65"/>
        <v>0</v>
      </c>
      <c r="BG265" s="136">
        <f t="shared" si="66"/>
        <v>0</v>
      </c>
      <c r="BH265" s="136">
        <f t="shared" si="67"/>
        <v>0</v>
      </c>
      <c r="BI265" s="136">
        <f t="shared" si="68"/>
        <v>0</v>
      </c>
      <c r="BJ265" s="14" t="s">
        <v>137</v>
      </c>
      <c r="BK265" s="136">
        <f t="shared" si="69"/>
        <v>0</v>
      </c>
      <c r="BL265" s="14" t="s">
        <v>281</v>
      </c>
      <c r="BM265" s="135" t="s">
        <v>599</v>
      </c>
    </row>
    <row r="266" spans="1:65" s="2" customFormat="1" ht="16.5" customHeight="1">
      <c r="A266" s="29"/>
      <c r="B266" s="128"/>
      <c r="C266" s="234" t="s">
        <v>600</v>
      </c>
      <c r="D266" s="234" t="s">
        <v>132</v>
      </c>
      <c r="E266" s="235" t="s">
        <v>601</v>
      </c>
      <c r="F266" s="236" t="s">
        <v>602</v>
      </c>
      <c r="G266" s="237" t="s">
        <v>335</v>
      </c>
      <c r="H266" s="243">
        <v>1</v>
      </c>
      <c r="I266" s="129"/>
      <c r="J266" s="247">
        <f t="shared" si="60"/>
        <v>0</v>
      </c>
      <c r="K266" s="130"/>
      <c r="L266" s="30"/>
      <c r="M266" s="131" t="s">
        <v>1</v>
      </c>
      <c r="N266" s="132" t="s">
        <v>41</v>
      </c>
      <c r="O266" s="54"/>
      <c r="P266" s="133">
        <f t="shared" si="61"/>
        <v>0</v>
      </c>
      <c r="Q266" s="133">
        <v>0</v>
      </c>
      <c r="R266" s="133">
        <f t="shared" si="62"/>
        <v>0</v>
      </c>
      <c r="S266" s="133">
        <v>0</v>
      </c>
      <c r="T266" s="134">
        <f t="shared" si="6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35" t="s">
        <v>136</v>
      </c>
      <c r="AT266" s="135" t="s">
        <v>132</v>
      </c>
      <c r="AU266" s="135" t="s">
        <v>83</v>
      </c>
      <c r="AY266" s="14" t="s">
        <v>130</v>
      </c>
      <c r="BE266" s="136">
        <f t="shared" si="64"/>
        <v>0</v>
      </c>
      <c r="BF266" s="136">
        <f t="shared" si="65"/>
        <v>0</v>
      </c>
      <c r="BG266" s="136">
        <f t="shared" si="66"/>
        <v>0</v>
      </c>
      <c r="BH266" s="136">
        <f t="shared" si="67"/>
        <v>0</v>
      </c>
      <c r="BI266" s="136">
        <f t="shared" si="68"/>
        <v>0</v>
      </c>
      <c r="BJ266" s="14" t="s">
        <v>137</v>
      </c>
      <c r="BK266" s="136">
        <f t="shared" si="69"/>
        <v>0</v>
      </c>
      <c r="BL266" s="14" t="s">
        <v>136</v>
      </c>
      <c r="BM266" s="135" t="s">
        <v>603</v>
      </c>
    </row>
    <row r="267" spans="1:65" s="12" customFormat="1" ht="25.9" customHeight="1">
      <c r="B267" s="119"/>
      <c r="C267" s="231"/>
      <c r="D267" s="232" t="s">
        <v>74</v>
      </c>
      <c r="E267" s="233" t="s">
        <v>604</v>
      </c>
      <c r="F267" s="233" t="s">
        <v>605</v>
      </c>
      <c r="G267" s="231"/>
      <c r="I267" s="121"/>
      <c r="J267" s="246">
        <f>BK267</f>
        <v>0</v>
      </c>
      <c r="L267" s="119"/>
      <c r="M267" s="122"/>
      <c r="N267" s="123"/>
      <c r="O267" s="123"/>
      <c r="P267" s="124">
        <f>SUM(P268:P270)</f>
        <v>0</v>
      </c>
      <c r="Q267" s="123"/>
      <c r="R267" s="124">
        <f>SUM(R268:R270)</f>
        <v>0</v>
      </c>
      <c r="S267" s="123"/>
      <c r="T267" s="125">
        <f>SUM(T268:T270)</f>
        <v>0</v>
      </c>
      <c r="AR267" s="120" t="s">
        <v>83</v>
      </c>
      <c r="AT267" s="126" t="s">
        <v>74</v>
      </c>
      <c r="AU267" s="126" t="s">
        <v>75</v>
      </c>
      <c r="AY267" s="120" t="s">
        <v>130</v>
      </c>
      <c r="BK267" s="127">
        <f>SUM(BK268:BK270)</f>
        <v>0</v>
      </c>
    </row>
    <row r="268" spans="1:65" s="2" customFormat="1" ht="16.5" customHeight="1">
      <c r="A268" s="29"/>
      <c r="B268" s="128"/>
      <c r="C268" s="234" t="s">
        <v>606</v>
      </c>
      <c r="D268" s="234" t="s">
        <v>132</v>
      </c>
      <c r="E268" s="235" t="s">
        <v>607</v>
      </c>
      <c r="F268" s="236" t="s">
        <v>608</v>
      </c>
      <c r="G268" s="237" t="s">
        <v>242</v>
      </c>
      <c r="H268" s="137"/>
      <c r="I268" s="129"/>
      <c r="J268" s="247">
        <f>ROUND(I268*H268,2)</f>
        <v>0</v>
      </c>
      <c r="K268" s="130"/>
      <c r="L268" s="30"/>
      <c r="M268" s="131" t="s">
        <v>1</v>
      </c>
      <c r="N268" s="132" t="s">
        <v>41</v>
      </c>
      <c r="O268" s="54"/>
      <c r="P268" s="133">
        <f>O268*H268</f>
        <v>0</v>
      </c>
      <c r="Q268" s="133">
        <v>0</v>
      </c>
      <c r="R268" s="133">
        <f>Q268*H268</f>
        <v>0</v>
      </c>
      <c r="S268" s="133">
        <v>0</v>
      </c>
      <c r="T268" s="134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35" t="s">
        <v>136</v>
      </c>
      <c r="AT268" s="135" t="s">
        <v>132</v>
      </c>
      <c r="AU268" s="135" t="s">
        <v>83</v>
      </c>
      <c r="AY268" s="14" t="s">
        <v>130</v>
      </c>
      <c r="BE268" s="136">
        <f>IF(N268="základní",J268,0)</f>
        <v>0</v>
      </c>
      <c r="BF268" s="136">
        <f>IF(N268="snížená",J268,0)</f>
        <v>0</v>
      </c>
      <c r="BG268" s="136">
        <f>IF(N268="zákl. přenesená",J268,0)</f>
        <v>0</v>
      </c>
      <c r="BH268" s="136">
        <f>IF(N268="sníž. přenesená",J268,0)</f>
        <v>0</v>
      </c>
      <c r="BI268" s="136">
        <f>IF(N268="nulová",J268,0)</f>
        <v>0</v>
      </c>
      <c r="BJ268" s="14" t="s">
        <v>137</v>
      </c>
      <c r="BK268" s="136">
        <f>ROUND(I268*H268,2)</f>
        <v>0</v>
      </c>
      <c r="BL268" s="14" t="s">
        <v>136</v>
      </c>
      <c r="BM268" s="135" t="s">
        <v>609</v>
      </c>
    </row>
    <row r="269" spans="1:65" s="2" customFormat="1" ht="16.5" customHeight="1">
      <c r="A269" s="29"/>
      <c r="B269" s="128"/>
      <c r="C269" s="234" t="s">
        <v>610</v>
      </c>
      <c r="D269" s="234" t="s">
        <v>132</v>
      </c>
      <c r="E269" s="235" t="s">
        <v>611</v>
      </c>
      <c r="F269" s="236" t="s">
        <v>612</v>
      </c>
      <c r="G269" s="237" t="s">
        <v>242</v>
      </c>
      <c r="H269" s="137"/>
      <c r="I269" s="129"/>
      <c r="J269" s="247">
        <f>ROUND(I269*H269,2)</f>
        <v>0</v>
      </c>
      <c r="K269" s="130"/>
      <c r="L269" s="30"/>
      <c r="M269" s="131" t="s">
        <v>1</v>
      </c>
      <c r="N269" s="132" t="s">
        <v>41</v>
      </c>
      <c r="O269" s="54"/>
      <c r="P269" s="133">
        <f>O269*H269</f>
        <v>0</v>
      </c>
      <c r="Q269" s="133">
        <v>0</v>
      </c>
      <c r="R269" s="133">
        <f>Q269*H269</f>
        <v>0</v>
      </c>
      <c r="S269" s="133">
        <v>0</v>
      </c>
      <c r="T269" s="134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35" t="s">
        <v>136</v>
      </c>
      <c r="AT269" s="135" t="s">
        <v>132</v>
      </c>
      <c r="AU269" s="135" t="s">
        <v>83</v>
      </c>
      <c r="AY269" s="14" t="s">
        <v>130</v>
      </c>
      <c r="BE269" s="136">
        <f>IF(N269="základní",J269,0)</f>
        <v>0</v>
      </c>
      <c r="BF269" s="136">
        <f>IF(N269="snížená",J269,0)</f>
        <v>0</v>
      </c>
      <c r="BG269" s="136">
        <f>IF(N269="zákl. přenesená",J269,0)</f>
        <v>0</v>
      </c>
      <c r="BH269" s="136">
        <f>IF(N269="sníž. přenesená",J269,0)</f>
        <v>0</v>
      </c>
      <c r="BI269" s="136">
        <f>IF(N269="nulová",J269,0)</f>
        <v>0</v>
      </c>
      <c r="BJ269" s="14" t="s">
        <v>137</v>
      </c>
      <c r="BK269" s="136">
        <f>ROUND(I269*H269,2)</f>
        <v>0</v>
      </c>
      <c r="BL269" s="14" t="s">
        <v>136</v>
      </c>
      <c r="BM269" s="135" t="s">
        <v>613</v>
      </c>
    </row>
    <row r="270" spans="1:65" s="2" customFormat="1" ht="16.5" customHeight="1">
      <c r="A270" s="29"/>
      <c r="B270" s="128"/>
      <c r="C270" s="234" t="s">
        <v>614</v>
      </c>
      <c r="D270" s="234" t="s">
        <v>132</v>
      </c>
      <c r="E270" s="235" t="s">
        <v>615</v>
      </c>
      <c r="F270" s="236" t="s">
        <v>616</v>
      </c>
      <c r="G270" s="237" t="s">
        <v>242</v>
      </c>
      <c r="H270" s="137"/>
      <c r="I270" s="129"/>
      <c r="J270" s="247">
        <f>ROUND(I270*H270,2)</f>
        <v>0</v>
      </c>
      <c r="K270" s="130"/>
      <c r="L270" s="30"/>
      <c r="M270" s="131" t="s">
        <v>1</v>
      </c>
      <c r="N270" s="132" t="s">
        <v>41</v>
      </c>
      <c r="O270" s="54"/>
      <c r="P270" s="133">
        <f>O270*H270</f>
        <v>0</v>
      </c>
      <c r="Q270" s="133">
        <v>0</v>
      </c>
      <c r="R270" s="133">
        <f>Q270*H270</f>
        <v>0</v>
      </c>
      <c r="S270" s="133">
        <v>0</v>
      </c>
      <c r="T270" s="134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35" t="s">
        <v>136</v>
      </c>
      <c r="AT270" s="135" t="s">
        <v>132</v>
      </c>
      <c r="AU270" s="135" t="s">
        <v>83</v>
      </c>
      <c r="AY270" s="14" t="s">
        <v>130</v>
      </c>
      <c r="BE270" s="136">
        <f>IF(N270="základní",J270,0)</f>
        <v>0</v>
      </c>
      <c r="BF270" s="136">
        <f>IF(N270="snížená",J270,0)</f>
        <v>0</v>
      </c>
      <c r="BG270" s="136">
        <f>IF(N270="zákl. přenesená",J270,0)</f>
        <v>0</v>
      </c>
      <c r="BH270" s="136">
        <f>IF(N270="sníž. přenesená",J270,0)</f>
        <v>0</v>
      </c>
      <c r="BI270" s="136">
        <f>IF(N270="nulová",J270,0)</f>
        <v>0</v>
      </c>
      <c r="BJ270" s="14" t="s">
        <v>137</v>
      </c>
      <c r="BK270" s="136">
        <f>ROUND(I270*H270,2)</f>
        <v>0</v>
      </c>
      <c r="BL270" s="14" t="s">
        <v>136</v>
      </c>
      <c r="BM270" s="135" t="s">
        <v>617</v>
      </c>
    </row>
    <row r="271" spans="1:65" s="12" customFormat="1" ht="25.9" customHeight="1">
      <c r="B271" s="119"/>
      <c r="C271" s="231"/>
      <c r="D271" s="232" t="s">
        <v>74</v>
      </c>
      <c r="E271" s="233" t="s">
        <v>618</v>
      </c>
      <c r="F271" s="233" t="s">
        <v>619</v>
      </c>
      <c r="G271" s="231"/>
      <c r="I271" s="121"/>
      <c r="J271" s="246">
        <f>BK271</f>
        <v>0</v>
      </c>
      <c r="L271" s="119"/>
      <c r="M271" s="122"/>
      <c r="N271" s="123"/>
      <c r="O271" s="123"/>
      <c r="P271" s="124">
        <f>P272</f>
        <v>0</v>
      </c>
      <c r="Q271" s="123"/>
      <c r="R271" s="124">
        <f>R272</f>
        <v>0</v>
      </c>
      <c r="S271" s="123"/>
      <c r="T271" s="125">
        <f>T272</f>
        <v>0</v>
      </c>
      <c r="AR271" s="120" t="s">
        <v>83</v>
      </c>
      <c r="AT271" s="126" t="s">
        <v>74</v>
      </c>
      <c r="AU271" s="126" t="s">
        <v>75</v>
      </c>
      <c r="AY271" s="120" t="s">
        <v>130</v>
      </c>
      <c r="BK271" s="127">
        <f>BK272</f>
        <v>0</v>
      </c>
    </row>
    <row r="272" spans="1:65" s="2" customFormat="1" ht="16.5" customHeight="1">
      <c r="A272" s="29"/>
      <c r="B272" s="128"/>
      <c r="C272" s="234" t="s">
        <v>7</v>
      </c>
      <c r="D272" s="234" t="s">
        <v>132</v>
      </c>
      <c r="E272" s="235" t="s">
        <v>620</v>
      </c>
      <c r="F272" s="236" t="s">
        <v>619</v>
      </c>
      <c r="G272" s="237" t="s">
        <v>242</v>
      </c>
      <c r="H272" s="137"/>
      <c r="I272" s="129"/>
      <c r="J272" s="247">
        <f>ROUND(I272*H272,2)</f>
        <v>0</v>
      </c>
      <c r="K272" s="130"/>
      <c r="L272" s="30"/>
      <c r="M272" s="143" t="s">
        <v>1</v>
      </c>
      <c r="N272" s="144" t="s">
        <v>41</v>
      </c>
      <c r="O272" s="145"/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35" t="s">
        <v>136</v>
      </c>
      <c r="AT272" s="135" t="s">
        <v>132</v>
      </c>
      <c r="AU272" s="135" t="s">
        <v>83</v>
      </c>
      <c r="AY272" s="14" t="s">
        <v>130</v>
      </c>
      <c r="BE272" s="136">
        <f>IF(N272="základní",J272,0)</f>
        <v>0</v>
      </c>
      <c r="BF272" s="136">
        <f>IF(N272="snížená",J272,0)</f>
        <v>0</v>
      </c>
      <c r="BG272" s="136">
        <f>IF(N272="zákl. přenesená",J272,0)</f>
        <v>0</v>
      </c>
      <c r="BH272" s="136">
        <f>IF(N272="sníž. přenesená",J272,0)</f>
        <v>0</v>
      </c>
      <c r="BI272" s="136">
        <f>IF(N272="nulová",J272,0)</f>
        <v>0</v>
      </c>
      <c r="BJ272" s="14" t="s">
        <v>137</v>
      </c>
      <c r="BK272" s="136">
        <f>ROUND(I272*H272,2)</f>
        <v>0</v>
      </c>
      <c r="BL272" s="14" t="s">
        <v>136</v>
      </c>
      <c r="BM272" s="135" t="s">
        <v>621</v>
      </c>
    </row>
    <row r="273" spans="1:31" s="2" customFormat="1" ht="6.95" customHeight="1">
      <c r="A273" s="29"/>
      <c r="B273" s="43"/>
      <c r="C273" s="44"/>
      <c r="D273" s="44"/>
      <c r="E273" s="44"/>
      <c r="F273" s="44"/>
      <c r="G273" s="44"/>
      <c r="H273" s="44"/>
      <c r="I273" s="101"/>
      <c r="J273" s="44"/>
      <c r="K273" s="44"/>
      <c r="L273" s="30"/>
      <c r="M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</row>
  </sheetData>
  <sheetProtection algorithmName="SHA-512" hashValue="LYxMMRE4LLVbCxZ67H2QJSqFRU/1B7GpnCXvSm0k0wPNzwtJJHiCXqtrcvbBBwX2o7DVnauZjvkskxUFXhK5UA==" saltValue="H/yKN85cjzDIQiRG1I9IaA==" spinCount="100000" sheet="1" objects="1" scenarios="1"/>
  <autoFilter ref="C137:K272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24113c - Opravy plynovodu...</vt:lpstr>
      <vt:lpstr>'24113c - Opravy plynovodu...'!Názvy_tisku</vt:lpstr>
      <vt:lpstr>'Rekapitulace stavby'!Názvy_tisku</vt:lpstr>
      <vt:lpstr>'24113c - Opravy plynovodu...'!Oblast_tisku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Manda Libor, DiS.</cp:lastModifiedBy>
  <dcterms:created xsi:type="dcterms:W3CDTF">2025-01-30T12:21:30Z</dcterms:created>
  <dcterms:modified xsi:type="dcterms:W3CDTF">2025-02-14T07:59:55Z</dcterms:modified>
</cp:coreProperties>
</file>