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O:\OIVZ\Sehnal\INVESTOR\Výběrová řízení + zakázky\2025\Zázemí DDH - I. etapa\Rozpočtová část\"/>
    </mc:Choice>
  </mc:AlternateContent>
  <xr:revisionPtr revIDLastSave="0" documentId="8_{57AA5235-43B3-4559-99C9-3C734245A1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045-2024 - Zázemí DDH Šte..." sheetId="2" r:id="rId2"/>
    <sheet name="a - Kanalizace" sheetId="3" r:id="rId3"/>
    <sheet name="b - Vsak" sheetId="4" r:id="rId4"/>
    <sheet name="c - Voda" sheetId="5" r:id="rId5"/>
    <sheet name="d - Vedlejší náklady" sheetId="6" r:id="rId6"/>
  </sheets>
  <definedNames>
    <definedName name="_xlnm._FilterDatabase" localSheetId="1" hidden="1">'045-2024 - Zázemí DDH Šte...'!$C$127:$K$309</definedName>
    <definedName name="_xlnm._FilterDatabase" localSheetId="2" hidden="1">'a - Kanalizace'!$C$119:$K$180</definedName>
    <definedName name="_xlnm._FilterDatabase" localSheetId="3" hidden="1">'b - Vsak'!$C$119:$K$165</definedName>
    <definedName name="_xlnm._FilterDatabase" localSheetId="4" hidden="1">'c - Voda'!$C$119:$K$162</definedName>
    <definedName name="_xlnm._FilterDatabase" localSheetId="5" hidden="1">'d - Vedlejší náklady'!$C$122:$K$139</definedName>
    <definedName name="_xlnm.Print_Titles" localSheetId="1">'045-2024 - Zázemí DDH Šte...'!$127:$127</definedName>
    <definedName name="_xlnm.Print_Titles" localSheetId="2">'a - Kanalizace'!$119:$119</definedName>
    <definedName name="_xlnm.Print_Titles" localSheetId="3">'b - Vsak'!$119:$119</definedName>
    <definedName name="_xlnm.Print_Titles" localSheetId="4">'c - Voda'!$119:$119</definedName>
    <definedName name="_xlnm.Print_Titles" localSheetId="5">'d - Vedlejší náklady'!$122:$122</definedName>
    <definedName name="_xlnm.Print_Titles" localSheetId="0">'Rekapitulace stavby'!$92:$92</definedName>
    <definedName name="_xlnm.Print_Area" localSheetId="1">'045-2024 - Zázemí DDH Šte...'!$C$117:$K$309</definedName>
    <definedName name="_xlnm.Print_Area" localSheetId="2">'a - Kanalizace'!$C$107:$K$180</definedName>
    <definedName name="_xlnm.Print_Area" localSheetId="3">'b - Vsak'!$C$107:$K$165</definedName>
    <definedName name="_xlnm.Print_Area" localSheetId="4">'c - Voda'!$C$107:$K$162</definedName>
    <definedName name="_xlnm.Print_Area" localSheetId="5">'d - Vedlejší náklady'!$C$110:$K$139</definedName>
    <definedName name="_xlnm.Print_Area" localSheetId="0">'Rekapitulace stavby'!$D$4:$AO$76,'Rekapitulace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2" i="4" l="1"/>
  <c r="J227" i="2"/>
  <c r="P227" i="2"/>
  <c r="R227" i="2"/>
  <c r="T227" i="2"/>
  <c r="BE227" i="2"/>
  <c r="BF227" i="2"/>
  <c r="BG227" i="2"/>
  <c r="BH227" i="2"/>
  <c r="BI227" i="2"/>
  <c r="BK227" i="2"/>
  <c r="J228" i="2"/>
  <c r="BE228" i="2" s="1"/>
  <c r="P228" i="2"/>
  <c r="R228" i="2"/>
  <c r="T228" i="2"/>
  <c r="BF228" i="2"/>
  <c r="BG228" i="2"/>
  <c r="BH228" i="2"/>
  <c r="BI228" i="2"/>
  <c r="BK228" i="2"/>
  <c r="J231" i="2"/>
  <c r="BE231" i="2" s="1"/>
  <c r="P231" i="2"/>
  <c r="R231" i="2"/>
  <c r="T231" i="2"/>
  <c r="BF231" i="2"/>
  <c r="BG231" i="2"/>
  <c r="BH231" i="2"/>
  <c r="BI231" i="2"/>
  <c r="BK231" i="2"/>
  <c r="J234" i="2"/>
  <c r="BE234" i="2" s="1"/>
  <c r="P234" i="2"/>
  <c r="R234" i="2"/>
  <c r="T234" i="2"/>
  <c r="BF234" i="2"/>
  <c r="BG234" i="2"/>
  <c r="BH234" i="2"/>
  <c r="BI234" i="2"/>
  <c r="BK234" i="2"/>
  <c r="J238" i="2"/>
  <c r="BE238" i="2" s="1"/>
  <c r="P238" i="2"/>
  <c r="R238" i="2"/>
  <c r="T238" i="2"/>
  <c r="BF238" i="2"/>
  <c r="BG238" i="2"/>
  <c r="BH238" i="2"/>
  <c r="BI238" i="2"/>
  <c r="BK238" i="2"/>
  <c r="J241" i="2"/>
  <c r="BE241" i="2" s="1"/>
  <c r="P241" i="2"/>
  <c r="R241" i="2"/>
  <c r="T241" i="2"/>
  <c r="BF241" i="2"/>
  <c r="BG241" i="2"/>
  <c r="BH241" i="2"/>
  <c r="BI241" i="2"/>
  <c r="BK241" i="2"/>
  <c r="J243" i="2"/>
  <c r="BE243" i="2" s="1"/>
  <c r="P243" i="2"/>
  <c r="R243" i="2"/>
  <c r="T243" i="2"/>
  <c r="BF243" i="2"/>
  <c r="BG243" i="2"/>
  <c r="BH243" i="2"/>
  <c r="BI243" i="2"/>
  <c r="BK243" i="2"/>
  <c r="J247" i="2"/>
  <c r="BE247" i="2" s="1"/>
  <c r="P247" i="2"/>
  <c r="R247" i="2"/>
  <c r="T247" i="2"/>
  <c r="BF247" i="2"/>
  <c r="BG247" i="2"/>
  <c r="BH247" i="2"/>
  <c r="BI247" i="2"/>
  <c r="BK247" i="2"/>
  <c r="J249" i="2"/>
  <c r="P249" i="2"/>
  <c r="R249" i="2"/>
  <c r="T249" i="2"/>
  <c r="BE249" i="2"/>
  <c r="BF249" i="2"/>
  <c r="BG249" i="2"/>
  <c r="BH249" i="2"/>
  <c r="BI249" i="2"/>
  <c r="BK249" i="2"/>
  <c r="J250" i="2"/>
  <c r="BE250" i="2" s="1"/>
  <c r="P250" i="2"/>
  <c r="R250" i="2"/>
  <c r="T250" i="2"/>
  <c r="BF250" i="2"/>
  <c r="BG250" i="2"/>
  <c r="BH250" i="2"/>
  <c r="BI250" i="2"/>
  <c r="BK250" i="2"/>
  <c r="J252" i="2"/>
  <c r="J255" i="2"/>
  <c r="J258" i="2"/>
  <c r="J261" i="2"/>
  <c r="J264" i="2"/>
  <c r="J265" i="2"/>
  <c r="J266" i="2"/>
  <c r="J267" i="2"/>
  <c r="J270" i="2"/>
  <c r="J272" i="2"/>
  <c r="J275" i="2"/>
  <c r="J277" i="2"/>
  <c r="J279" i="2"/>
  <c r="J282" i="2"/>
  <c r="J284" i="2"/>
  <c r="J37" i="6"/>
  <c r="J36" i="6"/>
  <c r="AY99" i="1"/>
  <c r="J35" i="6"/>
  <c r="AX99" i="1" s="1"/>
  <c r="BI139" i="6"/>
  <c r="BH139" i="6"/>
  <c r="BG139" i="6"/>
  <c r="BF139" i="6"/>
  <c r="T139" i="6"/>
  <c r="T138" i="6"/>
  <c r="R139" i="6"/>
  <c r="R138" i="6" s="1"/>
  <c r="P139" i="6"/>
  <c r="P138" i="6" s="1"/>
  <c r="BI137" i="6"/>
  <c r="BH137" i="6"/>
  <c r="BG137" i="6"/>
  <c r="BF137" i="6"/>
  <c r="T137" i="6"/>
  <c r="T136" i="6" s="1"/>
  <c r="R137" i="6"/>
  <c r="R136" i="6" s="1"/>
  <c r="P137" i="6"/>
  <c r="P136" i="6"/>
  <c r="BI135" i="6"/>
  <c r="BH135" i="6"/>
  <c r="BG135" i="6"/>
  <c r="BF135" i="6"/>
  <c r="T135" i="6"/>
  <c r="T134" i="6" s="1"/>
  <c r="R135" i="6"/>
  <c r="R134" i="6" s="1"/>
  <c r="P135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T128" i="6"/>
  <c r="R129" i="6"/>
  <c r="R128" i="6"/>
  <c r="P129" i="6"/>
  <c r="P128" i="6" s="1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F119" i="6"/>
  <c r="F117" i="6"/>
  <c r="E115" i="6"/>
  <c r="F91" i="6"/>
  <c r="F89" i="6"/>
  <c r="E87" i="6"/>
  <c r="J24" i="6"/>
  <c r="E24" i="6"/>
  <c r="J120" i="6"/>
  <c r="J23" i="6"/>
  <c r="J21" i="6"/>
  <c r="E21" i="6"/>
  <c r="J91" i="6" s="1"/>
  <c r="J20" i="6"/>
  <c r="J18" i="6"/>
  <c r="E18" i="6"/>
  <c r="F120" i="6" s="1"/>
  <c r="J17" i="6"/>
  <c r="J12" i="6"/>
  <c r="J89" i="6"/>
  <c r="E7" i="6"/>
  <c r="E113" i="6" s="1"/>
  <c r="J37" i="5"/>
  <c r="J36" i="5"/>
  <c r="AY98" i="1"/>
  <c r="J35" i="5"/>
  <c r="AX98" i="1"/>
  <c r="BI162" i="5"/>
  <c r="BH162" i="5"/>
  <c r="BG162" i="5"/>
  <c r="BF162" i="5"/>
  <c r="T162" i="5"/>
  <c r="T161" i="5" s="1"/>
  <c r="R162" i="5"/>
  <c r="R161" i="5"/>
  <c r="P162" i="5"/>
  <c r="P161" i="5" s="1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3" i="5"/>
  <c r="BH123" i="5"/>
  <c r="BG123" i="5"/>
  <c r="BF123" i="5"/>
  <c r="T123" i="5"/>
  <c r="R123" i="5"/>
  <c r="P123" i="5"/>
  <c r="F116" i="5"/>
  <c r="F114" i="5"/>
  <c r="E112" i="5"/>
  <c r="F91" i="5"/>
  <c r="F89" i="5"/>
  <c r="E87" i="5"/>
  <c r="J24" i="5"/>
  <c r="E24" i="5"/>
  <c r="J117" i="5"/>
  <c r="J23" i="5"/>
  <c r="J21" i="5"/>
  <c r="E21" i="5"/>
  <c r="J116" i="5" s="1"/>
  <c r="J20" i="5"/>
  <c r="J18" i="5"/>
  <c r="E18" i="5"/>
  <c r="F92" i="5" s="1"/>
  <c r="J17" i="5"/>
  <c r="J12" i="5"/>
  <c r="J89" i="5"/>
  <c r="E7" i="5"/>
  <c r="E85" i="5"/>
  <c r="J37" i="4"/>
  <c r="J36" i="4"/>
  <c r="AY97" i="1"/>
  <c r="J35" i="4"/>
  <c r="AX97" i="1"/>
  <c r="BI165" i="4"/>
  <c r="BH165" i="4"/>
  <c r="BG165" i="4"/>
  <c r="BF165" i="4"/>
  <c r="T165" i="4"/>
  <c r="T164" i="4" s="1"/>
  <c r="R165" i="4"/>
  <c r="R164" i="4"/>
  <c r="P165" i="4"/>
  <c r="P164" i="4" s="1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3" i="4"/>
  <c r="BH123" i="4"/>
  <c r="BG123" i="4"/>
  <c r="BF123" i="4"/>
  <c r="T123" i="4"/>
  <c r="R123" i="4"/>
  <c r="P123" i="4"/>
  <c r="F116" i="4"/>
  <c r="F114" i="4"/>
  <c r="F91" i="4"/>
  <c r="F89" i="4"/>
  <c r="E87" i="4"/>
  <c r="J24" i="4"/>
  <c r="E24" i="4"/>
  <c r="J117" i="4" s="1"/>
  <c r="J23" i="4"/>
  <c r="J21" i="4"/>
  <c r="E21" i="4"/>
  <c r="J91" i="4" s="1"/>
  <c r="J20" i="4"/>
  <c r="J18" i="4"/>
  <c r="E18" i="4"/>
  <c r="F92" i="4"/>
  <c r="J17" i="4"/>
  <c r="J12" i="4"/>
  <c r="J114" i="4"/>
  <c r="E7" i="4"/>
  <c r="E110" i="4"/>
  <c r="J37" i="3"/>
  <c r="J36" i="3"/>
  <c r="AY96" i="1" s="1"/>
  <c r="J35" i="3"/>
  <c r="AX96" i="1" s="1"/>
  <c r="BI180" i="3"/>
  <c r="BH180" i="3"/>
  <c r="BG180" i="3"/>
  <c r="BF180" i="3"/>
  <c r="T180" i="3"/>
  <c r="T179" i="3"/>
  <c r="R180" i="3"/>
  <c r="R179" i="3" s="1"/>
  <c r="P180" i="3"/>
  <c r="P179" i="3" s="1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28" i="3"/>
  <c r="BH128" i="3"/>
  <c r="BG128" i="3"/>
  <c r="BF128" i="3"/>
  <c r="T128" i="3"/>
  <c r="R128" i="3"/>
  <c r="P128" i="3"/>
  <c r="BI123" i="3"/>
  <c r="BH123" i="3"/>
  <c r="BG123" i="3"/>
  <c r="BF123" i="3"/>
  <c r="T123" i="3"/>
  <c r="R123" i="3"/>
  <c r="P123" i="3"/>
  <c r="F116" i="3"/>
  <c r="F114" i="3"/>
  <c r="E112" i="3"/>
  <c r="F91" i="3"/>
  <c r="F89" i="3"/>
  <c r="E87" i="3"/>
  <c r="J24" i="3"/>
  <c r="E24" i="3"/>
  <c r="J92" i="3"/>
  <c r="J23" i="3"/>
  <c r="J21" i="3"/>
  <c r="E21" i="3"/>
  <c r="J91" i="3" s="1"/>
  <c r="J20" i="3"/>
  <c r="J18" i="3"/>
  <c r="E18" i="3"/>
  <c r="F117" i="3"/>
  <c r="J17" i="3"/>
  <c r="J12" i="3"/>
  <c r="J89" i="3" s="1"/>
  <c r="E7" i="3"/>
  <c r="E110" i="3" s="1"/>
  <c r="J35" i="2"/>
  <c r="J34" i="2"/>
  <c r="AY95" i="1" s="1"/>
  <c r="J33" i="2"/>
  <c r="AX95" i="1" s="1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T221" i="2" s="1"/>
  <c r="R222" i="2"/>
  <c r="R221" i="2" s="1"/>
  <c r="P222" i="2"/>
  <c r="P221" i="2" s="1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T197" i="2" s="1"/>
  <c r="R198" i="2"/>
  <c r="R197" i="2" s="1"/>
  <c r="P198" i="2"/>
  <c r="P197" i="2" s="1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3" i="2"/>
  <c r="BH183" i="2"/>
  <c r="BG183" i="2"/>
  <c r="BF183" i="2"/>
  <c r="T183" i="2"/>
  <c r="R183" i="2"/>
  <c r="P183" i="2"/>
  <c r="BI175" i="2"/>
  <c r="BH175" i="2"/>
  <c r="BG175" i="2"/>
  <c r="BF175" i="2"/>
  <c r="T175" i="2"/>
  <c r="R175" i="2"/>
  <c r="P175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2" i="2"/>
  <c r="BH142" i="2"/>
  <c r="BG142" i="2"/>
  <c r="BF142" i="2"/>
  <c r="T142" i="2"/>
  <c r="R142" i="2"/>
  <c r="P142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F124" i="2"/>
  <c r="F122" i="2"/>
  <c r="E120" i="2"/>
  <c r="F89" i="2"/>
  <c r="F87" i="2"/>
  <c r="E85" i="2"/>
  <c r="J22" i="2"/>
  <c r="E22" i="2"/>
  <c r="J125" i="2" s="1"/>
  <c r="J21" i="2"/>
  <c r="J19" i="2"/>
  <c r="E19" i="2"/>
  <c r="J89" i="2" s="1"/>
  <c r="J18" i="2"/>
  <c r="J16" i="2"/>
  <c r="E16" i="2"/>
  <c r="F125" i="2" s="1"/>
  <c r="J15" i="2"/>
  <c r="J10" i="2"/>
  <c r="J122" i="2" s="1"/>
  <c r="L90" i="1"/>
  <c r="AM90" i="1"/>
  <c r="AM89" i="1"/>
  <c r="L89" i="1"/>
  <c r="AM87" i="1"/>
  <c r="L87" i="1"/>
  <c r="L85" i="1"/>
  <c r="L84" i="1"/>
  <c r="BK284" i="2"/>
  <c r="BK266" i="2"/>
  <c r="J142" i="2"/>
  <c r="BK306" i="2"/>
  <c r="BK272" i="2"/>
  <c r="J131" i="2"/>
  <c r="BK277" i="2"/>
  <c r="BK207" i="2"/>
  <c r="BK183" i="2"/>
  <c r="BK131" i="2"/>
  <c r="BK143" i="3"/>
  <c r="J167" i="3"/>
  <c r="BK168" i="3"/>
  <c r="BK146" i="3"/>
  <c r="J180" i="3"/>
  <c r="J123" i="4"/>
  <c r="BK152" i="4"/>
  <c r="BK144" i="4"/>
  <c r="J152" i="4"/>
  <c r="J141" i="4"/>
  <c r="BK160" i="5"/>
  <c r="J150" i="5"/>
  <c r="J157" i="2"/>
  <c r="J211" i="2"/>
  <c r="BK157" i="2"/>
  <c r="J222" i="2"/>
  <c r="BK192" i="2"/>
  <c r="BK296" i="2"/>
  <c r="BK279" i="2"/>
  <c r="BK167" i="3"/>
  <c r="BK173" i="3"/>
  <c r="J173" i="3"/>
  <c r="J123" i="3"/>
  <c r="J140" i="3"/>
  <c r="J143" i="3"/>
  <c r="J150" i="4"/>
  <c r="J162" i="4"/>
  <c r="J161" i="4"/>
  <c r="J159" i="4"/>
  <c r="BK138" i="4"/>
  <c r="J123" i="5"/>
  <c r="BK148" i="2"/>
  <c r="BK134" i="2"/>
  <c r="BK196" i="2"/>
  <c r="BK261" i="2"/>
  <c r="J219" i="2"/>
  <c r="BK302" i="2"/>
  <c r="J291" i="2"/>
  <c r="J198" i="2"/>
  <c r="J145" i="5"/>
  <c r="BK162" i="5"/>
  <c r="J156" i="5"/>
  <c r="J135" i="6"/>
  <c r="BK131" i="6"/>
  <c r="BK191" i="2"/>
  <c r="BK267" i="2"/>
  <c r="BK218" i="2"/>
  <c r="J196" i="2"/>
  <c r="BK225" i="2"/>
  <c r="BK203" i="2"/>
  <c r="BK180" i="3"/>
  <c r="BK123" i="3"/>
  <c r="J152" i="3"/>
  <c r="J156" i="3"/>
  <c r="BK141" i="4"/>
  <c r="J136" i="5"/>
  <c r="J131" i="6"/>
  <c r="BK129" i="6"/>
  <c r="BK295" i="2"/>
  <c r="BK255" i="2"/>
  <c r="BK151" i="2"/>
  <c r="J298" i="2"/>
  <c r="J225" i="2"/>
  <c r="BK298" i="2"/>
  <c r="J192" i="2"/>
  <c r="J154" i="2"/>
  <c r="BK275" i="2"/>
  <c r="J170" i="3"/>
  <c r="J140" i="4"/>
  <c r="BK163" i="4"/>
  <c r="BK136" i="4"/>
  <c r="BK130" i="4"/>
  <c r="J139" i="5"/>
  <c r="BK128" i="5"/>
  <c r="J128" i="5"/>
  <c r="BK139" i="5"/>
  <c r="BK137" i="6"/>
  <c r="BK127" i="6"/>
  <c r="J151" i="2"/>
  <c r="J302" i="2"/>
  <c r="BK163" i="2"/>
  <c r="BK137" i="3"/>
  <c r="J159" i="5"/>
  <c r="J132" i="6"/>
  <c r="J137" i="6"/>
  <c r="BK133" i="6"/>
  <c r="BK211" i="2"/>
  <c r="BK160" i="2"/>
  <c r="BK265" i="2"/>
  <c r="BK154" i="2"/>
  <c r="BK215" i="2"/>
  <c r="BK282" i="2"/>
  <c r="J191" i="2"/>
  <c r="J215" i="2"/>
  <c r="BK162" i="3"/>
  <c r="J149" i="3"/>
  <c r="BK156" i="3"/>
  <c r="J128" i="3"/>
  <c r="J163" i="4"/>
  <c r="J144" i="4"/>
  <c r="BK156" i="4"/>
  <c r="BK159" i="4"/>
  <c r="BK162" i="4"/>
  <c r="BK158" i="5"/>
  <c r="J131" i="5"/>
  <c r="BK156" i="5"/>
  <c r="J134" i="5"/>
  <c r="BK145" i="5"/>
  <c r="BK134" i="5"/>
  <c r="BK135" i="6"/>
  <c r="BK132" i="6"/>
  <c r="BK264" i="2"/>
  <c r="J160" i="2"/>
  <c r="J207" i="2"/>
  <c r="J148" i="2"/>
  <c r="BK219" i="2"/>
  <c r="J165" i="3"/>
  <c r="BK152" i="3"/>
  <c r="J146" i="3"/>
  <c r="J176" i="3"/>
  <c r="BK150" i="5"/>
  <c r="J148" i="5"/>
  <c r="J142" i="5"/>
  <c r="BK148" i="5"/>
  <c r="BK126" i="6"/>
  <c r="J133" i="6"/>
  <c r="J126" i="6"/>
  <c r="J296" i="2"/>
  <c r="J224" i="2"/>
  <c r="J134" i="2"/>
  <c r="BK140" i="3"/>
  <c r="BK134" i="3"/>
  <c r="BK170" i="3"/>
  <c r="J134" i="3"/>
  <c r="BK150" i="4"/>
  <c r="J156" i="4"/>
  <c r="BK140" i="4"/>
  <c r="BK136" i="5"/>
  <c r="BK142" i="5"/>
  <c r="J158" i="5"/>
  <c r="BK131" i="5"/>
  <c r="BK154" i="5"/>
  <c r="J129" i="6"/>
  <c r="BK290" i="2"/>
  <c r="BK252" i="2"/>
  <c r="J183" i="2"/>
  <c r="AS94" i="1"/>
  <c r="BK142" i="2"/>
  <c r="J295" i="2"/>
  <c r="J306" i="2"/>
  <c r="BK258" i="2"/>
  <c r="BK198" i="2"/>
  <c r="BK286" i="2"/>
  <c r="BK222" i="2"/>
  <c r="BK175" i="2"/>
  <c r="BK149" i="3"/>
  <c r="J162" i="3"/>
  <c r="J168" i="3"/>
  <c r="J165" i="4"/>
  <c r="BK165" i="4"/>
  <c r="BK123" i="4"/>
  <c r="J147" i="4"/>
  <c r="BK161" i="4"/>
  <c r="J136" i="4"/>
  <c r="BK147" i="4"/>
  <c r="J162" i="5"/>
  <c r="BK159" i="5"/>
  <c r="J138" i="5"/>
  <c r="J160" i="5"/>
  <c r="BK123" i="5"/>
  <c r="BK138" i="5"/>
  <c r="J139" i="6"/>
  <c r="BK139" i="6"/>
  <c r="J127" i="6"/>
  <c r="J286" i="2"/>
  <c r="J175" i="2"/>
  <c r="J163" i="2"/>
  <c r="BK167" i="2"/>
  <c r="BK270" i="2"/>
  <c r="BK224" i="2"/>
  <c r="BK291" i="2"/>
  <c r="J167" i="2"/>
  <c r="J290" i="2"/>
  <c r="J203" i="2"/>
  <c r="J218" i="2"/>
  <c r="BK176" i="3"/>
  <c r="BK128" i="3"/>
  <c r="BK158" i="3"/>
  <c r="J158" i="3"/>
  <c r="BK165" i="3"/>
  <c r="J137" i="3"/>
  <c r="J138" i="4"/>
  <c r="J133" i="4"/>
  <c r="BK133" i="4"/>
  <c r="J130" i="4"/>
  <c r="J154" i="5"/>
  <c r="BK242" i="2" l="1"/>
  <c r="J242" i="2" s="1"/>
  <c r="J105" i="2" s="1"/>
  <c r="T242" i="2"/>
  <c r="R242" i="2"/>
  <c r="P242" i="2"/>
  <c r="P226" i="2"/>
  <c r="T226" i="2"/>
  <c r="BK226" i="2"/>
  <c r="R226" i="2"/>
  <c r="T130" i="2"/>
  <c r="P217" i="2"/>
  <c r="BK271" i="2"/>
  <c r="BK278" i="2"/>
  <c r="T278" i="2"/>
  <c r="R297" i="2"/>
  <c r="T166" i="2"/>
  <c r="R202" i="2"/>
  <c r="T223" i="2"/>
  <c r="R251" i="2"/>
  <c r="P271" i="2"/>
  <c r="P278" i="2"/>
  <c r="BK297" i="2"/>
  <c r="J297" i="2" s="1"/>
  <c r="J110" i="2" s="1"/>
  <c r="BK161" i="3"/>
  <c r="J161" i="3" s="1"/>
  <c r="J99" i="3" s="1"/>
  <c r="BK122" i="5"/>
  <c r="J122" i="5" s="1"/>
  <c r="J98" i="5" s="1"/>
  <c r="R166" i="2"/>
  <c r="T217" i="2"/>
  <c r="P122" i="4"/>
  <c r="P130" i="2"/>
  <c r="T285" i="2"/>
  <c r="P122" i="3"/>
  <c r="BK155" i="4"/>
  <c r="J155" i="4" s="1"/>
  <c r="J99" i="4" s="1"/>
  <c r="BK153" i="5"/>
  <c r="J153" i="5"/>
  <c r="J99" i="5" s="1"/>
  <c r="BK122" i="4"/>
  <c r="J122" i="4" s="1"/>
  <c r="J98" i="4" s="1"/>
  <c r="R122" i="5"/>
  <c r="BK166" i="2"/>
  <c r="J166" i="2" s="1"/>
  <c r="J97" i="2" s="1"/>
  <c r="T202" i="2"/>
  <c r="BK223" i="2"/>
  <c r="J223" i="2" s="1"/>
  <c r="J103" i="2" s="1"/>
  <c r="R285" i="2"/>
  <c r="T155" i="4"/>
  <c r="T122" i="5"/>
  <c r="T121" i="5" s="1"/>
  <c r="T120" i="5" s="1"/>
  <c r="P125" i="6"/>
  <c r="R161" i="3"/>
  <c r="R121" i="3" s="1"/>
  <c r="R120" i="3" s="1"/>
  <c r="T153" i="5"/>
  <c r="T125" i="6"/>
  <c r="R130" i="2"/>
  <c r="BK202" i="2"/>
  <c r="J202" i="2" s="1"/>
  <c r="J99" i="2" s="1"/>
  <c r="R217" i="2"/>
  <c r="P223" i="2"/>
  <c r="P251" i="2"/>
  <c r="T271" i="2"/>
  <c r="R278" i="2"/>
  <c r="P297" i="2"/>
  <c r="BK122" i="3"/>
  <c r="T161" i="3"/>
  <c r="P155" i="4"/>
  <c r="R153" i="5"/>
  <c r="R125" i="6"/>
  <c r="BK130" i="6"/>
  <c r="J130" i="6"/>
  <c r="J100" i="6"/>
  <c r="T122" i="3"/>
  <c r="T121" i="3"/>
  <c r="T120" i="3" s="1"/>
  <c r="T122" i="4"/>
  <c r="T121" i="4" s="1"/>
  <c r="T120" i="4" s="1"/>
  <c r="P122" i="5"/>
  <c r="BK125" i="6"/>
  <c r="J125" i="6"/>
  <c r="J98" i="6" s="1"/>
  <c r="T130" i="6"/>
  <c r="BK130" i="2"/>
  <c r="J130" i="2" s="1"/>
  <c r="J96" i="2" s="1"/>
  <c r="P202" i="2"/>
  <c r="R223" i="2"/>
  <c r="T251" i="2"/>
  <c r="BK285" i="2"/>
  <c r="J285" i="2" s="1"/>
  <c r="J109" i="2" s="1"/>
  <c r="T297" i="2"/>
  <c r="P161" i="3"/>
  <c r="R155" i="4"/>
  <c r="P130" i="6"/>
  <c r="P166" i="2"/>
  <c r="BK217" i="2"/>
  <c r="J217" i="2" s="1"/>
  <c r="J100" i="2" s="1"/>
  <c r="BK251" i="2"/>
  <c r="R271" i="2"/>
  <c r="P285" i="2"/>
  <c r="R122" i="3"/>
  <c r="R122" i="4"/>
  <c r="P153" i="5"/>
  <c r="R130" i="6"/>
  <c r="BK221" i="2"/>
  <c r="J221" i="2" s="1"/>
  <c r="J102" i="2" s="1"/>
  <c r="BK179" i="3"/>
  <c r="J179" i="3" s="1"/>
  <c r="J100" i="3" s="1"/>
  <c r="BK197" i="2"/>
  <c r="J197" i="2" s="1"/>
  <c r="J98" i="2" s="1"/>
  <c r="BK164" i="4"/>
  <c r="J164" i="4"/>
  <c r="J100" i="4" s="1"/>
  <c r="BK128" i="6"/>
  <c r="J128" i="6"/>
  <c r="J99" i="6" s="1"/>
  <c r="BK161" i="5"/>
  <c r="BK134" i="6"/>
  <c r="J134" i="6"/>
  <c r="J101" i="6" s="1"/>
  <c r="BK136" i="6"/>
  <c r="J136" i="6" s="1"/>
  <c r="J102" i="6" s="1"/>
  <c r="BK138" i="6"/>
  <c r="J138" i="6"/>
  <c r="J103" i="6" s="1"/>
  <c r="BE129" i="6"/>
  <c r="E85" i="6"/>
  <c r="BE127" i="6"/>
  <c r="BE137" i="6"/>
  <c r="J119" i="6"/>
  <c r="BE133" i="6"/>
  <c r="F92" i="6"/>
  <c r="J117" i="6"/>
  <c r="J92" i="6"/>
  <c r="BE126" i="6"/>
  <c r="BE135" i="6"/>
  <c r="BE131" i="6"/>
  <c r="BE132" i="6"/>
  <c r="BE139" i="6"/>
  <c r="E110" i="5"/>
  <c r="F117" i="5"/>
  <c r="J114" i="5"/>
  <c r="BE128" i="5"/>
  <c r="BE136" i="5"/>
  <c r="BE138" i="5"/>
  <c r="BE131" i="5"/>
  <c r="BE150" i="5"/>
  <c r="J92" i="5"/>
  <c r="BE123" i="5"/>
  <c r="BE145" i="5"/>
  <c r="BE154" i="5"/>
  <c r="BE160" i="5"/>
  <c r="BE142" i="5"/>
  <c r="BE134" i="5"/>
  <c r="BE139" i="5"/>
  <c r="BE148" i="5"/>
  <c r="BE156" i="5"/>
  <c r="BE158" i="5"/>
  <c r="BE159" i="5"/>
  <c r="BE162" i="5"/>
  <c r="J91" i="5"/>
  <c r="F117" i="4"/>
  <c r="J92" i="4"/>
  <c r="BE156" i="4"/>
  <c r="BE138" i="4"/>
  <c r="BE136" i="4"/>
  <c r="J116" i="4"/>
  <c r="BE130" i="4"/>
  <c r="BE140" i="4"/>
  <c r="J89" i="4"/>
  <c r="BE123" i="4"/>
  <c r="BE141" i="4"/>
  <c r="BE144" i="4"/>
  <c r="BE162" i="4"/>
  <c r="BE147" i="4"/>
  <c r="BE150" i="4"/>
  <c r="BE161" i="4"/>
  <c r="BE165" i="4"/>
  <c r="E85" i="4"/>
  <c r="BE152" i="4"/>
  <c r="BE133" i="4"/>
  <c r="BE159" i="4"/>
  <c r="BE163" i="4"/>
  <c r="BE162" i="3"/>
  <c r="BE167" i="3"/>
  <c r="BE137" i="3"/>
  <c r="BE173" i="3"/>
  <c r="BE165" i="3"/>
  <c r="E85" i="3"/>
  <c r="F92" i="3"/>
  <c r="J114" i="3"/>
  <c r="BE123" i="3"/>
  <c r="J117" i="3"/>
  <c r="J116" i="3"/>
  <c r="BE128" i="3"/>
  <c r="BE140" i="3"/>
  <c r="BE143" i="3"/>
  <c r="BE146" i="3"/>
  <c r="BE168" i="3"/>
  <c r="BE170" i="3"/>
  <c r="BE180" i="3"/>
  <c r="BE134" i="3"/>
  <c r="BE176" i="3"/>
  <c r="BE152" i="3"/>
  <c r="BE149" i="3"/>
  <c r="BE156" i="3"/>
  <c r="BE158" i="3"/>
  <c r="J124" i="2"/>
  <c r="BE219" i="2"/>
  <c r="BE277" i="2"/>
  <c r="J87" i="2"/>
  <c r="BE167" i="2"/>
  <c r="BE191" i="2"/>
  <c r="BE211" i="2"/>
  <c r="BE215" i="2"/>
  <c r="BE218" i="2"/>
  <c r="BE224" i="2"/>
  <c r="BE225" i="2"/>
  <c r="BE266" i="2"/>
  <c r="BE151" i="2"/>
  <c r="BE295" i="2"/>
  <c r="BE282" i="2"/>
  <c r="J90" i="2"/>
  <c r="BE134" i="2"/>
  <c r="BE157" i="2"/>
  <c r="BE183" i="2"/>
  <c r="BE192" i="2"/>
  <c r="BE196" i="2"/>
  <c r="BE222" i="2"/>
  <c r="BE284" i="2"/>
  <c r="BE298" i="2"/>
  <c r="BE302" i="2"/>
  <c r="BE306" i="2"/>
  <c r="F90" i="2"/>
  <c r="BE175" i="2"/>
  <c r="BE265" i="2"/>
  <c r="BE270" i="2"/>
  <c r="BE272" i="2"/>
  <c r="BE290" i="2"/>
  <c r="BE148" i="2"/>
  <c r="BE160" i="2"/>
  <c r="BE163" i="2"/>
  <c r="BE198" i="2"/>
  <c r="BE291" i="2"/>
  <c r="BE154" i="2"/>
  <c r="BE252" i="2"/>
  <c r="BE255" i="2"/>
  <c r="BE258" i="2"/>
  <c r="BE264" i="2"/>
  <c r="BE267" i="2"/>
  <c r="BE279" i="2"/>
  <c r="BE286" i="2"/>
  <c r="BE131" i="2"/>
  <c r="BE142" i="2"/>
  <c r="BE203" i="2"/>
  <c r="BE207" i="2"/>
  <c r="BE261" i="2"/>
  <c r="BE275" i="2"/>
  <c r="BE296" i="2"/>
  <c r="F34" i="2"/>
  <c r="BC95" i="1" s="1"/>
  <c r="F34" i="6"/>
  <c r="BA99" i="1" s="1"/>
  <c r="F37" i="6"/>
  <c r="BD99" i="1" s="1"/>
  <c r="J32" i="2"/>
  <c r="AW95" i="1" s="1"/>
  <c r="F37" i="3"/>
  <c r="BD96" i="1" s="1"/>
  <c r="F36" i="4"/>
  <c r="BC97" i="1" s="1"/>
  <c r="F36" i="5"/>
  <c r="BC98" i="1"/>
  <c r="F34" i="3"/>
  <c r="BA96" i="1" s="1"/>
  <c r="J34" i="4"/>
  <c r="AW97" i="1" s="1"/>
  <c r="J34" i="5"/>
  <c r="AW98" i="1" s="1"/>
  <c r="F32" i="2"/>
  <c r="BA95" i="1" s="1"/>
  <c r="J34" i="6"/>
  <c r="AW99" i="1" s="1"/>
  <c r="F35" i="6"/>
  <c r="BB99" i="1" s="1"/>
  <c r="J34" i="3"/>
  <c r="AW96" i="1" s="1"/>
  <c r="F37" i="4"/>
  <c r="BD97" i="1" s="1"/>
  <c r="F35" i="5"/>
  <c r="BB98" i="1" s="1"/>
  <c r="F35" i="3"/>
  <c r="BB96" i="1"/>
  <c r="F34" i="4"/>
  <c r="BA97" i="1" s="1"/>
  <c r="F34" i="5"/>
  <c r="BA98" i="1" s="1"/>
  <c r="F36" i="3"/>
  <c r="BC96" i="1" s="1"/>
  <c r="F35" i="4"/>
  <c r="BB97" i="1" s="1"/>
  <c r="F37" i="5"/>
  <c r="BD98" i="1" s="1"/>
  <c r="F35" i="2"/>
  <c r="BD95" i="1" s="1"/>
  <c r="F33" i="2"/>
  <c r="BB95" i="1" s="1"/>
  <c r="F36" i="6"/>
  <c r="BC99" i="1" s="1"/>
  <c r="R121" i="4" l="1"/>
  <c r="R120" i="4" s="1"/>
  <c r="BK121" i="5"/>
  <c r="BK120" i="5" s="1"/>
  <c r="J120" i="5" s="1"/>
  <c r="J30" i="5" s="1"/>
  <c r="AG98" i="1" s="1"/>
  <c r="BK121" i="3"/>
  <c r="BK120" i="3" s="1"/>
  <c r="J120" i="3" s="1"/>
  <c r="J96" i="3" s="1"/>
  <c r="J226" i="2"/>
  <c r="J104" i="2" s="1"/>
  <c r="J251" i="2"/>
  <c r="J106" i="2" s="1"/>
  <c r="J278" i="2"/>
  <c r="J108" i="2" s="1"/>
  <c r="J271" i="2"/>
  <c r="J107" i="2" s="1"/>
  <c r="R129" i="2"/>
  <c r="J161" i="5"/>
  <c r="J100" i="5" s="1"/>
  <c r="J122" i="3"/>
  <c r="J98" i="3" s="1"/>
  <c r="R220" i="2"/>
  <c r="P124" i="6"/>
  <c r="P123" i="6" s="1"/>
  <c r="AU99" i="1" s="1"/>
  <c r="P121" i="3"/>
  <c r="P120" i="3"/>
  <c r="AU96" i="1" s="1"/>
  <c r="P220" i="2"/>
  <c r="P121" i="5"/>
  <c r="P120" i="5"/>
  <c r="AU98" i="1" s="1"/>
  <c r="BK129" i="2"/>
  <c r="J129" i="2" s="1"/>
  <c r="J95" i="2" s="1"/>
  <c r="P129" i="2"/>
  <c r="T124" i="6"/>
  <c r="T123" i="6"/>
  <c r="BK121" i="4"/>
  <c r="BK120" i="4" s="1"/>
  <c r="J120" i="4" s="1"/>
  <c r="J96" i="4" s="1"/>
  <c r="R124" i="6"/>
  <c r="R123" i="6"/>
  <c r="P121" i="4"/>
  <c r="P120" i="4" s="1"/>
  <c r="AU97" i="1" s="1"/>
  <c r="R121" i="5"/>
  <c r="R120" i="5"/>
  <c r="T220" i="2"/>
  <c r="T129" i="2"/>
  <c r="BK220" i="2"/>
  <c r="J220" i="2" s="1"/>
  <c r="J101" i="2" s="1"/>
  <c r="BK124" i="6"/>
  <c r="BK123" i="6"/>
  <c r="J123" i="6" s="1"/>
  <c r="J30" i="6" s="1"/>
  <c r="AG99" i="1" s="1"/>
  <c r="J121" i="5"/>
  <c r="J97" i="5" s="1"/>
  <c r="J96" i="5"/>
  <c r="J121" i="3"/>
  <c r="J97" i="3" s="1"/>
  <c r="F33" i="6"/>
  <c r="AZ99" i="1"/>
  <c r="BB94" i="1"/>
  <c r="W31" i="1" s="1"/>
  <c r="J31" i="2"/>
  <c r="AV95" i="1" s="1"/>
  <c r="AT95" i="1" s="1"/>
  <c r="F31" i="2"/>
  <c r="AZ95" i="1" s="1"/>
  <c r="F33" i="4"/>
  <c r="AZ97" i="1" s="1"/>
  <c r="J33" i="6"/>
  <c r="AV99" i="1" s="1"/>
  <c r="AT99" i="1" s="1"/>
  <c r="J30" i="3"/>
  <c r="AG96" i="1" s="1"/>
  <c r="J33" i="5"/>
  <c r="AV98" i="1" s="1"/>
  <c r="AT98" i="1" s="1"/>
  <c r="J33" i="4"/>
  <c r="AV97" i="1" s="1"/>
  <c r="AT97" i="1" s="1"/>
  <c r="F33" i="3"/>
  <c r="AZ96" i="1"/>
  <c r="BD94" i="1"/>
  <c r="W33" i="1" s="1"/>
  <c r="J33" i="3"/>
  <c r="AV96" i="1" s="1"/>
  <c r="AT96" i="1" s="1"/>
  <c r="F33" i="5"/>
  <c r="AZ98" i="1" s="1"/>
  <c r="BA94" i="1"/>
  <c r="W30" i="1" s="1"/>
  <c r="BC94" i="1"/>
  <c r="AY94" i="1" s="1"/>
  <c r="AN99" i="1" l="1"/>
  <c r="AN98" i="1"/>
  <c r="R128" i="2"/>
  <c r="T128" i="2"/>
  <c r="P128" i="2"/>
  <c r="AU95" i="1" s="1"/>
  <c r="AU94" i="1" s="1"/>
  <c r="J96" i="6"/>
  <c r="J124" i="6"/>
  <c r="J97" i="6" s="1"/>
  <c r="J121" i="4"/>
  <c r="J97" i="4" s="1"/>
  <c r="BK128" i="2"/>
  <c r="J128" i="2" s="1"/>
  <c r="J94" i="2" s="1"/>
  <c r="J39" i="6"/>
  <c r="J39" i="5"/>
  <c r="AN96" i="1"/>
  <c r="J39" i="3"/>
  <c r="J30" i="4"/>
  <c r="AG97" i="1" s="1"/>
  <c r="AZ94" i="1"/>
  <c r="W29" i="1" s="1"/>
  <c r="AW94" i="1"/>
  <c r="AK30" i="1" s="1"/>
  <c r="W32" i="1"/>
  <c r="AX94" i="1"/>
  <c r="J39" i="4" l="1"/>
  <c r="AN97" i="1"/>
  <c r="J28" i="2"/>
  <c r="AG95" i="1" s="1"/>
  <c r="AN95" i="1" s="1"/>
  <c r="AV94" i="1"/>
  <c r="AK29" i="1" s="1"/>
  <c r="J37" i="2" l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<sst xmlns="http://schemas.openxmlformats.org/spreadsheetml/2006/main" count="4450" uniqueCount="612">
  <si>
    <t>Export Komplet</t>
  </si>
  <si>
    <t/>
  </si>
  <si>
    <t>2.0</t>
  </si>
  <si>
    <t>False</t>
  </si>
  <si>
    <t>{6034ace1-844c-4055-a719-b305c19313bd}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</si>
  <si>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</si>
  <si>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</si>
  <si>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</si>
  <si>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</si>
  <si>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</si>
  <si>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</si>
  <si>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</si>
  <si>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</si>
  <si>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045-2024</t>
  </si>
  <si>
    <t>Stavba:</t>
  </si>
  <si>
    <t>Zázemí DDH Šternberk</t>
  </si>
  <si>
    <t>KSO:</t>
  </si>
  <si>
    <t>CC-CZ:</t>
  </si>
  <si>
    <t>Místo:</t>
  </si>
  <si>
    <t>Šternberk</t>
  </si>
  <si>
    <t>Datum:</t>
  </si>
  <si>
    <t>12.5.2024</t>
  </si>
  <si>
    <t>Zadavatel:</t>
  </si>
  <si>
    <t>IČ:</t>
  </si>
  <si>
    <t>Město Šternberk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</si>
  <si>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</si>
  <si>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</si>
  <si>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</si>
  <si>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</si>
  <si>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</si>
  <si>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</si>
  <si>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</si>
  <si>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</si>
  <si>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</si>
  <si>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</si>
  <si>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</si>
  <si>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</si>
  <si>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</si>
  <si>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</si>
  <si>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</si>
  <si>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</si>
  <si>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</si>
  <si>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</si>
  <si>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</si>
  <si>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</si>
  <si>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</si>
  <si>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</si>
  <si>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</si>
  <si>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</si>
  <si>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</si>
  <si>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</si>
  <si>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</si>
  <si>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</si>
  <si>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</si>
  <si>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</si>
  <si>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</si>
  <si>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</si>
  <si>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</si>
  <si>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</si>
  <si>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</si>
  <si>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</si>
  <si>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</si>
  <si>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</si>
  <si>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</si>
  <si>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</si>
  <si>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</si>
  <si>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</si>
  <si>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</si>
  <si>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</si>
  <si>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</si>
  <si>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</si>
  <si>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</si>
  <si>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</si>
  <si>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</si>
  <si>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</si>
  <si>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</si>
  <si>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</si>
  <si>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</si>
  <si>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</si>
  <si>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a</t>
  </si>
  <si>
    <t>Kanalizace</t>
  </si>
  <si>
    <t>{66d4439f-ea26-4ea5-8e6a-3d36320dfa9c}</t>
  </si>
  <si>
    <t>2</t>
  </si>
  <si>
    <t>b</t>
  </si>
  <si>
    <t>Vsak</t>
  </si>
  <si>
    <t>{92e0d2b4-ce78-41d9-8d03-e57c9e6c8bf0}</t>
  </si>
  <si>
    <t>c</t>
  </si>
  <si>
    <t>Voda</t>
  </si>
  <si>
    <t>{09978c67-f5de-49a9-a42b-8a00e3d6fc7c}</t>
  </si>
  <si>
    <t>d</t>
  </si>
  <si>
    <t>Vedlejší náklady</t>
  </si>
  <si>
    <t>{e959dc2c-ecf6-440a-8ac7-91248ef876c0}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</si>
  <si>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</si>
  <si>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</si>
  <si>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</si>
  <si>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</si>
  <si>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</si>
  <si>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</si>
  <si>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</si>
  <si>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</si>
  <si>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</si>
  <si>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</si>
  <si>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</si>
  <si>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998 - Přesun hmot</t>
  </si>
  <si>
    <t>PSV - Práce a dodávky PSV</t>
  </si>
  <si>
    <t xml:space="preserve">    721 - Zdravotechnika - vnitřní kanalizace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</si>
  <si>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</si>
  <si>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</si>
  <si>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</si>
  <si>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</si>
  <si>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</si>
  <si>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</si>
  <si>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</si>
  <si>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</si>
  <si>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</si>
  <si>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</si>
  <si>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</si>
  <si>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</si>
  <si>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</si>
  <si>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</si>
  <si>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</si>
  <si>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</si>
  <si>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</si>
  <si>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</si>
  <si>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</si>
  <si>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</si>
  <si>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</si>
  <si>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</si>
  <si>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</si>
  <si>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</si>
  <si>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</si>
  <si>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</si>
  <si>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121151104</t>
  </si>
  <si>
    <t>Sejmutí ornice plochy do 100 m2 tl vrstvy přes 200 do 250 mm strojně</t>
  </si>
  <si>
    <t>m2</t>
  </si>
  <si>
    <t>CS ÚRS 2024 01</t>
  </si>
  <si>
    <t>4</t>
  </si>
  <si>
    <t>-743885701</t>
  </si>
  <si>
    <t>VV</t>
  </si>
  <si>
    <t>25*11</t>
  </si>
  <si>
    <t>Součet</t>
  </si>
  <si>
    <t>132251102</t>
  </si>
  <si>
    <t>Hloubení rýh nezapažených š do 800 mm v hornině třídy těžitelnosti I skupiny 3 objem do 50 m3 strojně</t>
  </si>
  <si>
    <t>m3</t>
  </si>
  <si>
    <t>905090847</t>
  </si>
  <si>
    <t>patky</t>
  </si>
  <si>
    <t>pásy</t>
  </si>
  <si>
    <t>0,4*24,105*1*2</t>
  </si>
  <si>
    <t>u schodiště</t>
  </si>
  <si>
    <t>2*0,2*1</t>
  </si>
  <si>
    <t>3</t>
  </si>
  <si>
    <t>162211311</t>
  </si>
  <si>
    <t>Vodorovné přemístění výkopku z horniny třídy těžitelnosti I skupiny 1 až 3 stavebním kolečkem do 10 m</t>
  </si>
  <si>
    <t>-222666378</t>
  </si>
  <si>
    <t>na meziskládku</t>
  </si>
  <si>
    <t>zpět na zásyp</t>
  </si>
  <si>
    <t>13,088</t>
  </si>
  <si>
    <t>162211319</t>
  </si>
  <si>
    <t>Příplatek k vodorovnému přemístění výkopku z horniny třídy těžitelnosti I skupiny 1 až 3 stavebním kolečkem za každých dalších 10 m</t>
  </si>
  <si>
    <t>1298806239</t>
  </si>
  <si>
    <t>5</t>
  </si>
  <si>
    <t>162751117</t>
  </si>
  <si>
    <t>Vodorovné přemístění přes 9 000 do 10000 m výkopku/sypaniny z horniny třídy těžitelnosti I skupiny 1 až 3</t>
  </si>
  <si>
    <t>194224960</t>
  </si>
  <si>
    <t>275*0,25+17,396</t>
  </si>
  <si>
    <t>6</t>
  </si>
  <si>
    <t>162751119</t>
  </si>
  <si>
    <t>Příplatek k vodorovnému přemístění výkopku/sypaniny z horniny třídy těžitelnosti I skupiny 1 až 3 ZKD 1000 m přes 10000 m</t>
  </si>
  <si>
    <t>1562867783</t>
  </si>
  <si>
    <t>86,146*10</t>
  </si>
  <si>
    <t>7</t>
  </si>
  <si>
    <t>171251201</t>
  </si>
  <si>
    <t>Uložení sypaniny na skládky nebo meziskládky</t>
  </si>
  <si>
    <t>626919247</t>
  </si>
  <si>
    <t>86,146</t>
  </si>
  <si>
    <t>8</t>
  </si>
  <si>
    <t>171201221</t>
  </si>
  <si>
    <t>Poplatek za uložení na skládce (skládkovné) zeminy a kamení kód odpadu 17 05 04</t>
  </si>
  <si>
    <t>t</t>
  </si>
  <si>
    <t>97151027</t>
  </si>
  <si>
    <t>86,146*1,8</t>
  </si>
  <si>
    <t>9</t>
  </si>
  <si>
    <t>174111101</t>
  </si>
  <si>
    <t>Zásyp jam, šachet rýh nebo kolem objektů sypaninou se zhutněním ručně</t>
  </si>
  <si>
    <t>-676645937</t>
  </si>
  <si>
    <t>Zakládání</t>
  </si>
  <si>
    <t>10</t>
  </si>
  <si>
    <t>271532212</t>
  </si>
  <si>
    <t>Podsyp pod základové konstrukce se zhutněním z hrubého kameniva frakce 16 až 32 mm</t>
  </si>
  <si>
    <t>-1835399894</t>
  </si>
  <si>
    <t>0,4*24,105*0,1*2</t>
  </si>
  <si>
    <t>2*0,2*0,1</t>
  </si>
  <si>
    <t>11</t>
  </si>
  <si>
    <t>275321511</t>
  </si>
  <si>
    <t>Základové patky ze ŽB bez zvýšených nároků na prostředí tř. C 25/30</t>
  </si>
  <si>
    <t>641777668</t>
  </si>
  <si>
    <t>0,2*24,105*1,25*2</t>
  </si>
  <si>
    <t>1,4*0,2*1</t>
  </si>
  <si>
    <t>275351121</t>
  </si>
  <si>
    <t>Zřízení bednění základových patek</t>
  </si>
  <si>
    <t>1799759430</t>
  </si>
  <si>
    <t>(0,2+24,105)*2*1,25*2</t>
  </si>
  <si>
    <t>(1,4+0,2)*2*1</t>
  </si>
  <si>
    <t>13</t>
  </si>
  <si>
    <t>275351122</t>
  </si>
  <si>
    <t>Odstranění bednění základových patek</t>
  </si>
  <si>
    <t>-2019082188</t>
  </si>
  <si>
    <t>14</t>
  </si>
  <si>
    <t>275361821</t>
  </si>
  <si>
    <t>Výztuž základových patek betonářskou ocelí 10 505 (R)</t>
  </si>
  <si>
    <t>-418374574</t>
  </si>
  <si>
    <t>odhad cca 80 kg/m3</t>
  </si>
  <si>
    <t>15</t>
  </si>
  <si>
    <t>275361R01</t>
  </si>
  <si>
    <t>Bednění,betonáž,výztuž,odbednění - schodiště</t>
  </si>
  <si>
    <t>kpl</t>
  </si>
  <si>
    <t>Kalkulace</t>
  </si>
  <si>
    <t>2092100080</t>
  </si>
  <si>
    <t>Svislé a kompletní konstrukce</t>
  </si>
  <si>
    <t>16</t>
  </si>
  <si>
    <t>381124R1</t>
  </si>
  <si>
    <t>Dodávka a montáž modulární objekt dle PD</t>
  </si>
  <si>
    <t>kus</t>
  </si>
  <si>
    <t>-1348307270</t>
  </si>
  <si>
    <t>Komunikace pozemní</t>
  </si>
  <si>
    <t>17</t>
  </si>
  <si>
    <t>564750101</t>
  </si>
  <si>
    <t>Podklad z kameniva hrubého drceného vel. 16-32 mm plochy do 100 m2 tl 150 mm</t>
  </si>
  <si>
    <t>731546904</t>
  </si>
  <si>
    <t>pod dlažbu</t>
  </si>
  <si>
    <t>18</t>
  </si>
  <si>
    <t>564851011</t>
  </si>
  <si>
    <t>Podklad ze štěrkodrtě ŠD plochy do 100 m2 tl 150 mm</t>
  </si>
  <si>
    <t>-640935278</t>
  </si>
  <si>
    <t>19</t>
  </si>
  <si>
    <t>596212220</t>
  </si>
  <si>
    <t>Kladení zámkové dlažby pozemních komunikací ručně tl 80 mm skupiny B pl do 50 m2</t>
  </si>
  <si>
    <t>-523331870</t>
  </si>
  <si>
    <t>dlažba</t>
  </si>
  <si>
    <t>20</t>
  </si>
  <si>
    <t>M</t>
  </si>
  <si>
    <t>59245013</t>
  </si>
  <si>
    <t>dlažba zámková betonová tvaru I 200x165mm tl 80mm přírodní</t>
  </si>
  <si>
    <t>1465728994</t>
  </si>
  <si>
    <t>998</t>
  </si>
  <si>
    <t>Přesun hmot</t>
  </si>
  <si>
    <t>998011008</t>
  </si>
  <si>
    <t>Přesun hmot pro budovy zděné s omezením mechanizace pro budovy v do 6 m</t>
  </si>
  <si>
    <t>935238812</t>
  </si>
  <si>
    <t>22</t>
  </si>
  <si>
    <t>998011014</t>
  </si>
  <si>
    <t>Příplatek k přesunu hmot pro budovy zděné za zvětšený přesun do 500 m</t>
  </si>
  <si>
    <t>1954379824</t>
  </si>
  <si>
    <t>PSV</t>
  </si>
  <si>
    <t>Práce a dodávky PSV</t>
  </si>
  <si>
    <t>721</t>
  </si>
  <si>
    <t>Zdravotechnika - vnitřní kanalizace</t>
  </si>
  <si>
    <t>23</t>
  </si>
  <si>
    <t>721242106</t>
  </si>
  <si>
    <t>Lapač střešních splavenin z PP se zápachovou klapkou a lapacím košem DN 125</t>
  </si>
  <si>
    <t>-473801643</t>
  </si>
  <si>
    <t>741</t>
  </si>
  <si>
    <t>Elektroinstalace - silnoproud</t>
  </si>
  <si>
    <t>24</t>
  </si>
  <si>
    <t>741410R1</t>
  </si>
  <si>
    <t>Kompletní provedení hromosvodu</t>
  </si>
  <si>
    <t>1992511420</t>
  </si>
  <si>
    <t>25</t>
  </si>
  <si>
    <t>741410R2</t>
  </si>
  <si>
    <t>Kompletní napojení elektroinstalace</t>
  </si>
  <si>
    <t>1070420595</t>
  </si>
  <si>
    <t>762</t>
  </si>
  <si>
    <t>26</t>
  </si>
  <si>
    <t>762083122</t>
  </si>
  <si>
    <t>Impregnace řeziva proti dřevokaznému hmyzu, houbám a plísním máčením třída ohrožení 3 a 4</t>
  </si>
  <si>
    <t>621581041</t>
  </si>
  <si>
    <t>27</t>
  </si>
  <si>
    <t>762341210</t>
  </si>
  <si>
    <t>Montáž bednění střech rovných a šikmých sklonu do 60° z hrubých prken na sraz tl do 32 mm</t>
  </si>
  <si>
    <t>-942740440</t>
  </si>
  <si>
    <t>24,5*7,9</t>
  </si>
  <si>
    <t>28</t>
  </si>
  <si>
    <t>60515111</t>
  </si>
  <si>
    <t>řezivo jehličnaté boční prkno 20-30mm</t>
  </si>
  <si>
    <t>32</t>
  </si>
  <si>
    <t>-81144268</t>
  </si>
  <si>
    <t>29</t>
  </si>
  <si>
    <t>762342511</t>
  </si>
  <si>
    <t>Montáž kontralatí na podklad bez tepelné izolace</t>
  </si>
  <si>
    <t>m</t>
  </si>
  <si>
    <t>2019433909</t>
  </si>
  <si>
    <t>vazník</t>
  </si>
  <si>
    <t>30</t>
  </si>
  <si>
    <t>60514114</t>
  </si>
  <si>
    <t>řezivo jehličnaté lať impregnovaná dl 4 m</t>
  </si>
  <si>
    <t>230028359</t>
  </si>
  <si>
    <t>31</t>
  </si>
  <si>
    <t>998762101</t>
  </si>
  <si>
    <t>Přesun hmot tonážní pro kce tesařské v objektech v do 6 m</t>
  </si>
  <si>
    <t>1767437919</t>
  </si>
  <si>
    <t>763</t>
  </si>
  <si>
    <t>763732114</t>
  </si>
  <si>
    <t>Montáž střešní konstrukce z příhradových vazníků konstrukční dl přes 9 do 12,5 m</t>
  </si>
  <si>
    <t>964726995</t>
  </si>
  <si>
    <t>28x vazník</t>
  </si>
  <si>
    <t>33</t>
  </si>
  <si>
    <t>60512204</t>
  </si>
  <si>
    <t>příhradový vazník pultový sušený neimpregnovaný dl do 12,5m</t>
  </si>
  <si>
    <t>-828760217</t>
  </si>
  <si>
    <t>221,2*1,02 'Přepočtené koeficientem množství</t>
  </si>
  <si>
    <t>34</t>
  </si>
  <si>
    <t>998763100</t>
  </si>
  <si>
    <t>Přesun hmot tonážní pro dřevostavby v objektech v do 6 m</t>
  </si>
  <si>
    <t>-1066405344</t>
  </si>
  <si>
    <t>35</t>
  </si>
  <si>
    <t>998763110</t>
  </si>
  <si>
    <t>Přesun hmot tonážní pro dřevostavby s omezením mechanizace v objektech v do 6 m</t>
  </si>
  <si>
    <t>906941786</t>
  </si>
  <si>
    <t>764</t>
  </si>
  <si>
    <t>36</t>
  </si>
  <si>
    <t>764111641</t>
  </si>
  <si>
    <t>Krytina střechy rovné drážkováním ze svitků z Pz plechu s povrchovou úpravou do rš 670 mm sklonu do 30°</t>
  </si>
  <si>
    <t>884989470</t>
  </si>
  <si>
    <t>37</t>
  </si>
  <si>
    <t>764111691</t>
  </si>
  <si>
    <t>Příplatek k cenám krytiny z Pz plechu s povrchovou úpravou za těsnění drážek sklonu do 10°</t>
  </si>
  <si>
    <t>254220406</t>
  </si>
  <si>
    <t>38</t>
  </si>
  <si>
    <t>764212406</t>
  </si>
  <si>
    <t>Oplechování štítu závětrnou lištou z Pz plechu rš 500 mm</t>
  </si>
  <si>
    <t>981867814</t>
  </si>
  <si>
    <t>24,5+7,9*2</t>
  </si>
  <si>
    <t>39</t>
  </si>
  <si>
    <t>764212433</t>
  </si>
  <si>
    <t>Oplechování rovné okapové hrany z Pz plechu rš 250 mm</t>
  </si>
  <si>
    <t>1631477660</t>
  </si>
  <si>
    <t>24,5*2</t>
  </si>
  <si>
    <t>40</t>
  </si>
  <si>
    <t>764511602</t>
  </si>
  <si>
    <t>Žlab podokapní půlkruhový z Pz s povrchovou úpravou rš 330 mm</t>
  </si>
  <si>
    <t>560057784</t>
  </si>
  <si>
    <t>41</t>
  </si>
  <si>
    <t>764511622</t>
  </si>
  <si>
    <t>Roh nebo kout půlkruhového podokapního žlabu z Pz s povrchovou úpravou rš 330 mm</t>
  </si>
  <si>
    <t>-1672731876</t>
  </si>
  <si>
    <t>42</t>
  </si>
  <si>
    <t>764511642</t>
  </si>
  <si>
    <t>Kotlík oválný (trychtýřový) pro podokapní žlaby z Pz s povrchovou úpravou 330/100 mm</t>
  </si>
  <si>
    <t>458226875</t>
  </si>
  <si>
    <t>43</t>
  </si>
  <si>
    <t>764518622</t>
  </si>
  <si>
    <t>Svody kruhové včetně objímek, kolen, odskoků z Pz s povrchovou úpravou průměru 100 mm</t>
  </si>
  <si>
    <t>1737344699</t>
  </si>
  <si>
    <t>3,6*2</t>
  </si>
  <si>
    <t>44</t>
  </si>
  <si>
    <t>998764111</t>
  </si>
  <si>
    <t>Přesun hmot tonážní pro konstrukce klempířské s omezením mechanizace v objektech v do 6 m</t>
  </si>
  <si>
    <t>1850588542</t>
  </si>
  <si>
    <t>765</t>
  </si>
  <si>
    <t>45</t>
  </si>
  <si>
    <t>765191001</t>
  </si>
  <si>
    <t>Montáž pojistné hydroizolační nebo parotěsné fólie kladené ve sklonu do 20° lepením na bednění nebo izolaci</t>
  </si>
  <si>
    <t>-1290573839</t>
  </si>
  <si>
    <t>46</t>
  </si>
  <si>
    <t>28329036</t>
  </si>
  <si>
    <t>fólie kontaktní difuzně propustná pro doplňkovou hydroizolační vrstvu, třívrstvá mikroporézní PP 150g/m2 s integrovanou samolepící páskou</t>
  </si>
  <si>
    <t>680111865</t>
  </si>
  <si>
    <t>193,55*1,2 'Přepočtené koeficientem množství</t>
  </si>
  <si>
    <t>47</t>
  </si>
  <si>
    <t>998765111</t>
  </si>
  <si>
    <t>Přesun hmot tonážní pro krytiny skládané s omezením mechanizace v objektech v do 6 m</t>
  </si>
  <si>
    <t>1368176589</t>
  </si>
  <si>
    <t>766</t>
  </si>
  <si>
    <t>48</t>
  </si>
  <si>
    <t>766421222</t>
  </si>
  <si>
    <t>Montáž obložení podhledů jednoduchých palubkami modřínovými š přes 60 do 80 mm</t>
  </si>
  <si>
    <t>1261544203</t>
  </si>
  <si>
    <t>(1,5+0,4)*24,5</t>
  </si>
  <si>
    <t>49</t>
  </si>
  <si>
    <t>61191157</t>
  </si>
  <si>
    <t>palubky obkladové modřín profil klasický 21x121mm jakost A/B</t>
  </si>
  <si>
    <t>1971992089</t>
  </si>
  <si>
    <t>46,55*1,1 'Přepočtené koeficientem množství</t>
  </si>
  <si>
    <t>50</t>
  </si>
  <si>
    <t>998766111</t>
  </si>
  <si>
    <t>Přesun hmot tonážní pro kce truhlářské s omezením mechanizace v objektech v do 6 m</t>
  </si>
  <si>
    <t>1466056428</t>
  </si>
  <si>
    <t>767</t>
  </si>
  <si>
    <t>Konstrukce zámečnické</t>
  </si>
  <si>
    <t>51</t>
  </si>
  <si>
    <t>767163121</t>
  </si>
  <si>
    <t>Montáž přímého kovového zábradlí z dílců do betonu v rovině</t>
  </si>
  <si>
    <t>-1183095983</t>
  </si>
  <si>
    <t>zábradlí Z1</t>
  </si>
  <si>
    <t>52</t>
  </si>
  <si>
    <t>55342284</t>
  </si>
  <si>
    <t>zábradlí s hranatým sloupkem a hranatými pruty s horním kotvením</t>
  </si>
  <si>
    <t>-843528266</t>
  </si>
  <si>
    <t>53</t>
  </si>
  <si>
    <t>767163221</t>
  </si>
  <si>
    <t>Montáž přímého kovového zábradlí z dílců do betonu konstrukce na schodišti</t>
  </si>
  <si>
    <t>-1259213252</t>
  </si>
  <si>
    <t>zábradlí Z3</t>
  </si>
  <si>
    <t>2*(3*0,35)</t>
  </si>
  <si>
    <t>54</t>
  </si>
  <si>
    <t>1438417747</t>
  </si>
  <si>
    <t>55</t>
  </si>
  <si>
    <t>998767111</t>
  </si>
  <si>
    <t>Přesun hmot tonážní pro zámečnické konstrukce s omezením mechanizace v objektech v do 6 m</t>
  </si>
  <si>
    <t>1100222912</t>
  </si>
  <si>
    <t>783</t>
  </si>
  <si>
    <t>56</t>
  </si>
  <si>
    <t>783101401</t>
  </si>
  <si>
    <t>Ometení podkladu truhlářských konstrukcí před provedením nátěru</t>
  </si>
  <si>
    <t>-562318054</t>
  </si>
  <si>
    <t>palubky</t>
  </si>
  <si>
    <t>57</t>
  </si>
  <si>
    <t>783114101</t>
  </si>
  <si>
    <t>Základní jednonásobný syntetický nátěr truhlářských konstrukcí</t>
  </si>
  <si>
    <t>304933073</t>
  </si>
  <si>
    <t>58</t>
  </si>
  <si>
    <t>783118211</t>
  </si>
  <si>
    <t>Lakovací dvojnásobný syntetický nátěr truhlářských konstrukcí s mezibroušením</t>
  </si>
  <si>
    <t>1776115559</t>
  </si>
  <si>
    <t>Objekt:</t>
  </si>
  <si>
    <t>a - Kanalizace</t>
  </si>
  <si>
    <t xml:space="preserve">    8 - Trubní vedení</t>
  </si>
  <si>
    <t>132251103</t>
  </si>
  <si>
    <t>Hloubení rýh nezapažených š do 800 mm v hornině třídy těžitelnosti I skupiny 3 objem do 100 m3 strojně</t>
  </si>
  <si>
    <t>1874830208</t>
  </si>
  <si>
    <t>(81,6+21,6)*1*0,8</t>
  </si>
  <si>
    <t>šachta</t>
  </si>
  <si>
    <t>2*2*3</t>
  </si>
  <si>
    <t>-11279437</t>
  </si>
  <si>
    <t>24,768</t>
  </si>
  <si>
    <t>69,792</t>
  </si>
  <si>
    <t>-876225515</t>
  </si>
  <si>
    <t>94,56*5</t>
  </si>
  <si>
    <t>-1196390014</t>
  </si>
  <si>
    <t>-491575490</t>
  </si>
  <si>
    <t>24,768*10</t>
  </si>
  <si>
    <t>-1885264909</t>
  </si>
  <si>
    <t>1215755017</t>
  </si>
  <si>
    <t>24,768*1,8</t>
  </si>
  <si>
    <t>174151101</t>
  </si>
  <si>
    <t>Zásyp jam, šachet rýh nebo kolem objektů sypaninou se zhutněním</t>
  </si>
  <si>
    <t>-978680161</t>
  </si>
  <si>
    <t>94,56-24,768</t>
  </si>
  <si>
    <t>175151101</t>
  </si>
  <si>
    <t>Obsypání potrubí strojně sypaninou bez prohození, uloženou do 3 m</t>
  </si>
  <si>
    <t>-312684250</t>
  </si>
  <si>
    <t>81,6*0,3*0,8</t>
  </si>
  <si>
    <t>21,6*0,3*0,8</t>
  </si>
  <si>
    <t>58337308</t>
  </si>
  <si>
    <t>štěrkopísek frakce 0/2</t>
  </si>
  <si>
    <t>1816776671</t>
  </si>
  <si>
    <t>24,768*2 'Přepočtené koeficientem množství</t>
  </si>
  <si>
    <t>181311104</t>
  </si>
  <si>
    <t>Rozprostření ornice tl vrstvy přes 200 do 250 mm v rovině nebo ve svahu do 1:5 ručně</t>
  </si>
  <si>
    <t>-1163572051</t>
  </si>
  <si>
    <t>(81,6+21,6)*1,5</t>
  </si>
  <si>
    <t>Trubní vedení</t>
  </si>
  <si>
    <t>871214201</t>
  </si>
  <si>
    <t>Montáž kanalizačního potrubí z PE SDR11 otevřený výkop sklon do 20 % svařovaných na tupo d 50x4,6 mm</t>
  </si>
  <si>
    <t>642664455</t>
  </si>
  <si>
    <t>45,6+36</t>
  </si>
  <si>
    <t>28613732</t>
  </si>
  <si>
    <t>potrubí kanalizační jednovrstvé PE100 RC SDR11 s dodatečným opláštěním a integrovaným detekčním vodičem 50x4,6mm</t>
  </si>
  <si>
    <t>1029456385</t>
  </si>
  <si>
    <t>81,6*1,015 'Přepočtené koeficientem množství</t>
  </si>
  <si>
    <t>871313123</t>
  </si>
  <si>
    <t>Montáž kanalizačního potrubí hladkého plnostěnného SN 12 z PVC-U DN 160</t>
  </si>
  <si>
    <t>1586675030</t>
  </si>
  <si>
    <t>28611106</t>
  </si>
  <si>
    <t>trubka kanalizační PVC-U plnostěnná jednovrstvá s rázovou odolností DN 160x6000mm SN12</t>
  </si>
  <si>
    <t>-2112842459</t>
  </si>
  <si>
    <t>21,6*1,03 'Přepočtené koeficientem množství</t>
  </si>
  <si>
    <t>871313R01</t>
  </si>
  <si>
    <t>Příplatek za tvarovky u potrubí PVC a PE</t>
  </si>
  <si>
    <t>-842119116</t>
  </si>
  <si>
    <t>81,6+21,6</t>
  </si>
  <si>
    <t>871313R02</t>
  </si>
  <si>
    <t>Dodávka a montáž čerpací stanice dle PD včetně vystrojení</t>
  </si>
  <si>
    <t>-1717546837</t>
  </si>
  <si>
    <t>871313R03</t>
  </si>
  <si>
    <t>Napojení do stávající šachty</t>
  </si>
  <si>
    <t>-472454475</t>
  </si>
  <si>
    <t>998276101</t>
  </si>
  <si>
    <t>Přesun hmot pro trubní vedení z trub z plastických hmot otevřený výkop</t>
  </si>
  <si>
    <t>454260174</t>
  </si>
  <si>
    <t>b - Vsak</t>
  </si>
  <si>
    <t>743400067</t>
  </si>
  <si>
    <t>vsak</t>
  </si>
  <si>
    <t>nádrž</t>
  </si>
  <si>
    <t>654997386</t>
  </si>
  <si>
    <t>985236147</t>
  </si>
  <si>
    <t>-94650070</t>
  </si>
  <si>
    <t>-1627204636</t>
  </si>
  <si>
    <t>2075474811</t>
  </si>
  <si>
    <t>1240461182</t>
  </si>
  <si>
    <t>-1481443780</t>
  </si>
  <si>
    <t>-1754625797</t>
  </si>
  <si>
    <t>1778829692</t>
  </si>
  <si>
    <t>-912899773</t>
  </si>
  <si>
    <t>1289795440</t>
  </si>
  <si>
    <t>-912002349</t>
  </si>
  <si>
    <t>-1592159540</t>
  </si>
  <si>
    <t>Dodávka a montáž retenční nádrž dle PD</t>
  </si>
  <si>
    <t>-913150949</t>
  </si>
  <si>
    <t>Vsakovací objekt</t>
  </si>
  <si>
    <t>-1361191764</t>
  </si>
  <si>
    <t>1729476699</t>
  </si>
  <si>
    <t>c - Voda</t>
  </si>
  <si>
    <t>1238554509</t>
  </si>
  <si>
    <t>(7,52+55,2+36+14,4)*0,8*1</t>
  </si>
  <si>
    <t>šachty</t>
  </si>
  <si>
    <t>-747863863</t>
  </si>
  <si>
    <t>37,149</t>
  </si>
  <si>
    <t>1353489030</t>
  </si>
  <si>
    <t>37,149*5</t>
  </si>
  <si>
    <t>-602485532</t>
  </si>
  <si>
    <t>1275276612</t>
  </si>
  <si>
    <t>37,149*10</t>
  </si>
  <si>
    <t>1867121221</t>
  </si>
  <si>
    <t>862805275</t>
  </si>
  <si>
    <t>37,149*1,8</t>
  </si>
  <si>
    <t>-2048096832</t>
  </si>
  <si>
    <t>90,496-27,149</t>
  </si>
  <si>
    <t>1518650974</t>
  </si>
  <si>
    <t>(7,52+55,2+36+14,4)*0,8*0,3</t>
  </si>
  <si>
    <t>-1217935887</t>
  </si>
  <si>
    <t>27,149*2 'Přepočtené koeficientem množství</t>
  </si>
  <si>
    <t>545967941</t>
  </si>
  <si>
    <t>113,12*1,5</t>
  </si>
  <si>
    <t>871161141</t>
  </si>
  <si>
    <t>Montáž potrubí z PE100 RC SDR 11 otevřený výkop svařovaných na tupo d 32 x 3,0 mm</t>
  </si>
  <si>
    <t>-1986218712</t>
  </si>
  <si>
    <t>(7,52+55,2+36+14,4)</t>
  </si>
  <si>
    <t>28613850</t>
  </si>
  <si>
    <t>trubka vodovodní jednovrstvá PE100 RC PN 16 SDR11 s ochranným pláštěm z PP 32x3,0mm</t>
  </si>
  <si>
    <t>934017067</t>
  </si>
  <si>
    <t>113,12*1,015 'Přepočtené koeficientem množství</t>
  </si>
  <si>
    <t>1439850079</t>
  </si>
  <si>
    <t>Vypouštěcí šachta dle PD včetně vystrojení</t>
  </si>
  <si>
    <t>-360026882</t>
  </si>
  <si>
    <t>Vodoměrná šachta dle PD včetně vystrojení</t>
  </si>
  <si>
    <t>1897338433</t>
  </si>
  <si>
    <t>1183725348</t>
  </si>
  <si>
    <t>d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</si>
  <si>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</si>
  <si>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</si>
  <si>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</si>
  <si>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</si>
  <si>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</si>
  <si>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</si>
  <si>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</si>
  <si>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</si>
  <si>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</si>
  <si>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</si>
  <si>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</si>
  <si>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</si>
  <si>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</si>
  <si>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…</t>
  </si>
  <si>
    <t>1024</t>
  </si>
  <si>
    <t>328823570</t>
  </si>
  <si>
    <t>013002000</t>
  </si>
  <si>
    <t>Projektové práce</t>
  </si>
  <si>
    <t>-1935814782</t>
  </si>
  <si>
    <t>VRN2</t>
  </si>
  <si>
    <t>Příprava staveniště</t>
  </si>
  <si>
    <t>020001000</t>
  </si>
  <si>
    <t>-637225260</t>
  </si>
  <si>
    <t>VRN3</t>
  </si>
  <si>
    <t>Zařízení staveniště</t>
  </si>
  <si>
    <t>030001000</t>
  </si>
  <si>
    <t>271427117</t>
  </si>
  <si>
    <t>034002000</t>
  </si>
  <si>
    <t>Zabezpečení staveniště</t>
  </si>
  <si>
    <t>1442997393</t>
  </si>
  <si>
    <t>035002000</t>
  </si>
  <si>
    <t>Pronájmy ploch, objektů</t>
  </si>
  <si>
    <t>1914005667</t>
  </si>
  <si>
    <t>VRN4</t>
  </si>
  <si>
    <t>Inženýrská činnost</t>
  </si>
  <si>
    <t>043002000</t>
  </si>
  <si>
    <t>Zkoušky a ostatní měření</t>
  </si>
  <si>
    <t>-512193203</t>
  </si>
  <si>
    <t>VRN6</t>
  </si>
  <si>
    <t>Územní vlivy</t>
  </si>
  <si>
    <t>065002000</t>
  </si>
  <si>
    <t>Mimostaveništní doprava materiálů</t>
  </si>
  <si>
    <t>-709342323</t>
  </si>
  <si>
    <t>VRN7</t>
  </si>
  <si>
    <t>Provozní vlivy</t>
  </si>
  <si>
    <t>071002000</t>
  </si>
  <si>
    <t>Provoz investora, třetích osob</t>
  </si>
  <si>
    <t>-262306617</t>
  </si>
  <si>
    <t xml:space="preserve">Moduly I.etapa  (sanitární kontejnery - celkem 2 moduly)   </t>
  </si>
  <si>
    <t>20,49*1,03 'Přepočtené koeficientem množství</t>
  </si>
  <si>
    <t>Konstrukce tesařské (II. a III. etapa)</t>
  </si>
  <si>
    <t>Konstrukce suché výstavby (II. a III. etapa)</t>
  </si>
  <si>
    <t>Konstrukce klempířské (II. a III. etapa)</t>
  </si>
  <si>
    <t>Krytina skládaná (II. a III. etapa)</t>
  </si>
  <si>
    <t>Konstrukce truhlářské (II. a III. etapa)</t>
  </si>
  <si>
    <t>Dokončovací práce - nátěry (II. a III. etapa)</t>
  </si>
  <si>
    <t>0,8*0,5*1*9*3+0,8*0,5*1*2</t>
  </si>
  <si>
    <t>44,372*5</t>
  </si>
  <si>
    <t>31,284-17,396</t>
  </si>
  <si>
    <t>0,8*0,5*0,1*9*3+0,8*0,5*0,1*2</t>
  </si>
  <si>
    <t>0,5*0,3*1,25*9*3+0,5*0,3*1,25*2</t>
  </si>
  <si>
    <t>(0,5+0,3)*2*1,25*9*3+(0,5+0,3)*2*1,25*2</t>
  </si>
  <si>
    <t>17,771*80/1000*1,1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</si>
</sst>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63" workbookViewId="0">
      <selection activeCell="S77" sqref="S7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173" t="s">
        <v>5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182" t="s">
        <v>13</v>
      </c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R5" s="19"/>
      <c r="BS5" s="16" t="s">
        <v>6</v>
      </c>
    </row>
    <row r="6" spans="1:74" ht="36.950000000000003" customHeight="1">
      <c r="B6" s="19"/>
      <c r="D6" s="24" t="s">
        <v>14</v>
      </c>
      <c r="K6" s="183" t="s">
        <v>15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R6" s="19"/>
      <c r="BS6" s="16" t="s">
        <v>6</v>
      </c>
    </row>
    <row r="7" spans="1:74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ht="18.399999999999999" customHeight="1">
      <c r="B11" s="19"/>
      <c r="E11" s="23" t="s">
        <v>24</v>
      </c>
      <c r="AK11" s="25" t="s">
        <v>25</v>
      </c>
      <c r="AN11" s="23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5" t="s">
        <v>26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27</v>
      </c>
      <c r="AK14" s="25" t="s">
        <v>25</v>
      </c>
      <c r="AN14" s="23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5" t="s">
        <v>28</v>
      </c>
      <c r="AK16" s="25" t="s">
        <v>23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 t="s">
        <v>27</v>
      </c>
      <c r="AK17" s="25" t="s">
        <v>25</v>
      </c>
      <c r="AN17" s="23" t="s">
        <v>1</v>
      </c>
      <c r="AR17" s="19"/>
      <c r="BS17" s="16" t="s">
        <v>29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5" t="s">
        <v>30</v>
      </c>
      <c r="AK19" s="25" t="s">
        <v>23</v>
      </c>
      <c r="AN19" s="23" t="s">
        <v>1</v>
      </c>
      <c r="AR19" s="19"/>
      <c r="BS19" s="16" t="s">
        <v>6</v>
      </c>
    </row>
    <row r="20" spans="2:71" ht="18.399999999999999" customHeight="1">
      <c r="B20" s="19"/>
      <c r="E20" s="23" t="s">
        <v>27</v>
      </c>
      <c r="AK20" s="25" t="s">
        <v>25</v>
      </c>
      <c r="AN20" s="23" t="s">
        <v>1</v>
      </c>
      <c r="AR20" s="19"/>
      <c r="BS20" s="16" t="s">
        <v>29</v>
      </c>
    </row>
    <row r="21" spans="2:71" ht="6.95" customHeight="1">
      <c r="B21" s="19"/>
      <c r="AR21" s="19"/>
    </row>
    <row r="22" spans="2:71" ht="12" customHeight="1">
      <c r="B22" s="19"/>
      <c r="D22" s="25" t="s">
        <v>31</v>
      </c>
      <c r="AR22" s="19"/>
    </row>
    <row r="23" spans="2:71" ht="16.5" customHeight="1">
      <c r="B23" s="19"/>
      <c r="E23" s="184" t="s">
        <v>1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R23" s="19"/>
    </row>
    <row r="24" spans="2:71" ht="6.95" customHeight="1">
      <c r="B24" s="19"/>
      <c r="AR24" s="19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>
      <c r="B26" s="28"/>
      <c r="D26" s="29" t="s">
        <v>32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5">
        <f>ROUND(AG94,2)</f>
        <v>0</v>
      </c>
      <c r="AL26" s="186"/>
      <c r="AM26" s="186"/>
      <c r="AN26" s="186"/>
      <c r="AO26" s="186"/>
      <c r="AR26" s="28"/>
    </row>
    <row r="27" spans="2:71" s="1" customFormat="1" ht="6.95" customHeight="1">
      <c r="B27" s="28"/>
      <c r="AR27" s="28"/>
    </row>
    <row r="28" spans="2:71" s="1" customFormat="1" ht="12.75">
      <c r="B28" s="28"/>
      <c r="L28" s="187" t="s">
        <v>33</v>
      </c>
      <c r="M28" s="187"/>
      <c r="N28" s="187"/>
      <c r="O28" s="187"/>
      <c r="P28" s="187"/>
      <c r="W28" s="187" t="s">
        <v>34</v>
      </c>
      <c r="X28" s="187"/>
      <c r="Y28" s="187"/>
      <c r="Z28" s="187"/>
      <c r="AA28" s="187"/>
      <c r="AB28" s="187"/>
      <c r="AC28" s="187"/>
      <c r="AD28" s="187"/>
      <c r="AE28" s="187"/>
      <c r="AK28" s="187" t="s">
        <v>35</v>
      </c>
      <c r="AL28" s="187"/>
      <c r="AM28" s="187"/>
      <c r="AN28" s="187"/>
      <c r="AO28" s="187"/>
      <c r="AR28" s="28"/>
    </row>
    <row r="29" spans="2:71" s="2" customFormat="1" ht="14.45" customHeight="1">
      <c r="B29" s="32"/>
      <c r="D29" s="25" t="s">
        <v>36</v>
      </c>
      <c r="F29" s="25" t="s">
        <v>37</v>
      </c>
      <c r="L29" s="175">
        <v>0.21</v>
      </c>
      <c r="M29" s="176"/>
      <c r="N29" s="176"/>
      <c r="O29" s="176"/>
      <c r="P29" s="176"/>
      <c r="W29" s="177">
        <f>ROUND(AZ94, 2)</f>
        <v>0</v>
      </c>
      <c r="X29" s="176"/>
      <c r="Y29" s="176"/>
      <c r="Z29" s="176"/>
      <c r="AA29" s="176"/>
      <c r="AB29" s="176"/>
      <c r="AC29" s="176"/>
      <c r="AD29" s="176"/>
      <c r="AE29" s="176"/>
      <c r="AK29" s="177">
        <f>ROUND(AV94, 2)</f>
        <v>0</v>
      </c>
      <c r="AL29" s="176"/>
      <c r="AM29" s="176"/>
      <c r="AN29" s="176"/>
      <c r="AO29" s="176"/>
      <c r="AR29" s="32"/>
    </row>
    <row r="30" spans="2:71" s="2" customFormat="1" ht="14.45" customHeight="1">
      <c r="B30" s="32"/>
      <c r="F30" s="25" t="s">
        <v>38</v>
      </c>
      <c r="L30" s="175">
        <v>0.12</v>
      </c>
      <c r="M30" s="176"/>
      <c r="N30" s="176"/>
      <c r="O30" s="176"/>
      <c r="P30" s="176"/>
      <c r="W30" s="177">
        <f>ROUND(BA94, 2)</f>
        <v>0</v>
      </c>
      <c r="X30" s="176"/>
      <c r="Y30" s="176"/>
      <c r="Z30" s="176"/>
      <c r="AA30" s="176"/>
      <c r="AB30" s="176"/>
      <c r="AC30" s="176"/>
      <c r="AD30" s="176"/>
      <c r="AE30" s="176"/>
      <c r="AK30" s="177">
        <f>ROUND(AW94, 2)</f>
        <v>0</v>
      </c>
      <c r="AL30" s="176"/>
      <c r="AM30" s="176"/>
      <c r="AN30" s="176"/>
      <c r="AO30" s="176"/>
      <c r="AR30" s="32"/>
    </row>
    <row r="31" spans="2:71" s="2" customFormat="1" ht="14.45" hidden="1" customHeight="1">
      <c r="B31" s="32"/>
      <c r="F31" s="25" t="s">
        <v>39</v>
      </c>
      <c r="L31" s="175">
        <v>0.21</v>
      </c>
      <c r="M31" s="176"/>
      <c r="N31" s="176"/>
      <c r="O31" s="176"/>
      <c r="P31" s="176"/>
      <c r="W31" s="177">
        <f>ROUND(BB94, 2)</f>
        <v>0</v>
      </c>
      <c r="X31" s="176"/>
      <c r="Y31" s="176"/>
      <c r="Z31" s="176"/>
      <c r="AA31" s="176"/>
      <c r="AB31" s="176"/>
      <c r="AC31" s="176"/>
      <c r="AD31" s="176"/>
      <c r="AE31" s="176"/>
      <c r="AK31" s="177">
        <v>0</v>
      </c>
      <c r="AL31" s="176"/>
      <c r="AM31" s="176"/>
      <c r="AN31" s="176"/>
      <c r="AO31" s="176"/>
      <c r="AR31" s="32"/>
    </row>
    <row r="32" spans="2:71" s="2" customFormat="1" ht="14.45" hidden="1" customHeight="1">
      <c r="B32" s="32"/>
      <c r="F32" s="25" t="s">
        <v>40</v>
      </c>
      <c r="L32" s="175">
        <v>0.12</v>
      </c>
      <c r="M32" s="176"/>
      <c r="N32" s="176"/>
      <c r="O32" s="176"/>
      <c r="P32" s="176"/>
      <c r="W32" s="177">
        <f>ROUND(BC94, 2)</f>
        <v>0</v>
      </c>
      <c r="X32" s="176"/>
      <c r="Y32" s="176"/>
      <c r="Z32" s="176"/>
      <c r="AA32" s="176"/>
      <c r="AB32" s="176"/>
      <c r="AC32" s="176"/>
      <c r="AD32" s="176"/>
      <c r="AE32" s="176"/>
      <c r="AK32" s="177">
        <v>0</v>
      </c>
      <c r="AL32" s="176"/>
      <c r="AM32" s="176"/>
      <c r="AN32" s="176"/>
      <c r="AO32" s="176"/>
      <c r="AR32" s="32"/>
    </row>
    <row r="33" spans="2:44" s="2" customFormat="1" ht="14.45" hidden="1" customHeight="1">
      <c r="B33" s="32"/>
      <c r="F33" s="25" t="s">
        <v>41</v>
      </c>
      <c r="L33" s="175">
        <v>0</v>
      </c>
      <c r="M33" s="176"/>
      <c r="N33" s="176"/>
      <c r="O33" s="176"/>
      <c r="P33" s="176"/>
      <c r="W33" s="177">
        <f>ROUND(BD94, 2)</f>
        <v>0</v>
      </c>
      <c r="X33" s="176"/>
      <c r="Y33" s="176"/>
      <c r="Z33" s="176"/>
      <c r="AA33" s="176"/>
      <c r="AB33" s="176"/>
      <c r="AC33" s="176"/>
      <c r="AD33" s="176"/>
      <c r="AE33" s="176"/>
      <c r="AK33" s="177">
        <v>0</v>
      </c>
      <c r="AL33" s="176"/>
      <c r="AM33" s="176"/>
      <c r="AN33" s="176"/>
      <c r="AO33" s="176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42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43</v>
      </c>
      <c r="U35" s="35"/>
      <c r="V35" s="35"/>
      <c r="W35" s="35"/>
      <c r="X35" s="181" t="s">
        <v>44</v>
      </c>
      <c r="Y35" s="179"/>
      <c r="Z35" s="179"/>
      <c r="AA35" s="179"/>
      <c r="AB35" s="179"/>
      <c r="AC35" s="35"/>
      <c r="AD35" s="35"/>
      <c r="AE35" s="35"/>
      <c r="AF35" s="35"/>
      <c r="AG35" s="35"/>
      <c r="AH35" s="35"/>
      <c r="AI35" s="35"/>
      <c r="AJ35" s="35"/>
      <c r="AK35" s="178">
        <f>SUM(AK26:AK33)</f>
        <v>0</v>
      </c>
      <c r="AL35" s="179"/>
      <c r="AM35" s="179"/>
      <c r="AN35" s="179"/>
      <c r="AO35" s="180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1" customFormat="1" ht="14.45" customHeight="1">
      <c r="B49" s="28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8"/>
      <c r="D60" s="39" t="s">
        <v>47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48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47</v>
      </c>
      <c r="AI60" s="30"/>
      <c r="AJ60" s="30"/>
      <c r="AK60" s="30"/>
      <c r="AL60" s="30"/>
      <c r="AM60" s="39" t="s">
        <v>48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28"/>
      <c r="D64" s="37" t="s">
        <v>49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50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8"/>
      <c r="D75" s="39" t="s">
        <v>47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48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47</v>
      </c>
      <c r="AI75" s="30"/>
      <c r="AJ75" s="30"/>
      <c r="AK75" s="30"/>
      <c r="AL75" s="30"/>
      <c r="AM75" s="39" t="s">
        <v>48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20" t="s">
        <v>51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5" t="s">
        <v>12</v>
      </c>
      <c r="L84" s="3" t="str">
        <f>K5</f>
        <v>045-2024</v>
      </c>
      <c r="AR84" s="44"/>
    </row>
    <row r="85" spans="1:91" s="4" customFormat="1" ht="36.950000000000003" customHeight="1">
      <c r="B85" s="45"/>
      <c r="C85" s="46" t="s">
        <v>14</v>
      </c>
      <c r="L85" s="198" t="str">
        <f>K6</f>
        <v>Zázemí DDH Šternberk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5" t="s">
        <v>18</v>
      </c>
      <c r="L87" s="47" t="str">
        <f>IF(K8="","",K8)</f>
        <v>Šternberk</v>
      </c>
      <c r="AI87" s="25" t="s">
        <v>20</v>
      </c>
      <c r="AM87" s="200" t="str">
        <f>IF(AN8= "","",AN8)</f>
        <v>12.5.2024</v>
      </c>
      <c r="AN87" s="200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5" t="s">
        <v>22</v>
      </c>
      <c r="L89" s="3" t="str">
        <f>IF(E11= "","",E11)</f>
        <v>Město Šternberk</v>
      </c>
      <c r="AI89" s="25" t="s">
        <v>28</v>
      </c>
      <c r="AM89" s="201" t="str">
        <f>IF(E17="","",E17)</f>
        <v xml:space="preserve"> </v>
      </c>
      <c r="AN89" s="202"/>
      <c r="AO89" s="202"/>
      <c r="AP89" s="202"/>
      <c r="AR89" s="28"/>
      <c r="AS89" s="203" t="s">
        <v>52</v>
      </c>
      <c r="AT89" s="204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5" t="s">
        <v>26</v>
      </c>
      <c r="L90" s="3" t="str">
        <f>IF(E14="","",E14)</f>
        <v xml:space="preserve"> </v>
      </c>
      <c r="AI90" s="25" t="s">
        <v>30</v>
      </c>
      <c r="AM90" s="201" t="str">
        <f>IF(E20="","",E20)</f>
        <v xml:space="preserve"> </v>
      </c>
      <c r="AN90" s="202"/>
      <c r="AO90" s="202"/>
      <c r="AP90" s="202"/>
      <c r="AR90" s="28"/>
      <c r="AS90" s="205"/>
      <c r="AT90" s="206"/>
      <c r="BD90" s="52"/>
    </row>
    <row r="91" spans="1:91" s="1" customFormat="1" ht="10.9" customHeight="1">
      <c r="B91" s="28"/>
      <c r="AR91" s="28"/>
      <c r="AS91" s="205"/>
      <c r="AT91" s="206"/>
      <c r="BD91" s="52"/>
    </row>
    <row r="92" spans="1:91" s="1" customFormat="1" ht="29.25" customHeight="1">
      <c r="B92" s="28"/>
      <c r="C92" s="191" t="s">
        <v>53</v>
      </c>
      <c r="D92" s="192"/>
      <c r="E92" s="192"/>
      <c r="F92" s="192"/>
      <c r="G92" s="192"/>
      <c r="H92" s="53"/>
      <c r="I92" s="193" t="s">
        <v>54</v>
      </c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5" t="s">
        <v>55</v>
      </c>
      <c r="AH92" s="192"/>
      <c r="AI92" s="192"/>
      <c r="AJ92" s="192"/>
      <c r="AK92" s="192"/>
      <c r="AL92" s="192"/>
      <c r="AM92" s="192"/>
      <c r="AN92" s="193" t="s">
        <v>56</v>
      </c>
      <c r="AO92" s="192"/>
      <c r="AP92" s="194"/>
      <c r="AQ92" s="54" t="s">
        <v>57</v>
      </c>
      <c r="AR92" s="28"/>
      <c r="AS92" s="55" t="s">
        <v>58</v>
      </c>
      <c r="AT92" s="56" t="s">
        <v>59</v>
      </c>
      <c r="AU92" s="56" t="s">
        <v>60</v>
      </c>
      <c r="AV92" s="56" t="s">
        <v>61</v>
      </c>
      <c r="AW92" s="56" t="s">
        <v>62</v>
      </c>
      <c r="AX92" s="56" t="s">
        <v>63</v>
      </c>
      <c r="AY92" s="56" t="s">
        <v>64</v>
      </c>
      <c r="AZ92" s="56" t="s">
        <v>65</v>
      </c>
      <c r="BA92" s="56" t="s">
        <v>66</v>
      </c>
      <c r="BB92" s="56" t="s">
        <v>67</v>
      </c>
      <c r="BC92" s="56" t="s">
        <v>68</v>
      </c>
      <c r="BD92" s="57" t="s">
        <v>69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70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6">
        <f>ROUND(SUM(AG95:AG99),2)</f>
        <v>0</v>
      </c>
      <c r="AH94" s="196"/>
      <c r="AI94" s="196"/>
      <c r="AJ94" s="196"/>
      <c r="AK94" s="196"/>
      <c r="AL94" s="196"/>
      <c r="AM94" s="196"/>
      <c r="AN94" s="197">
        <f t="shared" ref="AN94:AN99" si="0">SUM(AG94,AT94)</f>
        <v>0</v>
      </c>
      <c r="AO94" s="197"/>
      <c r="AP94" s="197"/>
      <c r="AQ94" s="63" t="s">
        <v>1</v>
      </c>
      <c r="AR94" s="59"/>
      <c r="AS94" s="64">
        <f>ROUND(SUM(AS95:AS99),2)</f>
        <v>0</v>
      </c>
      <c r="AT94" s="65">
        <f t="shared" ref="AT94:AT99" si="1">ROUND(SUM(AV94:AW94),2)</f>
        <v>0</v>
      </c>
      <c r="AU94" s="66">
        <f>ROUND(SUM(AU95:AU99),5)</f>
        <v>1657.9469099999999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ROUND(SUM(AZ95:AZ99),2)</f>
        <v>0</v>
      </c>
      <c r="BA94" s="65">
        <f>ROUND(SUM(BA95:BA99),2)</f>
        <v>0</v>
      </c>
      <c r="BB94" s="65">
        <f>ROUND(SUM(BB95:BB99),2)</f>
        <v>0</v>
      </c>
      <c r="BC94" s="65">
        <f>ROUND(SUM(BC95:BC99),2)</f>
        <v>0</v>
      </c>
      <c r="BD94" s="67">
        <f>ROUND(SUM(BD95:BD99),2)</f>
        <v>0</v>
      </c>
      <c r="BS94" s="68" t="s">
        <v>71</v>
      </c>
      <c r="BT94" s="68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24.75" customHeight="1">
      <c r="A95" s="69" t="s">
        <v>75</v>
      </c>
      <c r="B95" s="70"/>
      <c r="C95" s="71"/>
      <c r="D95" s="190" t="s">
        <v>13</v>
      </c>
      <c r="E95" s="190"/>
      <c r="F95" s="190"/>
      <c r="G95" s="190"/>
      <c r="H95" s="190"/>
      <c r="I95" s="72"/>
      <c r="J95" s="190" t="s">
        <v>15</v>
      </c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88">
        <f>'045-2024 - Zázemí DDH Šte...'!J28</f>
        <v>0</v>
      </c>
      <c r="AH95" s="189"/>
      <c r="AI95" s="189"/>
      <c r="AJ95" s="189"/>
      <c r="AK95" s="189"/>
      <c r="AL95" s="189"/>
      <c r="AM95" s="189"/>
      <c r="AN95" s="188">
        <f t="shared" si="0"/>
        <v>0</v>
      </c>
      <c r="AO95" s="189"/>
      <c r="AP95" s="189"/>
      <c r="AQ95" s="73" t="s">
        <v>76</v>
      </c>
      <c r="AR95" s="70"/>
      <c r="AS95" s="74">
        <v>0</v>
      </c>
      <c r="AT95" s="75">
        <f t="shared" si="1"/>
        <v>0</v>
      </c>
      <c r="AU95" s="76">
        <f>'045-2024 - Zázemí DDH Šte...'!P128</f>
        <v>573.49236300000007</v>
      </c>
      <c r="AV95" s="75">
        <f>'045-2024 - Zázemí DDH Šte...'!J31</f>
        <v>0</v>
      </c>
      <c r="AW95" s="75">
        <f>'045-2024 - Zázemí DDH Šte...'!J32</f>
        <v>0</v>
      </c>
      <c r="AX95" s="75">
        <f>'045-2024 - Zázemí DDH Šte...'!J33</f>
        <v>0</v>
      </c>
      <c r="AY95" s="75">
        <f>'045-2024 - Zázemí DDH Šte...'!J34</f>
        <v>0</v>
      </c>
      <c r="AZ95" s="75">
        <f>'045-2024 - Zázemí DDH Šte...'!F31</f>
        <v>0</v>
      </c>
      <c r="BA95" s="75">
        <f>'045-2024 - Zázemí DDH Šte...'!F32</f>
        <v>0</v>
      </c>
      <c r="BB95" s="75">
        <f>'045-2024 - Zázemí DDH Šte...'!F33</f>
        <v>0</v>
      </c>
      <c r="BC95" s="75">
        <f>'045-2024 - Zázemí DDH Šte...'!F34</f>
        <v>0</v>
      </c>
      <c r="BD95" s="77">
        <f>'045-2024 - Zázemí DDH Šte...'!F35</f>
        <v>0</v>
      </c>
      <c r="BT95" s="78" t="s">
        <v>77</v>
      </c>
      <c r="BU95" s="78" t="s">
        <v>78</v>
      </c>
      <c r="BV95" s="78" t="s">
        <v>73</v>
      </c>
      <c r="BW95" s="78" t="s">
        <v>4</v>
      </c>
      <c r="BX95" s="78" t="s">
        <v>74</v>
      </c>
      <c r="CL95" s="78" t="s">
        <v>1</v>
      </c>
    </row>
    <row r="96" spans="1:91" s="6" customFormat="1" ht="16.5" customHeight="1">
      <c r="A96" s="69" t="s">
        <v>75</v>
      </c>
      <c r="B96" s="70"/>
      <c r="C96" s="71"/>
      <c r="D96" s="190" t="s">
        <v>79</v>
      </c>
      <c r="E96" s="190"/>
      <c r="F96" s="190"/>
      <c r="G96" s="190"/>
      <c r="H96" s="190"/>
      <c r="I96" s="72"/>
      <c r="J96" s="190" t="s">
        <v>80</v>
      </c>
      <c r="K96" s="190"/>
      <c r="L96" s="190"/>
      <c r="M96" s="190"/>
      <c r="N96" s="190"/>
      <c r="O96" s="190"/>
      <c r="P96" s="190"/>
      <c r="Q96" s="190"/>
      <c r="R96" s="190"/>
      <c r="S96" s="190"/>
      <c r="T96" s="190"/>
      <c r="U96" s="190"/>
      <c r="V96" s="190"/>
      <c r="W96" s="190"/>
      <c r="X96" s="190"/>
      <c r="Y96" s="190"/>
      <c r="Z96" s="190"/>
      <c r="AA96" s="190"/>
      <c r="AB96" s="190"/>
      <c r="AC96" s="190"/>
      <c r="AD96" s="190"/>
      <c r="AE96" s="190"/>
      <c r="AF96" s="190"/>
      <c r="AG96" s="188">
        <f>'a - Kanalizace'!J30</f>
        <v>0</v>
      </c>
      <c r="AH96" s="189"/>
      <c r="AI96" s="189"/>
      <c r="AJ96" s="189"/>
      <c r="AK96" s="189"/>
      <c r="AL96" s="189"/>
      <c r="AM96" s="189"/>
      <c r="AN96" s="188">
        <f t="shared" si="0"/>
        <v>0</v>
      </c>
      <c r="AO96" s="189"/>
      <c r="AP96" s="189"/>
      <c r="AQ96" s="73" t="s">
        <v>76</v>
      </c>
      <c r="AR96" s="70"/>
      <c r="AS96" s="74">
        <v>0</v>
      </c>
      <c r="AT96" s="75">
        <f t="shared" si="1"/>
        <v>0</v>
      </c>
      <c r="AU96" s="76">
        <f>'a - Kanalizace'!P120</f>
        <v>598.37142400000005</v>
      </c>
      <c r="AV96" s="75">
        <f>'a - Kanalizace'!J33</f>
        <v>0</v>
      </c>
      <c r="AW96" s="75">
        <f>'a - Kanalizace'!J34</f>
        <v>0</v>
      </c>
      <c r="AX96" s="75">
        <f>'a - Kanalizace'!J35</f>
        <v>0</v>
      </c>
      <c r="AY96" s="75">
        <f>'a - Kanalizace'!J36</f>
        <v>0</v>
      </c>
      <c r="AZ96" s="75">
        <f>'a - Kanalizace'!F33</f>
        <v>0</v>
      </c>
      <c r="BA96" s="75">
        <f>'a - Kanalizace'!F34</f>
        <v>0</v>
      </c>
      <c r="BB96" s="75">
        <f>'a - Kanalizace'!F35</f>
        <v>0</v>
      </c>
      <c r="BC96" s="75">
        <f>'a - Kanalizace'!F36</f>
        <v>0</v>
      </c>
      <c r="BD96" s="77">
        <f>'a - Kanalizace'!F37</f>
        <v>0</v>
      </c>
      <c r="BT96" s="78" t="s">
        <v>77</v>
      </c>
      <c r="BV96" s="78" t="s">
        <v>73</v>
      </c>
      <c r="BW96" s="78" t="s">
        <v>81</v>
      </c>
      <c r="BX96" s="78" t="s">
        <v>4</v>
      </c>
      <c r="CL96" s="78" t="s">
        <v>1</v>
      </c>
      <c r="CM96" s="78" t="s">
        <v>82</v>
      </c>
    </row>
    <row r="97" spans="1:91" s="6" customFormat="1" ht="16.5" customHeight="1">
      <c r="A97" s="69" t="s">
        <v>75</v>
      </c>
      <c r="B97" s="70"/>
      <c r="C97" s="71"/>
      <c r="D97" s="190" t="s">
        <v>83</v>
      </c>
      <c r="E97" s="190"/>
      <c r="F97" s="190"/>
      <c r="G97" s="190"/>
      <c r="H97" s="190"/>
      <c r="I97" s="72"/>
      <c r="J97" s="190" t="s">
        <v>84</v>
      </c>
      <c r="K97" s="190"/>
      <c r="L97" s="190"/>
      <c r="M97" s="190"/>
      <c r="N97" s="190"/>
      <c r="O97" s="190"/>
      <c r="P97" s="190"/>
      <c r="Q97" s="190"/>
      <c r="R97" s="190"/>
      <c r="S97" s="190"/>
      <c r="T97" s="190"/>
      <c r="U97" s="190"/>
      <c r="V97" s="190"/>
      <c r="W97" s="190"/>
      <c r="X97" s="190"/>
      <c r="Y97" s="190"/>
      <c r="Z97" s="190"/>
      <c r="AA97" s="190"/>
      <c r="AB97" s="190"/>
      <c r="AC97" s="190"/>
      <c r="AD97" s="190"/>
      <c r="AE97" s="190"/>
      <c r="AF97" s="190"/>
      <c r="AG97" s="188">
        <f>'b - Vsak'!J30</f>
        <v>0</v>
      </c>
      <c r="AH97" s="189"/>
      <c r="AI97" s="189"/>
      <c r="AJ97" s="189"/>
      <c r="AK97" s="189"/>
      <c r="AL97" s="189"/>
      <c r="AM97" s="189"/>
      <c r="AN97" s="188">
        <f t="shared" si="0"/>
        <v>0</v>
      </c>
      <c r="AO97" s="189"/>
      <c r="AP97" s="189"/>
      <c r="AQ97" s="73" t="s">
        <v>76</v>
      </c>
      <c r="AR97" s="70"/>
      <c r="AS97" s="74">
        <v>0</v>
      </c>
      <c r="AT97" s="75">
        <f t="shared" si="1"/>
        <v>0</v>
      </c>
      <c r="AU97" s="76">
        <f>'b - Vsak'!P120</f>
        <v>0</v>
      </c>
      <c r="AV97" s="75">
        <f>'b - Vsak'!J33</f>
        <v>0</v>
      </c>
      <c r="AW97" s="75">
        <f>'b - Vsak'!J34</f>
        <v>0</v>
      </c>
      <c r="AX97" s="75">
        <f>'b - Vsak'!J35</f>
        <v>0</v>
      </c>
      <c r="AY97" s="75">
        <f>'b - Vsak'!J36</f>
        <v>0</v>
      </c>
      <c r="AZ97" s="75">
        <f>'b - Vsak'!F33</f>
        <v>0</v>
      </c>
      <c r="BA97" s="75">
        <f>'b - Vsak'!F34</f>
        <v>0</v>
      </c>
      <c r="BB97" s="75">
        <f>'b - Vsak'!F35</f>
        <v>0</v>
      </c>
      <c r="BC97" s="75">
        <f>'b - Vsak'!F36</f>
        <v>0</v>
      </c>
      <c r="BD97" s="77">
        <f>'b - Vsak'!F37</f>
        <v>0</v>
      </c>
      <c r="BT97" s="78" t="s">
        <v>77</v>
      </c>
      <c r="BV97" s="78" t="s">
        <v>73</v>
      </c>
      <c r="BW97" s="78" t="s">
        <v>85</v>
      </c>
      <c r="BX97" s="78" t="s">
        <v>4</v>
      </c>
      <c r="CL97" s="78" t="s">
        <v>1</v>
      </c>
      <c r="CM97" s="78" t="s">
        <v>82</v>
      </c>
    </row>
    <row r="98" spans="1:91" s="6" customFormat="1" ht="16.5" customHeight="1">
      <c r="A98" s="69" t="s">
        <v>75</v>
      </c>
      <c r="B98" s="70"/>
      <c r="C98" s="71"/>
      <c r="D98" s="190" t="s">
        <v>86</v>
      </c>
      <c r="E98" s="190"/>
      <c r="F98" s="190"/>
      <c r="G98" s="190"/>
      <c r="H98" s="190"/>
      <c r="I98" s="72"/>
      <c r="J98" s="190" t="s">
        <v>87</v>
      </c>
      <c r="K98" s="190"/>
      <c r="L98" s="190"/>
      <c r="M98" s="190"/>
      <c r="N98" s="190"/>
      <c r="O98" s="190"/>
      <c r="P98" s="190"/>
      <c r="Q98" s="190"/>
      <c r="R98" s="190"/>
      <c r="S98" s="190"/>
      <c r="T98" s="190"/>
      <c r="U98" s="190"/>
      <c r="V98" s="190"/>
      <c r="W98" s="190"/>
      <c r="X98" s="190"/>
      <c r="Y98" s="190"/>
      <c r="Z98" s="190"/>
      <c r="AA98" s="190"/>
      <c r="AB98" s="190"/>
      <c r="AC98" s="190"/>
      <c r="AD98" s="190"/>
      <c r="AE98" s="190"/>
      <c r="AF98" s="190"/>
      <c r="AG98" s="188">
        <f>'c - Voda'!J30</f>
        <v>0</v>
      </c>
      <c r="AH98" s="189"/>
      <c r="AI98" s="189"/>
      <c r="AJ98" s="189"/>
      <c r="AK98" s="189"/>
      <c r="AL98" s="189"/>
      <c r="AM98" s="189"/>
      <c r="AN98" s="188">
        <f t="shared" si="0"/>
        <v>0</v>
      </c>
      <c r="AO98" s="189"/>
      <c r="AP98" s="189"/>
      <c r="AQ98" s="73" t="s">
        <v>76</v>
      </c>
      <c r="AR98" s="70"/>
      <c r="AS98" s="74">
        <v>0</v>
      </c>
      <c r="AT98" s="75">
        <f t="shared" si="1"/>
        <v>0</v>
      </c>
      <c r="AU98" s="76">
        <f>'c - Voda'!P120</f>
        <v>486.083123</v>
      </c>
      <c r="AV98" s="75">
        <f>'c - Voda'!J33</f>
        <v>0</v>
      </c>
      <c r="AW98" s="75">
        <f>'c - Voda'!J34</f>
        <v>0</v>
      </c>
      <c r="AX98" s="75">
        <f>'c - Voda'!J35</f>
        <v>0</v>
      </c>
      <c r="AY98" s="75">
        <f>'c - Voda'!J36</f>
        <v>0</v>
      </c>
      <c r="AZ98" s="75">
        <f>'c - Voda'!F33</f>
        <v>0</v>
      </c>
      <c r="BA98" s="75">
        <f>'c - Voda'!F34</f>
        <v>0</v>
      </c>
      <c r="BB98" s="75">
        <f>'c - Voda'!F35</f>
        <v>0</v>
      </c>
      <c r="BC98" s="75">
        <f>'c - Voda'!F36</f>
        <v>0</v>
      </c>
      <c r="BD98" s="77">
        <f>'c - Voda'!F37</f>
        <v>0</v>
      </c>
      <c r="BT98" s="78" t="s">
        <v>77</v>
      </c>
      <c r="BV98" s="78" t="s">
        <v>73</v>
      </c>
      <c r="BW98" s="78" t="s">
        <v>88</v>
      </c>
      <c r="BX98" s="78" t="s">
        <v>4</v>
      </c>
      <c r="CL98" s="78" t="s">
        <v>1</v>
      </c>
      <c r="CM98" s="78" t="s">
        <v>82</v>
      </c>
    </row>
    <row r="99" spans="1:91" s="6" customFormat="1" ht="16.5" customHeight="1">
      <c r="A99" s="69" t="s">
        <v>75</v>
      </c>
      <c r="B99" s="70"/>
      <c r="C99" s="71"/>
      <c r="D99" s="190" t="s">
        <v>89</v>
      </c>
      <c r="E99" s="190"/>
      <c r="F99" s="190"/>
      <c r="G99" s="190"/>
      <c r="H99" s="190"/>
      <c r="I99" s="72"/>
      <c r="J99" s="190" t="s">
        <v>90</v>
      </c>
      <c r="K99" s="190"/>
      <c r="L99" s="190"/>
      <c r="M99" s="190"/>
      <c r="N99" s="190"/>
      <c r="O99" s="190"/>
      <c r="P99" s="190"/>
      <c r="Q99" s="190"/>
      <c r="R99" s="190"/>
      <c r="S99" s="190"/>
      <c r="T99" s="190"/>
      <c r="U99" s="190"/>
      <c r="V99" s="190"/>
      <c r="W99" s="190"/>
      <c r="X99" s="190"/>
      <c r="Y99" s="190"/>
      <c r="Z99" s="190"/>
      <c r="AA99" s="190"/>
      <c r="AB99" s="190"/>
      <c r="AC99" s="190"/>
      <c r="AD99" s="190"/>
      <c r="AE99" s="190"/>
      <c r="AF99" s="190"/>
      <c r="AG99" s="188">
        <f>'d - Vedlejší náklady'!J30</f>
        <v>0</v>
      </c>
      <c r="AH99" s="189"/>
      <c r="AI99" s="189"/>
      <c r="AJ99" s="189"/>
      <c r="AK99" s="189"/>
      <c r="AL99" s="189"/>
      <c r="AM99" s="189"/>
      <c r="AN99" s="188">
        <f t="shared" si="0"/>
        <v>0</v>
      </c>
      <c r="AO99" s="189"/>
      <c r="AP99" s="189"/>
      <c r="AQ99" s="73" t="s">
        <v>76</v>
      </c>
      <c r="AR99" s="70"/>
      <c r="AS99" s="79">
        <v>0</v>
      </c>
      <c r="AT99" s="80">
        <f t="shared" si="1"/>
        <v>0</v>
      </c>
      <c r="AU99" s="81">
        <f>'d - Vedlejší náklady'!P123</f>
        <v>0</v>
      </c>
      <c r="AV99" s="80">
        <f>'d - Vedlejší náklady'!J33</f>
        <v>0</v>
      </c>
      <c r="AW99" s="80">
        <f>'d - Vedlejší náklady'!J34</f>
        <v>0</v>
      </c>
      <c r="AX99" s="80">
        <f>'d - Vedlejší náklady'!J35</f>
        <v>0</v>
      </c>
      <c r="AY99" s="80">
        <f>'d - Vedlejší náklady'!J36</f>
        <v>0</v>
      </c>
      <c r="AZ99" s="80">
        <f>'d - Vedlejší náklady'!F33</f>
        <v>0</v>
      </c>
      <c r="BA99" s="80">
        <f>'d - Vedlejší náklady'!F34</f>
        <v>0</v>
      </c>
      <c r="BB99" s="80">
        <f>'d - Vedlejší náklady'!F35</f>
        <v>0</v>
      </c>
      <c r="BC99" s="80">
        <f>'d - Vedlejší náklady'!F36</f>
        <v>0</v>
      </c>
      <c r="BD99" s="82">
        <f>'d - Vedlejší náklady'!F37</f>
        <v>0</v>
      </c>
      <c r="BT99" s="78" t="s">
        <v>77</v>
      </c>
      <c r="BV99" s="78" t="s">
        <v>73</v>
      </c>
      <c r="BW99" s="78" t="s">
        <v>91</v>
      </c>
      <c r="BX99" s="78" t="s">
        <v>4</v>
      </c>
      <c r="CL99" s="78" t="s">
        <v>1</v>
      </c>
      <c r="CM99" s="78" t="s">
        <v>82</v>
      </c>
    </row>
    <row r="100" spans="1:91" s="1" customFormat="1" ht="30" customHeight="1">
      <c r="B100" s="28"/>
      <c r="AR100" s="28"/>
    </row>
    <row r="101" spans="1:91" s="1" customFormat="1" ht="6.95" customHeight="1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28"/>
    </row>
  </sheetData>
  <mergeCells count="56">
    <mergeCell ref="L85:AJ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L30:P30"/>
    <mergeCell ref="W30:AE30"/>
    <mergeCell ref="K5:AJ5"/>
    <mergeCell ref="K6:AJ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045-2024 - Zázemí DDH Šte...'!C2" display="/" xr:uid="{00000000-0004-0000-0000-000000000000}"/>
    <hyperlink ref="A96" location="'a - Kanalizace'!C2" display="/" xr:uid="{00000000-0004-0000-0000-000001000000}"/>
    <hyperlink ref="A97" location="'b - Vsak'!C2" display="/" xr:uid="{00000000-0004-0000-0000-000002000000}"/>
    <hyperlink ref="A98" location="'c - Voda'!C2" display="/" xr:uid="{00000000-0004-0000-0000-000003000000}"/>
    <hyperlink ref="A99" location="'d - Vedlejší náklady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0"/>
  <sheetViews>
    <sheetView showGridLines="0" topLeftCell="A150" workbookViewId="0">
      <selection activeCell="X131" sqref="X13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6" t="s">
        <v>4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hidden="1" customHeight="1">
      <c r="B4" s="19"/>
      <c r="D4" s="20" t="s">
        <v>92</v>
      </c>
      <c r="L4" s="19"/>
      <c r="M4" s="83" t="s">
        <v>10</v>
      </c>
      <c r="AT4" s="16" t="s">
        <v>3</v>
      </c>
    </row>
    <row r="5" spans="2:46" ht="6.95" hidden="1" customHeight="1">
      <c r="B5" s="19"/>
      <c r="L5" s="19"/>
    </row>
    <row r="6" spans="2:46" s="1" customFormat="1" ht="12" hidden="1" customHeight="1">
      <c r="B6" s="28"/>
      <c r="D6" s="25" t="s">
        <v>14</v>
      </c>
      <c r="L6" s="28"/>
    </row>
    <row r="7" spans="2:46" s="1" customFormat="1" ht="16.5" hidden="1" customHeight="1">
      <c r="B7" s="28"/>
      <c r="E7" s="198" t="s">
        <v>15</v>
      </c>
      <c r="F7" s="207"/>
      <c r="G7" s="207"/>
      <c r="H7" s="207"/>
      <c r="L7" s="28"/>
    </row>
    <row r="8" spans="2:46" s="1" customFormat="1" hidden="1">
      <c r="B8" s="28"/>
      <c r="L8" s="28"/>
    </row>
    <row r="9" spans="2:46" s="1" customFormat="1" ht="12" hidden="1" customHeight="1">
      <c r="B9" s="28"/>
      <c r="D9" s="25" t="s">
        <v>16</v>
      </c>
      <c r="F9" s="23" t="s">
        <v>1</v>
      </c>
      <c r="I9" s="25" t="s">
        <v>17</v>
      </c>
      <c r="J9" s="23" t="s">
        <v>1</v>
      </c>
      <c r="L9" s="28"/>
    </row>
    <row r="10" spans="2:46" s="1" customFormat="1" ht="12" hidden="1" customHeight="1">
      <c r="B10" s="28"/>
      <c r="D10" s="25" t="s">
        <v>18</v>
      </c>
      <c r="F10" s="23" t="s">
        <v>19</v>
      </c>
      <c r="I10" s="25" t="s">
        <v>20</v>
      </c>
      <c r="J10" s="48" t="str">
        <f>'Rekapitulace stavby'!AN8</f>
        <v>12.5.2024</v>
      </c>
      <c r="L10" s="28"/>
    </row>
    <row r="11" spans="2:46" s="1" customFormat="1" ht="10.9" hidden="1" customHeight="1">
      <c r="B11" s="28"/>
      <c r="L11" s="28"/>
    </row>
    <row r="12" spans="2:46" s="1" customFormat="1" ht="12" hidden="1" customHeight="1">
      <c r="B12" s="28"/>
      <c r="D12" s="25" t="s">
        <v>22</v>
      </c>
      <c r="I12" s="25" t="s">
        <v>23</v>
      </c>
      <c r="J12" s="23" t="s">
        <v>1</v>
      </c>
      <c r="L12" s="28"/>
    </row>
    <row r="13" spans="2:46" s="1" customFormat="1" ht="18" hidden="1" customHeight="1">
      <c r="B13" s="28"/>
      <c r="E13" s="23" t="s">
        <v>24</v>
      </c>
      <c r="I13" s="25" t="s">
        <v>25</v>
      </c>
      <c r="J13" s="23" t="s">
        <v>1</v>
      </c>
      <c r="L13" s="28"/>
    </row>
    <row r="14" spans="2:46" s="1" customFormat="1" ht="6.95" hidden="1" customHeight="1">
      <c r="B14" s="28"/>
      <c r="L14" s="28"/>
    </row>
    <row r="15" spans="2:46" s="1" customFormat="1" ht="12" hidden="1" customHeight="1">
      <c r="B15" s="28"/>
      <c r="D15" s="25" t="s">
        <v>26</v>
      </c>
      <c r="I15" s="25" t="s">
        <v>23</v>
      </c>
      <c r="J15" s="23" t="str">
        <f>'Rekapitulace stavby'!AN13</f>
        <v/>
      </c>
      <c r="L15" s="28"/>
    </row>
    <row r="16" spans="2:46" s="1" customFormat="1" ht="18" hidden="1" customHeight="1">
      <c r="B16" s="28"/>
      <c r="E16" s="182" t="str">
        <f>'Rekapitulace stavby'!E14</f>
        <v xml:space="preserve"> </v>
      </c>
      <c r="F16" s="182"/>
      <c r="G16" s="182"/>
      <c r="H16" s="182"/>
      <c r="I16" s="25" t="s">
        <v>25</v>
      </c>
      <c r="J16" s="23" t="str">
        <f>'Rekapitulace stavby'!AN14</f>
        <v/>
      </c>
      <c r="L16" s="28"/>
    </row>
    <row r="17" spans="2:12" s="1" customFormat="1" ht="6.95" hidden="1" customHeight="1">
      <c r="B17" s="28"/>
      <c r="L17" s="28"/>
    </row>
    <row r="18" spans="2:12" s="1" customFormat="1" ht="12" hidden="1" customHeight="1">
      <c r="B18" s="28"/>
      <c r="D18" s="25" t="s">
        <v>28</v>
      </c>
      <c r="I18" s="25" t="s">
        <v>23</v>
      </c>
      <c r="J18" s="23" t="str">
        <f>IF('Rekapitulace stavby'!AN16="","",'Rekapitulace stavby'!AN16)</f>
        <v/>
      </c>
      <c r="L18" s="28"/>
    </row>
    <row r="19" spans="2:12" s="1" customFormat="1" ht="18" hidden="1" customHeight="1">
      <c r="B19" s="28"/>
      <c r="E19" s="23" t="str">
        <f>IF('Rekapitulace stavby'!E17="","",'Rekapitulace stavby'!E17)</f>
        <v xml:space="preserve"> </v>
      </c>
      <c r="I19" s="25" t="s">
        <v>25</v>
      </c>
      <c r="J19" s="23" t="str">
        <f>IF('Rekapitulace stavby'!AN17="","",'Rekapitulace stavby'!AN17)</f>
        <v/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30</v>
      </c>
      <c r="I21" s="25" t="s">
        <v>23</v>
      </c>
      <c r="J21" s="23" t="str">
        <f>IF('Rekapitulace stavby'!AN19="","",'Rekapitulace stavby'!AN19)</f>
        <v/>
      </c>
      <c r="L21" s="28"/>
    </row>
    <row r="22" spans="2:12" s="1" customFormat="1" ht="18" hidden="1" customHeight="1">
      <c r="B22" s="28"/>
      <c r="E22" s="23" t="str">
        <f>IF('Rekapitulace stavby'!E20="","",'Rekapitulace stavby'!E20)</f>
        <v xml:space="preserve"> </v>
      </c>
      <c r="I22" s="25" t="s">
        <v>25</v>
      </c>
      <c r="J22" s="23" t="str">
        <f>IF('Rekapitulace stavby'!AN20="","",'Rekapitulace stavby'!AN20)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31</v>
      </c>
      <c r="L24" s="28"/>
    </row>
    <row r="25" spans="2:12" s="7" customFormat="1" ht="16.5" hidden="1" customHeight="1">
      <c r="B25" s="84"/>
      <c r="E25" s="184" t="s">
        <v>1</v>
      </c>
      <c r="F25" s="184"/>
      <c r="G25" s="184"/>
      <c r="H25" s="184"/>
      <c r="L25" s="84"/>
    </row>
    <row r="26" spans="2:12" s="1" customFormat="1" ht="6.95" hidden="1" customHeight="1">
      <c r="B26" s="28"/>
      <c r="L26" s="28"/>
    </row>
    <row r="27" spans="2:12" s="1" customFormat="1" ht="6.95" hidden="1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hidden="1" customHeight="1">
      <c r="B28" s="28"/>
      <c r="D28" s="85" t="s">
        <v>32</v>
      </c>
      <c r="J28" s="62">
        <f>ROUND(J128, 2)</f>
        <v>0</v>
      </c>
      <c r="L28" s="28"/>
    </row>
    <row r="29" spans="2:12" s="1" customFormat="1" ht="6.95" hidden="1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5" hidden="1" customHeight="1">
      <c r="B30" s="28"/>
      <c r="F30" s="31" t="s">
        <v>34</v>
      </c>
      <c r="I30" s="31" t="s">
        <v>33</v>
      </c>
      <c r="J30" s="31" t="s">
        <v>35</v>
      </c>
      <c r="L30" s="28"/>
    </row>
    <row r="31" spans="2:12" s="1" customFormat="1" ht="14.45" hidden="1" customHeight="1">
      <c r="B31" s="28"/>
      <c r="D31" s="51" t="s">
        <v>36</v>
      </c>
      <c r="E31" s="25" t="s">
        <v>37</v>
      </c>
      <c r="F31" s="86">
        <f>ROUND((SUM(BE128:BE309)),  2)</f>
        <v>0</v>
      </c>
      <c r="I31" s="87">
        <v>0.21</v>
      </c>
      <c r="J31" s="86">
        <f>ROUND(((SUM(BE128:BE309))*I31),  2)</f>
        <v>0</v>
      </c>
      <c r="L31" s="28"/>
    </row>
    <row r="32" spans="2:12" s="1" customFormat="1" ht="14.45" hidden="1" customHeight="1">
      <c r="B32" s="28"/>
      <c r="E32" s="25" t="s">
        <v>38</v>
      </c>
      <c r="F32" s="86">
        <f>ROUND((SUM(BF128:BF309)),  2)</f>
        <v>0</v>
      </c>
      <c r="I32" s="87">
        <v>0.12</v>
      </c>
      <c r="J32" s="86">
        <f>ROUND(((SUM(BF128:BF309))*I32),  2)</f>
        <v>0</v>
      </c>
      <c r="L32" s="28"/>
    </row>
    <row r="33" spans="2:12" s="1" customFormat="1" ht="14.45" hidden="1" customHeight="1">
      <c r="B33" s="28"/>
      <c r="E33" s="25" t="s">
        <v>39</v>
      </c>
      <c r="F33" s="86">
        <f>ROUND((SUM(BG128:BG309)),  2)</f>
        <v>0</v>
      </c>
      <c r="I33" s="87">
        <v>0.21</v>
      </c>
      <c r="J33" s="86">
        <f>0</f>
        <v>0</v>
      </c>
      <c r="L33" s="28"/>
    </row>
    <row r="34" spans="2:12" s="1" customFormat="1" ht="14.45" hidden="1" customHeight="1">
      <c r="B34" s="28"/>
      <c r="E34" s="25" t="s">
        <v>40</v>
      </c>
      <c r="F34" s="86">
        <f>ROUND((SUM(BH128:BH309)),  2)</f>
        <v>0</v>
      </c>
      <c r="I34" s="87">
        <v>0.12</v>
      </c>
      <c r="J34" s="86">
        <f>0</f>
        <v>0</v>
      </c>
      <c r="L34" s="28"/>
    </row>
    <row r="35" spans="2:12" s="1" customFormat="1" ht="14.45" hidden="1" customHeight="1">
      <c r="B35" s="28"/>
      <c r="E35" s="25" t="s">
        <v>41</v>
      </c>
      <c r="F35" s="86">
        <f>ROUND((SUM(BI128:BI309)),  2)</f>
        <v>0</v>
      </c>
      <c r="I35" s="87">
        <v>0</v>
      </c>
      <c r="J35" s="86">
        <f>0</f>
        <v>0</v>
      </c>
      <c r="L35" s="28"/>
    </row>
    <row r="36" spans="2:12" s="1" customFormat="1" ht="6.95" hidden="1" customHeight="1">
      <c r="B36" s="28"/>
      <c r="L36" s="28"/>
    </row>
    <row r="37" spans="2:12" s="1" customFormat="1" ht="25.35" hidden="1" customHeight="1">
      <c r="B37" s="28"/>
      <c r="C37" s="88"/>
      <c r="D37" s="89" t="s">
        <v>42</v>
      </c>
      <c r="E37" s="53"/>
      <c r="F37" s="53"/>
      <c r="G37" s="90" t="s">
        <v>43</v>
      </c>
      <c r="H37" s="91" t="s">
        <v>44</v>
      </c>
      <c r="I37" s="53"/>
      <c r="J37" s="92">
        <f>SUM(J28:J35)</f>
        <v>0</v>
      </c>
      <c r="K37" s="93"/>
      <c r="L37" s="28"/>
    </row>
    <row r="38" spans="2:12" s="1" customFormat="1" ht="14.45" hidden="1" customHeight="1">
      <c r="B38" s="28"/>
      <c r="L38" s="28"/>
    </row>
    <row r="39" spans="2:12" ht="14.45" hidden="1" customHeight="1">
      <c r="B39" s="19"/>
      <c r="L39" s="19"/>
    </row>
    <row r="40" spans="2:12" ht="14.45" hidden="1" customHeight="1">
      <c r="B40" s="19"/>
      <c r="L40" s="19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47</v>
      </c>
      <c r="E61" s="30"/>
      <c r="F61" s="94" t="s">
        <v>48</v>
      </c>
      <c r="G61" s="39" t="s">
        <v>47</v>
      </c>
      <c r="H61" s="30"/>
      <c r="I61" s="30"/>
      <c r="J61" s="95" t="s">
        <v>48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49</v>
      </c>
      <c r="E65" s="38"/>
      <c r="F65" s="38"/>
      <c r="G65" s="37" t="s">
        <v>50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47</v>
      </c>
      <c r="E76" s="30"/>
      <c r="F76" s="94" t="s">
        <v>48</v>
      </c>
      <c r="G76" s="39" t="s">
        <v>47</v>
      </c>
      <c r="H76" s="30"/>
      <c r="I76" s="30"/>
      <c r="J76" s="95" t="s">
        <v>48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20" t="s">
        <v>93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5" t="s">
        <v>14</v>
      </c>
      <c r="L84" s="28"/>
    </row>
    <row r="85" spans="2:47" s="1" customFormat="1" ht="16.5" hidden="1" customHeight="1">
      <c r="B85" s="28"/>
      <c r="E85" s="198" t="str">
        <f>E7</f>
        <v>Zázemí DDH Šternberk</v>
      </c>
      <c r="F85" s="207"/>
      <c r="G85" s="207"/>
      <c r="H85" s="207"/>
      <c r="L85" s="28"/>
    </row>
    <row r="86" spans="2:47" s="1" customFormat="1" ht="6.95" hidden="1" customHeight="1">
      <c r="B86" s="28"/>
      <c r="L86" s="28"/>
    </row>
    <row r="87" spans="2:47" s="1" customFormat="1" ht="12" hidden="1" customHeight="1">
      <c r="B87" s="28"/>
      <c r="C87" s="25" t="s">
        <v>18</v>
      </c>
      <c r="F87" s="23" t="str">
        <f>F10</f>
        <v>Šternberk</v>
      </c>
      <c r="I87" s="25" t="s">
        <v>20</v>
      </c>
      <c r="J87" s="48" t="str">
        <f>IF(J10="","",J10)</f>
        <v>12.5.2024</v>
      </c>
      <c r="L87" s="28"/>
    </row>
    <row r="88" spans="2:47" s="1" customFormat="1" ht="6.95" hidden="1" customHeight="1">
      <c r="B88" s="28"/>
      <c r="L88" s="28"/>
    </row>
    <row r="89" spans="2:47" s="1" customFormat="1" ht="15.2" hidden="1" customHeight="1">
      <c r="B89" s="28"/>
      <c r="C89" s="25" t="s">
        <v>22</v>
      </c>
      <c r="F89" s="23" t="str">
        <f>E13</f>
        <v>Město Šternberk</v>
      </c>
      <c r="I89" s="25" t="s">
        <v>28</v>
      </c>
      <c r="J89" s="26" t="str">
        <f>E19</f>
        <v xml:space="preserve"> </v>
      </c>
      <c r="L89" s="28"/>
    </row>
    <row r="90" spans="2:47" s="1" customFormat="1" ht="15.2" hidden="1" customHeight="1">
      <c r="B90" s="28"/>
      <c r="C90" s="25" t="s">
        <v>26</v>
      </c>
      <c r="F90" s="23" t="str">
        <f>IF(E16="","",E16)</f>
        <v xml:space="preserve"> </v>
      </c>
      <c r="I90" s="25" t="s">
        <v>30</v>
      </c>
      <c r="J90" s="26" t="str">
        <f>E22</f>
        <v xml:space="preserve"> </v>
      </c>
      <c r="L90" s="28"/>
    </row>
    <row r="91" spans="2:47" s="1" customFormat="1" ht="10.35" hidden="1" customHeight="1">
      <c r="B91" s="28"/>
      <c r="L91" s="28"/>
    </row>
    <row r="92" spans="2:47" s="1" customFormat="1" ht="29.25" hidden="1" customHeight="1">
      <c r="B92" s="28"/>
      <c r="C92" s="96" t="s">
        <v>94</v>
      </c>
      <c r="D92" s="88"/>
      <c r="E92" s="88"/>
      <c r="F92" s="88"/>
      <c r="G92" s="88"/>
      <c r="H92" s="88"/>
      <c r="I92" s="88"/>
      <c r="J92" s="97" t="s">
        <v>95</v>
      </c>
      <c r="K92" s="88"/>
      <c r="L92" s="28"/>
    </row>
    <row r="93" spans="2:47" s="1" customFormat="1" ht="10.35" hidden="1" customHeight="1">
      <c r="B93" s="28"/>
      <c r="L93" s="28"/>
    </row>
    <row r="94" spans="2:47" s="1" customFormat="1" ht="22.9" hidden="1" customHeight="1">
      <c r="B94" s="28"/>
      <c r="C94" s="98" t="s">
        <v>96</v>
      </c>
      <c r="J94" s="62">
        <f>J128</f>
        <v>0</v>
      </c>
      <c r="L94" s="28"/>
      <c r="AU94" s="16" t="s">
        <v>97</v>
      </c>
    </row>
    <row r="95" spans="2:47" s="8" customFormat="1" ht="24.95" hidden="1" customHeight="1">
      <c r="B95" s="99"/>
      <c r="D95" s="100" t="s">
        <v>98</v>
      </c>
      <c r="E95" s="101"/>
      <c r="F95" s="101"/>
      <c r="G95" s="101"/>
      <c r="H95" s="101"/>
      <c r="I95" s="101"/>
      <c r="J95" s="102">
        <f>J129</f>
        <v>0</v>
      </c>
      <c r="L95" s="99"/>
    </row>
    <row r="96" spans="2:47" s="9" customFormat="1" ht="19.899999999999999" hidden="1" customHeight="1">
      <c r="B96" s="103"/>
      <c r="D96" s="104" t="s">
        <v>99</v>
      </c>
      <c r="E96" s="105"/>
      <c r="F96" s="105"/>
      <c r="G96" s="105"/>
      <c r="H96" s="105"/>
      <c r="I96" s="105"/>
      <c r="J96" s="106">
        <f>J130</f>
        <v>0</v>
      </c>
      <c r="L96" s="103"/>
    </row>
    <row r="97" spans="2:12" s="9" customFormat="1" ht="19.899999999999999" hidden="1" customHeight="1">
      <c r="B97" s="103"/>
      <c r="D97" s="104" t="s">
        <v>100</v>
      </c>
      <c r="E97" s="105"/>
      <c r="F97" s="105"/>
      <c r="G97" s="105"/>
      <c r="H97" s="105"/>
      <c r="I97" s="105"/>
      <c r="J97" s="106">
        <f>J166</f>
        <v>0</v>
      </c>
      <c r="L97" s="103"/>
    </row>
    <row r="98" spans="2:12" s="9" customFormat="1" ht="19.899999999999999" hidden="1" customHeight="1">
      <c r="B98" s="103"/>
      <c r="D98" s="104" t="s">
        <v>101</v>
      </c>
      <c r="E98" s="105"/>
      <c r="F98" s="105"/>
      <c r="G98" s="105"/>
      <c r="H98" s="105"/>
      <c r="I98" s="105"/>
      <c r="J98" s="106">
        <f>J197</f>
        <v>0</v>
      </c>
      <c r="L98" s="103"/>
    </row>
    <row r="99" spans="2:12" s="9" customFormat="1" ht="19.899999999999999" hidden="1" customHeight="1">
      <c r="B99" s="103"/>
      <c r="D99" s="104" t="s">
        <v>102</v>
      </c>
      <c r="E99" s="105"/>
      <c r="F99" s="105"/>
      <c r="G99" s="105"/>
      <c r="H99" s="105"/>
      <c r="I99" s="105"/>
      <c r="J99" s="106">
        <f>J202</f>
        <v>0</v>
      </c>
      <c r="L99" s="103"/>
    </row>
    <row r="100" spans="2:12" s="9" customFormat="1" ht="19.899999999999999" hidden="1" customHeight="1">
      <c r="B100" s="103"/>
      <c r="D100" s="104" t="s">
        <v>103</v>
      </c>
      <c r="E100" s="105"/>
      <c r="F100" s="105"/>
      <c r="G100" s="105"/>
      <c r="H100" s="105"/>
      <c r="I100" s="105"/>
      <c r="J100" s="106">
        <f>J217</f>
        <v>0</v>
      </c>
      <c r="L100" s="103"/>
    </row>
    <row r="101" spans="2:12" s="8" customFormat="1" ht="24.95" hidden="1" customHeight="1">
      <c r="B101" s="99"/>
      <c r="D101" s="100" t="s">
        <v>104</v>
      </c>
      <c r="E101" s="101"/>
      <c r="F101" s="101"/>
      <c r="G101" s="101"/>
      <c r="H101" s="101"/>
      <c r="I101" s="101"/>
      <c r="J101" s="102">
        <f>J220</f>
        <v>0</v>
      </c>
      <c r="L101" s="99"/>
    </row>
    <row r="102" spans="2:12" s="9" customFormat="1" ht="19.899999999999999" hidden="1" customHeight="1">
      <c r="B102" s="103"/>
      <c r="D102" s="104" t="s">
        <v>105</v>
      </c>
      <c r="E102" s="105"/>
      <c r="F102" s="105"/>
      <c r="G102" s="105"/>
      <c r="H102" s="105"/>
      <c r="I102" s="105"/>
      <c r="J102" s="106">
        <f>J221</f>
        <v>0</v>
      </c>
      <c r="L102" s="103"/>
    </row>
    <row r="103" spans="2:12" s="9" customFormat="1" ht="19.899999999999999" hidden="1" customHeight="1">
      <c r="B103" s="103"/>
      <c r="D103" s="104" t="s">
        <v>106</v>
      </c>
      <c r="E103" s="105"/>
      <c r="F103" s="105"/>
      <c r="G103" s="105"/>
      <c r="H103" s="105"/>
      <c r="I103" s="105"/>
      <c r="J103" s="106">
        <f>J223</f>
        <v>0</v>
      </c>
      <c r="L103" s="103"/>
    </row>
    <row r="104" spans="2:12" s="9" customFormat="1" ht="19.899999999999999" hidden="1" customHeight="1">
      <c r="B104" s="103"/>
      <c r="D104" s="104" t="s">
        <v>107</v>
      </c>
      <c r="E104" s="105"/>
      <c r="F104" s="105"/>
      <c r="G104" s="105"/>
      <c r="H104" s="105"/>
      <c r="I104" s="105"/>
      <c r="J104" s="106">
        <f>J226</f>
        <v>0</v>
      </c>
      <c r="L104" s="103"/>
    </row>
    <row r="105" spans="2:12" s="9" customFormat="1" ht="19.899999999999999" hidden="1" customHeight="1">
      <c r="B105" s="103"/>
      <c r="D105" s="104" t="s">
        <v>108</v>
      </c>
      <c r="E105" s="105"/>
      <c r="F105" s="105"/>
      <c r="G105" s="105"/>
      <c r="H105" s="105"/>
      <c r="I105" s="105"/>
      <c r="J105" s="106">
        <f>J242</f>
        <v>0</v>
      </c>
      <c r="L105" s="103"/>
    </row>
    <row r="106" spans="2:12" s="9" customFormat="1" ht="19.899999999999999" hidden="1" customHeight="1">
      <c r="B106" s="103"/>
      <c r="D106" s="104" t="s">
        <v>109</v>
      </c>
      <c r="E106" s="105"/>
      <c r="F106" s="105"/>
      <c r="G106" s="105"/>
      <c r="H106" s="105"/>
      <c r="I106" s="105"/>
      <c r="J106" s="106">
        <f>J251</f>
        <v>0</v>
      </c>
      <c r="L106" s="103"/>
    </row>
    <row r="107" spans="2:12" s="9" customFormat="1" ht="19.899999999999999" hidden="1" customHeight="1">
      <c r="B107" s="103"/>
      <c r="D107" s="104" t="s">
        <v>110</v>
      </c>
      <c r="E107" s="105"/>
      <c r="F107" s="105"/>
      <c r="G107" s="105"/>
      <c r="H107" s="105"/>
      <c r="I107" s="105"/>
      <c r="J107" s="106">
        <f>J271</f>
        <v>0</v>
      </c>
      <c r="L107" s="103"/>
    </row>
    <row r="108" spans="2:12" s="9" customFormat="1" ht="19.899999999999999" hidden="1" customHeight="1">
      <c r="B108" s="103"/>
      <c r="D108" s="104" t="s">
        <v>111</v>
      </c>
      <c r="E108" s="105"/>
      <c r="F108" s="105"/>
      <c r="G108" s="105"/>
      <c r="H108" s="105"/>
      <c r="I108" s="105"/>
      <c r="J108" s="106">
        <f>J278</f>
        <v>0</v>
      </c>
      <c r="L108" s="103"/>
    </row>
    <row r="109" spans="2:12" s="9" customFormat="1" ht="19.899999999999999" hidden="1" customHeight="1">
      <c r="B109" s="103"/>
      <c r="D109" s="104" t="s">
        <v>112</v>
      </c>
      <c r="E109" s="105"/>
      <c r="F109" s="105"/>
      <c r="G109" s="105"/>
      <c r="H109" s="105"/>
      <c r="I109" s="105"/>
      <c r="J109" s="106">
        <f>J285</f>
        <v>0</v>
      </c>
      <c r="L109" s="103"/>
    </row>
    <row r="110" spans="2:12" s="9" customFormat="1" ht="19.899999999999999" hidden="1" customHeight="1">
      <c r="B110" s="103"/>
      <c r="D110" s="104" t="s">
        <v>113</v>
      </c>
      <c r="E110" s="105"/>
      <c r="F110" s="105"/>
      <c r="G110" s="105"/>
      <c r="H110" s="105"/>
      <c r="I110" s="105"/>
      <c r="J110" s="106">
        <f>J297</f>
        <v>0</v>
      </c>
      <c r="L110" s="103"/>
    </row>
    <row r="111" spans="2:12" s="1" customFormat="1" ht="21.75" hidden="1" customHeight="1">
      <c r="B111" s="28"/>
      <c r="L111" s="28"/>
    </row>
    <row r="112" spans="2:12" s="1" customFormat="1" ht="6.95" hidden="1" customHeight="1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28"/>
    </row>
    <row r="113" spans="2:63" hidden="1"/>
    <row r="114" spans="2:63" hidden="1"/>
    <row r="115" spans="2:63" hidden="1"/>
    <row r="116" spans="2:63" s="1" customFormat="1" ht="6.95" customHeight="1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28"/>
    </row>
    <row r="117" spans="2:63" s="1" customFormat="1" ht="24.95" customHeight="1">
      <c r="B117" s="28"/>
      <c r="C117" s="20" t="s">
        <v>114</v>
      </c>
      <c r="L117" s="28"/>
    </row>
    <row r="118" spans="2:63" s="1" customFormat="1" ht="6.95" customHeight="1">
      <c r="B118" s="28"/>
      <c r="L118" s="28"/>
    </row>
    <row r="119" spans="2:63" s="1" customFormat="1" ht="12" customHeight="1">
      <c r="B119" s="28"/>
      <c r="C119" s="25" t="s">
        <v>14</v>
      </c>
      <c r="L119" s="28"/>
    </row>
    <row r="120" spans="2:63" s="1" customFormat="1" ht="16.5" customHeight="1">
      <c r="B120" s="28"/>
      <c r="E120" s="198" t="str">
        <f>E7</f>
        <v>Zázemí DDH Šternberk</v>
      </c>
      <c r="F120" s="207"/>
      <c r="G120" s="207"/>
      <c r="H120" s="207"/>
      <c r="L120" s="28"/>
    </row>
    <row r="121" spans="2:63" s="1" customFormat="1" ht="6.95" customHeight="1">
      <c r="B121" s="28"/>
      <c r="L121" s="28"/>
    </row>
    <row r="122" spans="2:63" s="1" customFormat="1" ht="12" customHeight="1">
      <c r="B122" s="28"/>
      <c r="C122" s="25" t="s">
        <v>18</v>
      </c>
      <c r="F122" s="23" t="str">
        <f>F10</f>
        <v>Šternberk</v>
      </c>
      <c r="I122" s="25" t="s">
        <v>20</v>
      </c>
      <c r="J122" s="48" t="str">
        <f>IF(J10="","",J10)</f>
        <v>12.5.2024</v>
      </c>
      <c r="L122" s="28"/>
    </row>
    <row r="123" spans="2:63" s="1" customFormat="1" ht="6.95" customHeight="1">
      <c r="B123" s="28"/>
      <c r="L123" s="28"/>
    </row>
    <row r="124" spans="2:63" s="1" customFormat="1" ht="15.2" customHeight="1">
      <c r="B124" s="28"/>
      <c r="C124" s="25" t="s">
        <v>22</v>
      </c>
      <c r="F124" s="23" t="str">
        <f>E13</f>
        <v>Město Šternberk</v>
      </c>
      <c r="I124" s="25" t="s">
        <v>28</v>
      </c>
      <c r="J124" s="26" t="str">
        <f>E19</f>
        <v xml:space="preserve"> </v>
      </c>
      <c r="L124" s="28"/>
    </row>
    <row r="125" spans="2:63" s="1" customFormat="1" ht="15.2" customHeight="1">
      <c r="B125" s="28"/>
      <c r="C125" s="25" t="s">
        <v>26</v>
      </c>
      <c r="F125" s="23" t="str">
        <f>IF(E16="","",E16)</f>
        <v xml:space="preserve"> </v>
      </c>
      <c r="I125" s="25" t="s">
        <v>30</v>
      </c>
      <c r="J125" s="26" t="str">
        <f>E22</f>
        <v xml:space="preserve"> </v>
      </c>
      <c r="L125" s="28"/>
    </row>
    <row r="126" spans="2:63" s="1" customFormat="1" ht="10.35" customHeight="1">
      <c r="B126" s="28"/>
      <c r="L126" s="28"/>
    </row>
    <row r="127" spans="2:63" s="10" customFormat="1" ht="29.25" customHeight="1">
      <c r="B127" s="107"/>
      <c r="C127" s="108" t="s">
        <v>115</v>
      </c>
      <c r="D127" s="109" t="s">
        <v>57</v>
      </c>
      <c r="E127" s="109" t="s">
        <v>53</v>
      </c>
      <c r="F127" s="109" t="s">
        <v>54</v>
      </c>
      <c r="G127" s="109" t="s">
        <v>116</v>
      </c>
      <c r="H127" s="109" t="s">
        <v>117</v>
      </c>
      <c r="I127" s="109" t="s">
        <v>118</v>
      </c>
      <c r="J127" s="109" t="s">
        <v>95</v>
      </c>
      <c r="K127" s="110" t="s">
        <v>119</v>
      </c>
      <c r="L127" s="107"/>
      <c r="M127" s="55" t="s">
        <v>1</v>
      </c>
      <c r="N127" s="56" t="s">
        <v>36</v>
      </c>
      <c r="O127" s="56" t="s">
        <v>120</v>
      </c>
      <c r="P127" s="56" t="s">
        <v>121</v>
      </c>
      <c r="Q127" s="56" t="s">
        <v>122</v>
      </c>
      <c r="R127" s="56" t="s">
        <v>123</v>
      </c>
      <c r="S127" s="56" t="s">
        <v>124</v>
      </c>
      <c r="T127" s="57" t="s">
        <v>125</v>
      </c>
    </row>
    <row r="128" spans="2:63" s="1" customFormat="1" ht="22.9" customHeight="1">
      <c r="B128" s="28"/>
      <c r="C128" s="60" t="s">
        <v>126</v>
      </c>
      <c r="J128" s="111">
        <f>BK128</f>
        <v>0</v>
      </c>
      <c r="L128" s="28"/>
      <c r="M128" s="58"/>
      <c r="N128" s="49"/>
      <c r="O128" s="49"/>
      <c r="P128" s="112">
        <f>P129+P220</f>
        <v>573.49236300000007</v>
      </c>
      <c r="Q128" s="49"/>
      <c r="R128" s="112">
        <f>R129+R220</f>
        <v>59.945474049999994</v>
      </c>
      <c r="S128" s="49"/>
      <c r="T128" s="113">
        <f>T129+T220</f>
        <v>0</v>
      </c>
      <c r="AT128" s="16" t="s">
        <v>71</v>
      </c>
      <c r="AU128" s="16" t="s">
        <v>97</v>
      </c>
      <c r="BK128" s="114">
        <f>BK129+BK220</f>
        <v>0</v>
      </c>
    </row>
    <row r="129" spans="2:65" s="11" customFormat="1" ht="25.9" customHeight="1">
      <c r="B129" s="115"/>
      <c r="D129" s="116" t="s">
        <v>71</v>
      </c>
      <c r="E129" s="117" t="s">
        <v>127</v>
      </c>
      <c r="F129" s="117" t="s">
        <v>128</v>
      </c>
      <c r="J129" s="118">
        <f>BK129</f>
        <v>0</v>
      </c>
      <c r="L129" s="115"/>
      <c r="M129" s="119"/>
      <c r="P129" s="120">
        <f>P130+P166+P197+P202+P217</f>
        <v>526.82919300000003</v>
      </c>
      <c r="R129" s="120">
        <f>R130+R166+R197+R202+R217</f>
        <v>59.934529249999997</v>
      </c>
      <c r="T129" s="121">
        <f>T130+T166+T197+T202+T217</f>
        <v>0</v>
      </c>
      <c r="AR129" s="116" t="s">
        <v>77</v>
      </c>
      <c r="AT129" s="122" t="s">
        <v>71</v>
      </c>
      <c r="AU129" s="122" t="s">
        <v>72</v>
      </c>
      <c r="AY129" s="116" t="s">
        <v>129</v>
      </c>
      <c r="BK129" s="123">
        <f>BK130+BK166+BK197+BK202+BK217</f>
        <v>0</v>
      </c>
    </row>
    <row r="130" spans="2:65" s="11" customFormat="1" ht="22.9" customHeight="1">
      <c r="B130" s="115"/>
      <c r="D130" s="116" t="s">
        <v>71</v>
      </c>
      <c r="E130" s="124" t="s">
        <v>77</v>
      </c>
      <c r="F130" s="124" t="s">
        <v>130</v>
      </c>
      <c r="J130" s="125">
        <f>BK130</f>
        <v>0</v>
      </c>
      <c r="L130" s="115"/>
      <c r="M130" s="119"/>
      <c r="P130" s="120">
        <f>SUM(P131:P165)</f>
        <v>182.977012</v>
      </c>
      <c r="R130" s="120">
        <f>SUM(R131:R165)</f>
        <v>0</v>
      </c>
      <c r="T130" s="121">
        <f>SUM(T131:T165)</f>
        <v>0</v>
      </c>
      <c r="AR130" s="116" t="s">
        <v>77</v>
      </c>
      <c r="AT130" s="122" t="s">
        <v>71</v>
      </c>
      <c r="AU130" s="122" t="s">
        <v>77</v>
      </c>
      <c r="AY130" s="116" t="s">
        <v>129</v>
      </c>
      <c r="BK130" s="123">
        <f>SUM(BK131:BK165)</f>
        <v>0</v>
      </c>
    </row>
    <row r="131" spans="2:65" s="1" customFormat="1" ht="24.2" customHeight="1">
      <c r="B131" s="126"/>
      <c r="C131" s="127" t="s">
        <v>77</v>
      </c>
      <c r="D131" s="127" t="s">
        <v>131</v>
      </c>
      <c r="E131" s="128" t="s">
        <v>132</v>
      </c>
      <c r="F131" s="129" t="s">
        <v>133</v>
      </c>
      <c r="G131" s="130" t="s">
        <v>134</v>
      </c>
      <c r="H131" s="131">
        <v>275</v>
      </c>
      <c r="I131" s="132"/>
      <c r="J131" s="132">
        <f>ROUND(I131*H131,2)</f>
        <v>0</v>
      </c>
      <c r="K131" s="129" t="s">
        <v>135</v>
      </c>
      <c r="L131" s="28"/>
      <c r="M131" s="133" t="s">
        <v>1</v>
      </c>
      <c r="N131" s="134" t="s">
        <v>37</v>
      </c>
      <c r="O131" s="135">
        <v>8.7999999999999995E-2</v>
      </c>
      <c r="P131" s="135">
        <f>O131*H131</f>
        <v>24.2</v>
      </c>
      <c r="Q131" s="135">
        <v>0</v>
      </c>
      <c r="R131" s="135">
        <f>Q131*H131</f>
        <v>0</v>
      </c>
      <c r="S131" s="135">
        <v>0</v>
      </c>
      <c r="T131" s="136">
        <f>S131*H131</f>
        <v>0</v>
      </c>
      <c r="AR131" s="137" t="s">
        <v>136</v>
      </c>
      <c r="AT131" s="137" t="s">
        <v>131</v>
      </c>
      <c r="AU131" s="137" t="s">
        <v>82</v>
      </c>
      <c r="AY131" s="16" t="s">
        <v>129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16" t="s">
        <v>77</v>
      </c>
      <c r="BK131" s="138">
        <f>ROUND(I131*H131,2)</f>
        <v>0</v>
      </c>
      <c r="BL131" s="16" t="s">
        <v>136</v>
      </c>
      <c r="BM131" s="137" t="s">
        <v>137</v>
      </c>
    </row>
    <row r="132" spans="2:65" s="12" customFormat="1">
      <c r="B132" s="139"/>
      <c r="D132" s="140" t="s">
        <v>138</v>
      </c>
      <c r="E132" s="141" t="s">
        <v>1</v>
      </c>
      <c r="F132" s="142" t="s">
        <v>139</v>
      </c>
      <c r="H132" s="143">
        <v>275</v>
      </c>
      <c r="L132" s="139"/>
      <c r="M132" s="144"/>
      <c r="T132" s="145"/>
      <c r="AT132" s="141" t="s">
        <v>138</v>
      </c>
      <c r="AU132" s="141" t="s">
        <v>82</v>
      </c>
      <c r="AV132" s="12" t="s">
        <v>82</v>
      </c>
      <c r="AW132" s="12" t="s">
        <v>29</v>
      </c>
      <c r="AX132" s="12" t="s">
        <v>72</v>
      </c>
      <c r="AY132" s="141" t="s">
        <v>129</v>
      </c>
    </row>
    <row r="133" spans="2:65" s="13" customFormat="1">
      <c r="B133" s="146"/>
      <c r="D133" s="140" t="s">
        <v>138</v>
      </c>
      <c r="E133" s="147" t="s">
        <v>1</v>
      </c>
      <c r="F133" s="148" t="s">
        <v>140</v>
      </c>
      <c r="H133" s="149">
        <v>275</v>
      </c>
      <c r="L133" s="146"/>
      <c r="M133" s="150"/>
      <c r="T133" s="151"/>
      <c r="AT133" s="147" t="s">
        <v>138</v>
      </c>
      <c r="AU133" s="147" t="s">
        <v>82</v>
      </c>
      <c r="AV133" s="13" t="s">
        <v>136</v>
      </c>
      <c r="AW133" s="13" t="s">
        <v>29</v>
      </c>
      <c r="AX133" s="13" t="s">
        <v>77</v>
      </c>
      <c r="AY133" s="147" t="s">
        <v>129</v>
      </c>
    </row>
    <row r="134" spans="2:65" s="1" customFormat="1" ht="33" customHeight="1">
      <c r="B134" s="126"/>
      <c r="C134" s="127" t="s">
        <v>82</v>
      </c>
      <c r="D134" s="127" t="s">
        <v>131</v>
      </c>
      <c r="E134" s="128" t="s">
        <v>141</v>
      </c>
      <c r="F134" s="129" t="s">
        <v>142</v>
      </c>
      <c r="G134" s="130" t="s">
        <v>143</v>
      </c>
      <c r="H134" s="131">
        <v>31.283999999999999</v>
      </c>
      <c r="I134" s="132"/>
      <c r="J134" s="132">
        <f>ROUND(I134*H134,2)</f>
        <v>0</v>
      </c>
      <c r="K134" s="129" t="s">
        <v>135</v>
      </c>
      <c r="L134" s="28"/>
      <c r="M134" s="133" t="s">
        <v>1</v>
      </c>
      <c r="N134" s="134" t="s">
        <v>37</v>
      </c>
      <c r="O134" s="135">
        <v>1.1220000000000001</v>
      </c>
      <c r="P134" s="135">
        <f>O134*H134</f>
        <v>35.100648</v>
      </c>
      <c r="Q134" s="135">
        <v>0</v>
      </c>
      <c r="R134" s="135">
        <f>Q134*H134</f>
        <v>0</v>
      </c>
      <c r="S134" s="135">
        <v>0</v>
      </c>
      <c r="T134" s="136">
        <f>S134*H134</f>
        <v>0</v>
      </c>
      <c r="AR134" s="137" t="s">
        <v>136</v>
      </c>
      <c r="AT134" s="137" t="s">
        <v>131</v>
      </c>
      <c r="AU134" s="137" t="s">
        <v>82</v>
      </c>
      <c r="AY134" s="16" t="s">
        <v>129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6" t="s">
        <v>77</v>
      </c>
      <c r="BK134" s="138">
        <f>ROUND(I134*H134,2)</f>
        <v>0</v>
      </c>
      <c r="BL134" s="16" t="s">
        <v>136</v>
      </c>
      <c r="BM134" s="137" t="s">
        <v>144</v>
      </c>
    </row>
    <row r="135" spans="2:65" s="14" customFormat="1">
      <c r="B135" s="152"/>
      <c r="D135" s="140" t="s">
        <v>138</v>
      </c>
      <c r="E135" s="153" t="s">
        <v>1</v>
      </c>
      <c r="F135" s="154" t="s">
        <v>145</v>
      </c>
      <c r="H135" s="153" t="s">
        <v>1</v>
      </c>
      <c r="L135" s="152"/>
      <c r="M135" s="155"/>
      <c r="T135" s="156"/>
      <c r="AT135" s="153" t="s">
        <v>138</v>
      </c>
      <c r="AU135" s="153" t="s">
        <v>82</v>
      </c>
      <c r="AV135" s="14" t="s">
        <v>77</v>
      </c>
      <c r="AW135" s="14" t="s">
        <v>29</v>
      </c>
      <c r="AX135" s="14" t="s">
        <v>72</v>
      </c>
      <c r="AY135" s="153" t="s">
        <v>129</v>
      </c>
    </row>
    <row r="136" spans="2:65" s="12" customFormat="1">
      <c r="B136" s="139"/>
      <c r="D136" s="140" t="s">
        <v>138</v>
      </c>
      <c r="E136" s="141" t="s">
        <v>1</v>
      </c>
      <c r="F136" s="142" t="s">
        <v>605</v>
      </c>
      <c r="H136" s="143">
        <v>11.6</v>
      </c>
      <c r="L136" s="139"/>
      <c r="M136" s="144"/>
      <c r="T136" s="145"/>
      <c r="AT136" s="141" t="s">
        <v>138</v>
      </c>
      <c r="AU136" s="141" t="s">
        <v>82</v>
      </c>
      <c r="AV136" s="12" t="s">
        <v>82</v>
      </c>
      <c r="AW136" s="12" t="s">
        <v>29</v>
      </c>
      <c r="AX136" s="12" t="s">
        <v>72</v>
      </c>
      <c r="AY136" s="141" t="s">
        <v>129</v>
      </c>
    </row>
    <row r="137" spans="2:65" s="14" customFormat="1">
      <c r="B137" s="152"/>
      <c r="D137" s="140" t="s">
        <v>138</v>
      </c>
      <c r="E137" s="153" t="s">
        <v>1</v>
      </c>
      <c r="F137" s="154" t="s">
        <v>146</v>
      </c>
      <c r="H137" s="153" t="s">
        <v>1</v>
      </c>
      <c r="L137" s="152"/>
      <c r="M137" s="155"/>
      <c r="T137" s="156"/>
      <c r="AT137" s="153" t="s">
        <v>138</v>
      </c>
      <c r="AU137" s="153" t="s">
        <v>82</v>
      </c>
      <c r="AV137" s="14" t="s">
        <v>77</v>
      </c>
      <c r="AW137" s="14" t="s">
        <v>29</v>
      </c>
      <c r="AX137" s="14" t="s">
        <v>72</v>
      </c>
      <c r="AY137" s="153" t="s">
        <v>129</v>
      </c>
    </row>
    <row r="138" spans="2:65" s="12" customFormat="1">
      <c r="B138" s="139"/>
      <c r="D138" s="140" t="s">
        <v>138</v>
      </c>
      <c r="E138" s="141" t="s">
        <v>1</v>
      </c>
      <c r="F138" s="142" t="s">
        <v>147</v>
      </c>
      <c r="H138" s="143">
        <v>19.283999999999999</v>
      </c>
      <c r="L138" s="139"/>
      <c r="M138" s="144"/>
      <c r="T138" s="145"/>
      <c r="AT138" s="141" t="s">
        <v>138</v>
      </c>
      <c r="AU138" s="141" t="s">
        <v>82</v>
      </c>
      <c r="AV138" s="12" t="s">
        <v>82</v>
      </c>
      <c r="AW138" s="12" t="s">
        <v>29</v>
      </c>
      <c r="AX138" s="12" t="s">
        <v>72</v>
      </c>
      <c r="AY138" s="141" t="s">
        <v>129</v>
      </c>
    </row>
    <row r="139" spans="2:65" s="14" customFormat="1">
      <c r="B139" s="152"/>
      <c r="D139" s="140" t="s">
        <v>138</v>
      </c>
      <c r="E139" s="153" t="s">
        <v>1</v>
      </c>
      <c r="F139" s="154" t="s">
        <v>148</v>
      </c>
      <c r="H139" s="153" t="s">
        <v>1</v>
      </c>
      <c r="L139" s="152"/>
      <c r="M139" s="155"/>
      <c r="T139" s="156"/>
      <c r="AT139" s="153" t="s">
        <v>138</v>
      </c>
      <c r="AU139" s="153" t="s">
        <v>82</v>
      </c>
      <c r="AV139" s="14" t="s">
        <v>77</v>
      </c>
      <c r="AW139" s="14" t="s">
        <v>29</v>
      </c>
      <c r="AX139" s="14" t="s">
        <v>72</v>
      </c>
      <c r="AY139" s="153" t="s">
        <v>129</v>
      </c>
    </row>
    <row r="140" spans="2:65" s="12" customFormat="1">
      <c r="B140" s="139"/>
      <c r="D140" s="140" t="s">
        <v>138</v>
      </c>
      <c r="E140" s="141" t="s">
        <v>1</v>
      </c>
      <c r="F140" s="142" t="s">
        <v>149</v>
      </c>
      <c r="H140" s="143">
        <v>0.4</v>
      </c>
      <c r="L140" s="139"/>
      <c r="M140" s="144"/>
      <c r="T140" s="145"/>
      <c r="AT140" s="141" t="s">
        <v>138</v>
      </c>
      <c r="AU140" s="141" t="s">
        <v>82</v>
      </c>
      <c r="AV140" s="12" t="s">
        <v>82</v>
      </c>
      <c r="AW140" s="12" t="s">
        <v>29</v>
      </c>
      <c r="AX140" s="12" t="s">
        <v>72</v>
      </c>
      <c r="AY140" s="141" t="s">
        <v>129</v>
      </c>
    </row>
    <row r="141" spans="2:65" s="13" customFormat="1">
      <c r="B141" s="146"/>
      <c r="D141" s="140" t="s">
        <v>138</v>
      </c>
      <c r="E141" s="147" t="s">
        <v>1</v>
      </c>
      <c r="F141" s="148" t="s">
        <v>140</v>
      </c>
      <c r="H141" s="149">
        <v>31.283999999999999</v>
      </c>
      <c r="L141" s="146"/>
      <c r="M141" s="150"/>
      <c r="T141" s="151"/>
      <c r="AT141" s="147" t="s">
        <v>138</v>
      </c>
      <c r="AU141" s="147" t="s">
        <v>82</v>
      </c>
      <c r="AV141" s="13" t="s">
        <v>136</v>
      </c>
      <c r="AW141" s="13" t="s">
        <v>29</v>
      </c>
      <c r="AX141" s="13" t="s">
        <v>77</v>
      </c>
      <c r="AY141" s="147" t="s">
        <v>129</v>
      </c>
    </row>
    <row r="142" spans="2:65" s="1" customFormat="1" ht="37.9" customHeight="1">
      <c r="B142" s="126"/>
      <c r="C142" s="127" t="s">
        <v>150</v>
      </c>
      <c r="D142" s="127" t="s">
        <v>131</v>
      </c>
      <c r="E142" s="128" t="s">
        <v>151</v>
      </c>
      <c r="F142" s="129" t="s">
        <v>152</v>
      </c>
      <c r="G142" s="130" t="s">
        <v>143</v>
      </c>
      <c r="H142" s="131">
        <v>44.372</v>
      </c>
      <c r="I142" s="132"/>
      <c r="J142" s="132">
        <f>ROUND(I142*H142,2)</f>
        <v>0</v>
      </c>
      <c r="K142" s="129" t="s">
        <v>135</v>
      </c>
      <c r="L142" s="28"/>
      <c r="M142" s="133" t="s">
        <v>1</v>
      </c>
      <c r="N142" s="134" t="s">
        <v>37</v>
      </c>
      <c r="O142" s="135">
        <v>0.41099999999999998</v>
      </c>
      <c r="P142" s="135">
        <f>O142*H142</f>
        <v>18.236891999999997</v>
      </c>
      <c r="Q142" s="135">
        <v>0</v>
      </c>
      <c r="R142" s="135">
        <f>Q142*H142</f>
        <v>0</v>
      </c>
      <c r="S142" s="135">
        <v>0</v>
      </c>
      <c r="T142" s="136">
        <f>S142*H142</f>
        <v>0</v>
      </c>
      <c r="AR142" s="137" t="s">
        <v>136</v>
      </c>
      <c r="AT142" s="137" t="s">
        <v>131</v>
      </c>
      <c r="AU142" s="137" t="s">
        <v>82</v>
      </c>
      <c r="AY142" s="16" t="s">
        <v>129</v>
      </c>
      <c r="BE142" s="138">
        <f>IF(N142="základní",J142,0)</f>
        <v>0</v>
      </c>
      <c r="BF142" s="138">
        <f>IF(N142="snížená",J142,0)</f>
        <v>0</v>
      </c>
      <c r="BG142" s="138">
        <f>IF(N142="zákl. přenesená",J142,0)</f>
        <v>0</v>
      </c>
      <c r="BH142" s="138">
        <f>IF(N142="sníž. přenesená",J142,0)</f>
        <v>0</v>
      </c>
      <c r="BI142" s="138">
        <f>IF(N142="nulová",J142,0)</f>
        <v>0</v>
      </c>
      <c r="BJ142" s="16" t="s">
        <v>77</v>
      </c>
      <c r="BK142" s="138">
        <f>ROUND(I142*H142,2)</f>
        <v>0</v>
      </c>
      <c r="BL142" s="16" t="s">
        <v>136</v>
      </c>
      <c r="BM142" s="137" t="s">
        <v>153</v>
      </c>
    </row>
    <row r="143" spans="2:65" s="14" customFormat="1">
      <c r="B143" s="152"/>
      <c r="D143" s="140" t="s">
        <v>138</v>
      </c>
      <c r="E143" s="153" t="s">
        <v>1</v>
      </c>
      <c r="F143" s="154" t="s">
        <v>154</v>
      </c>
      <c r="H143" s="153" t="s">
        <v>1</v>
      </c>
      <c r="L143" s="152"/>
      <c r="M143" s="155"/>
      <c r="T143" s="156"/>
      <c r="AT143" s="153" t="s">
        <v>138</v>
      </c>
      <c r="AU143" s="153" t="s">
        <v>82</v>
      </c>
      <c r="AV143" s="14" t="s">
        <v>77</v>
      </c>
      <c r="AW143" s="14" t="s">
        <v>29</v>
      </c>
      <c r="AX143" s="14" t="s">
        <v>72</v>
      </c>
      <c r="AY143" s="153" t="s">
        <v>129</v>
      </c>
    </row>
    <row r="144" spans="2:65" s="12" customFormat="1">
      <c r="B144" s="139"/>
      <c r="D144" s="140" t="s">
        <v>138</v>
      </c>
      <c r="E144" s="141" t="s">
        <v>1</v>
      </c>
      <c r="F144" s="142">
        <v>31.283999999999999</v>
      </c>
      <c r="H144" s="143">
        <v>31.283999999999999</v>
      </c>
      <c r="L144" s="139"/>
      <c r="M144" s="144"/>
      <c r="T144" s="145"/>
      <c r="AT144" s="141" t="s">
        <v>138</v>
      </c>
      <c r="AU144" s="141" t="s">
        <v>82</v>
      </c>
      <c r="AV144" s="12" t="s">
        <v>82</v>
      </c>
      <c r="AW144" s="12" t="s">
        <v>29</v>
      </c>
      <c r="AX144" s="12" t="s">
        <v>72</v>
      </c>
      <c r="AY144" s="141" t="s">
        <v>129</v>
      </c>
    </row>
    <row r="145" spans="2:65" s="14" customFormat="1">
      <c r="B145" s="152"/>
      <c r="D145" s="140" t="s">
        <v>138</v>
      </c>
      <c r="E145" s="153" t="s">
        <v>1</v>
      </c>
      <c r="F145" s="154" t="s">
        <v>155</v>
      </c>
      <c r="H145" s="153" t="s">
        <v>1</v>
      </c>
      <c r="L145" s="152"/>
      <c r="M145" s="155"/>
      <c r="T145" s="156"/>
      <c r="AT145" s="153" t="s">
        <v>138</v>
      </c>
      <c r="AU145" s="153" t="s">
        <v>82</v>
      </c>
      <c r="AV145" s="14" t="s">
        <v>77</v>
      </c>
      <c r="AW145" s="14" t="s">
        <v>29</v>
      </c>
      <c r="AX145" s="14" t="s">
        <v>72</v>
      </c>
      <c r="AY145" s="153" t="s">
        <v>129</v>
      </c>
    </row>
    <row r="146" spans="2:65" s="12" customFormat="1">
      <c r="B146" s="139"/>
      <c r="D146" s="140" t="s">
        <v>138</v>
      </c>
      <c r="E146" s="141" t="s">
        <v>1</v>
      </c>
      <c r="F146" s="142" t="s">
        <v>156</v>
      </c>
      <c r="H146" s="143">
        <v>13.087999999999999</v>
      </c>
      <c r="L146" s="139"/>
      <c r="M146" s="144"/>
      <c r="T146" s="145"/>
      <c r="AT146" s="141" t="s">
        <v>138</v>
      </c>
      <c r="AU146" s="141" t="s">
        <v>82</v>
      </c>
      <c r="AV146" s="12" t="s">
        <v>82</v>
      </c>
      <c r="AW146" s="12" t="s">
        <v>29</v>
      </c>
      <c r="AX146" s="12" t="s">
        <v>72</v>
      </c>
      <c r="AY146" s="141" t="s">
        <v>129</v>
      </c>
    </row>
    <row r="147" spans="2:65" s="13" customFormat="1">
      <c r="B147" s="146"/>
      <c r="D147" s="140" t="s">
        <v>138</v>
      </c>
      <c r="E147" s="147" t="s">
        <v>1</v>
      </c>
      <c r="F147" s="148" t="s">
        <v>140</v>
      </c>
      <c r="H147" s="149">
        <v>43.572000000000003</v>
      </c>
      <c r="L147" s="146"/>
      <c r="M147" s="150"/>
      <c r="T147" s="151"/>
      <c r="AT147" s="147" t="s">
        <v>138</v>
      </c>
      <c r="AU147" s="147" t="s">
        <v>82</v>
      </c>
      <c r="AV147" s="13" t="s">
        <v>136</v>
      </c>
      <c r="AW147" s="13" t="s">
        <v>29</v>
      </c>
      <c r="AX147" s="13" t="s">
        <v>77</v>
      </c>
      <c r="AY147" s="147" t="s">
        <v>129</v>
      </c>
    </row>
    <row r="148" spans="2:65" s="1" customFormat="1" ht="37.9" customHeight="1">
      <c r="B148" s="126"/>
      <c r="C148" s="127" t="s">
        <v>136</v>
      </c>
      <c r="D148" s="127" t="s">
        <v>131</v>
      </c>
      <c r="E148" s="128" t="s">
        <v>157</v>
      </c>
      <c r="F148" s="129" t="s">
        <v>158</v>
      </c>
      <c r="G148" s="130" t="s">
        <v>143</v>
      </c>
      <c r="H148" s="131">
        <v>221.86</v>
      </c>
      <c r="I148" s="132"/>
      <c r="J148" s="132">
        <f>ROUND(I148*H148,2)</f>
        <v>0</v>
      </c>
      <c r="K148" s="129" t="s">
        <v>135</v>
      </c>
      <c r="L148" s="28"/>
      <c r="M148" s="133" t="s">
        <v>1</v>
      </c>
      <c r="N148" s="134" t="s">
        <v>37</v>
      </c>
      <c r="O148" s="135">
        <v>0.379</v>
      </c>
      <c r="P148" s="135">
        <f>O148*H148</f>
        <v>84.084940000000003</v>
      </c>
      <c r="Q148" s="135">
        <v>0</v>
      </c>
      <c r="R148" s="135">
        <f>Q148*H148</f>
        <v>0</v>
      </c>
      <c r="S148" s="135">
        <v>0</v>
      </c>
      <c r="T148" s="136">
        <f>S148*H148</f>
        <v>0</v>
      </c>
      <c r="AR148" s="137" t="s">
        <v>136</v>
      </c>
      <c r="AT148" s="137" t="s">
        <v>131</v>
      </c>
      <c r="AU148" s="137" t="s">
        <v>82</v>
      </c>
      <c r="AY148" s="16" t="s">
        <v>129</v>
      </c>
      <c r="BE148" s="138">
        <f>IF(N148="základní",J148,0)</f>
        <v>0</v>
      </c>
      <c r="BF148" s="138">
        <f>IF(N148="snížená",J148,0)</f>
        <v>0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6" t="s">
        <v>77</v>
      </c>
      <c r="BK148" s="138">
        <f>ROUND(I148*H148,2)</f>
        <v>0</v>
      </c>
      <c r="BL148" s="16" t="s">
        <v>136</v>
      </c>
      <c r="BM148" s="137" t="s">
        <v>159</v>
      </c>
    </row>
    <row r="149" spans="2:65" s="12" customFormat="1">
      <c r="B149" s="139"/>
      <c r="D149" s="140" t="s">
        <v>138</v>
      </c>
      <c r="E149" s="141" t="s">
        <v>1</v>
      </c>
      <c r="F149" s="142" t="s">
        <v>606</v>
      </c>
      <c r="H149" s="143">
        <v>221.86</v>
      </c>
      <c r="L149" s="139"/>
      <c r="M149" s="144"/>
      <c r="T149" s="145"/>
      <c r="AT149" s="141" t="s">
        <v>138</v>
      </c>
      <c r="AU149" s="141" t="s">
        <v>82</v>
      </c>
      <c r="AV149" s="12" t="s">
        <v>82</v>
      </c>
      <c r="AW149" s="12" t="s">
        <v>29</v>
      </c>
      <c r="AX149" s="12" t="s">
        <v>72</v>
      </c>
      <c r="AY149" s="141" t="s">
        <v>129</v>
      </c>
    </row>
    <row r="150" spans="2:65" s="13" customFormat="1">
      <c r="B150" s="146"/>
      <c r="D150" s="140" t="s">
        <v>138</v>
      </c>
      <c r="E150" s="147" t="s">
        <v>1</v>
      </c>
      <c r="F150" s="148" t="s">
        <v>140</v>
      </c>
      <c r="H150" s="149">
        <v>221.86</v>
      </c>
      <c r="L150" s="146"/>
      <c r="M150" s="150"/>
      <c r="T150" s="151"/>
      <c r="AT150" s="147" t="s">
        <v>138</v>
      </c>
      <c r="AU150" s="147" t="s">
        <v>82</v>
      </c>
      <c r="AV150" s="13" t="s">
        <v>136</v>
      </c>
      <c r="AW150" s="13" t="s">
        <v>29</v>
      </c>
      <c r="AX150" s="13" t="s">
        <v>77</v>
      </c>
      <c r="AY150" s="147" t="s">
        <v>129</v>
      </c>
    </row>
    <row r="151" spans="2:65" s="1" customFormat="1" ht="37.9" customHeight="1">
      <c r="B151" s="126"/>
      <c r="C151" s="127" t="s">
        <v>160</v>
      </c>
      <c r="D151" s="127" t="s">
        <v>131</v>
      </c>
      <c r="E151" s="128" t="s">
        <v>161</v>
      </c>
      <c r="F151" s="129" t="s">
        <v>162</v>
      </c>
      <c r="G151" s="130" t="s">
        <v>143</v>
      </c>
      <c r="H151" s="131">
        <v>86.146000000000001</v>
      </c>
      <c r="I151" s="132"/>
      <c r="J151" s="132">
        <f>ROUND(I151*H151,2)</f>
        <v>0</v>
      </c>
      <c r="K151" s="129" t="s">
        <v>135</v>
      </c>
      <c r="L151" s="28"/>
      <c r="M151" s="133" t="s">
        <v>1</v>
      </c>
      <c r="N151" s="134" t="s">
        <v>37</v>
      </c>
      <c r="O151" s="135">
        <v>8.6999999999999994E-2</v>
      </c>
      <c r="P151" s="135">
        <f>O151*H151</f>
        <v>7.4947019999999993</v>
      </c>
      <c r="Q151" s="135">
        <v>0</v>
      </c>
      <c r="R151" s="135">
        <f>Q151*H151</f>
        <v>0</v>
      </c>
      <c r="S151" s="135">
        <v>0</v>
      </c>
      <c r="T151" s="136">
        <f>S151*H151</f>
        <v>0</v>
      </c>
      <c r="AR151" s="137" t="s">
        <v>136</v>
      </c>
      <c r="AT151" s="137" t="s">
        <v>131</v>
      </c>
      <c r="AU151" s="137" t="s">
        <v>82</v>
      </c>
      <c r="AY151" s="16" t="s">
        <v>129</v>
      </c>
      <c r="BE151" s="138">
        <f>IF(N151="základní",J151,0)</f>
        <v>0</v>
      </c>
      <c r="BF151" s="138">
        <f>IF(N151="snížená",J151,0)</f>
        <v>0</v>
      </c>
      <c r="BG151" s="138">
        <f>IF(N151="zákl. přenesená",J151,0)</f>
        <v>0</v>
      </c>
      <c r="BH151" s="138">
        <f>IF(N151="sníž. přenesená",J151,0)</f>
        <v>0</v>
      </c>
      <c r="BI151" s="138">
        <f>IF(N151="nulová",J151,0)</f>
        <v>0</v>
      </c>
      <c r="BJ151" s="16" t="s">
        <v>77</v>
      </c>
      <c r="BK151" s="138">
        <f>ROUND(I151*H151,2)</f>
        <v>0</v>
      </c>
      <c r="BL151" s="16" t="s">
        <v>136</v>
      </c>
      <c r="BM151" s="137" t="s">
        <v>163</v>
      </c>
    </row>
    <row r="152" spans="2:65" s="12" customFormat="1">
      <c r="B152" s="139"/>
      <c r="D152" s="140" t="s">
        <v>138</v>
      </c>
      <c r="E152" s="141" t="s">
        <v>1</v>
      </c>
      <c r="F152" s="142" t="s">
        <v>164</v>
      </c>
      <c r="H152" s="143">
        <v>86.146000000000001</v>
      </c>
      <c r="L152" s="139"/>
      <c r="M152" s="144"/>
      <c r="T152" s="145"/>
      <c r="AT152" s="141" t="s">
        <v>138</v>
      </c>
      <c r="AU152" s="141" t="s">
        <v>82</v>
      </c>
      <c r="AV152" s="12" t="s">
        <v>82</v>
      </c>
      <c r="AW152" s="12" t="s">
        <v>29</v>
      </c>
      <c r="AX152" s="12" t="s">
        <v>72</v>
      </c>
      <c r="AY152" s="141" t="s">
        <v>129</v>
      </c>
    </row>
    <row r="153" spans="2:65" s="13" customFormat="1">
      <c r="B153" s="146"/>
      <c r="D153" s="140" t="s">
        <v>138</v>
      </c>
      <c r="E153" s="147" t="s">
        <v>1</v>
      </c>
      <c r="F153" s="148" t="s">
        <v>140</v>
      </c>
      <c r="H153" s="149">
        <v>86.146000000000001</v>
      </c>
      <c r="L153" s="146"/>
      <c r="M153" s="150"/>
      <c r="T153" s="151"/>
      <c r="AT153" s="147" t="s">
        <v>138</v>
      </c>
      <c r="AU153" s="147" t="s">
        <v>82</v>
      </c>
      <c r="AV153" s="13" t="s">
        <v>136</v>
      </c>
      <c r="AW153" s="13" t="s">
        <v>29</v>
      </c>
      <c r="AX153" s="13" t="s">
        <v>77</v>
      </c>
      <c r="AY153" s="147" t="s">
        <v>129</v>
      </c>
    </row>
    <row r="154" spans="2:65" s="1" customFormat="1" ht="37.9" customHeight="1">
      <c r="B154" s="126"/>
      <c r="C154" s="127" t="s">
        <v>165</v>
      </c>
      <c r="D154" s="127" t="s">
        <v>131</v>
      </c>
      <c r="E154" s="128" t="s">
        <v>166</v>
      </c>
      <c r="F154" s="129" t="s">
        <v>167</v>
      </c>
      <c r="G154" s="130" t="s">
        <v>143</v>
      </c>
      <c r="H154" s="131">
        <v>861.46</v>
      </c>
      <c r="I154" s="132"/>
      <c r="J154" s="132">
        <f>ROUND(I154*H154,2)</f>
        <v>0</v>
      </c>
      <c r="K154" s="129" t="s">
        <v>135</v>
      </c>
      <c r="L154" s="28"/>
      <c r="M154" s="133" t="s">
        <v>1</v>
      </c>
      <c r="N154" s="134" t="s">
        <v>37</v>
      </c>
      <c r="O154" s="135">
        <v>5.0000000000000001E-3</v>
      </c>
      <c r="P154" s="135">
        <f>O154*H154</f>
        <v>4.3073000000000006</v>
      </c>
      <c r="Q154" s="135">
        <v>0</v>
      </c>
      <c r="R154" s="135">
        <f>Q154*H154</f>
        <v>0</v>
      </c>
      <c r="S154" s="135">
        <v>0</v>
      </c>
      <c r="T154" s="136">
        <f>S154*H154</f>
        <v>0</v>
      </c>
      <c r="AR154" s="137" t="s">
        <v>136</v>
      </c>
      <c r="AT154" s="137" t="s">
        <v>131</v>
      </c>
      <c r="AU154" s="137" t="s">
        <v>82</v>
      </c>
      <c r="AY154" s="16" t="s">
        <v>129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6" t="s">
        <v>77</v>
      </c>
      <c r="BK154" s="138">
        <f>ROUND(I154*H154,2)</f>
        <v>0</v>
      </c>
      <c r="BL154" s="16" t="s">
        <v>136</v>
      </c>
      <c r="BM154" s="137" t="s">
        <v>168</v>
      </c>
    </row>
    <row r="155" spans="2:65" s="12" customFormat="1">
      <c r="B155" s="139"/>
      <c r="D155" s="140" t="s">
        <v>138</v>
      </c>
      <c r="E155" s="141" t="s">
        <v>1</v>
      </c>
      <c r="F155" s="142" t="s">
        <v>169</v>
      </c>
      <c r="H155" s="143">
        <v>861.46</v>
      </c>
      <c r="L155" s="139"/>
      <c r="M155" s="144"/>
      <c r="T155" s="145"/>
      <c r="AT155" s="141" t="s">
        <v>138</v>
      </c>
      <c r="AU155" s="141" t="s">
        <v>82</v>
      </c>
      <c r="AV155" s="12" t="s">
        <v>82</v>
      </c>
      <c r="AW155" s="12" t="s">
        <v>29</v>
      </c>
      <c r="AX155" s="12" t="s">
        <v>72</v>
      </c>
      <c r="AY155" s="141" t="s">
        <v>129</v>
      </c>
    </row>
    <row r="156" spans="2:65" s="13" customFormat="1">
      <c r="B156" s="146"/>
      <c r="D156" s="140" t="s">
        <v>138</v>
      </c>
      <c r="E156" s="147" t="s">
        <v>1</v>
      </c>
      <c r="F156" s="148" t="s">
        <v>140</v>
      </c>
      <c r="H156" s="149">
        <v>861.46</v>
      </c>
      <c r="L156" s="146"/>
      <c r="M156" s="150"/>
      <c r="T156" s="151"/>
      <c r="AT156" s="147" t="s">
        <v>138</v>
      </c>
      <c r="AU156" s="147" t="s">
        <v>82</v>
      </c>
      <c r="AV156" s="13" t="s">
        <v>136</v>
      </c>
      <c r="AW156" s="13" t="s">
        <v>29</v>
      </c>
      <c r="AX156" s="13" t="s">
        <v>77</v>
      </c>
      <c r="AY156" s="147" t="s">
        <v>129</v>
      </c>
    </row>
    <row r="157" spans="2:65" s="1" customFormat="1" ht="16.5" customHeight="1">
      <c r="B157" s="126"/>
      <c r="C157" s="127" t="s">
        <v>170</v>
      </c>
      <c r="D157" s="127" t="s">
        <v>131</v>
      </c>
      <c r="E157" s="128" t="s">
        <v>171</v>
      </c>
      <c r="F157" s="129" t="s">
        <v>172</v>
      </c>
      <c r="G157" s="130" t="s">
        <v>143</v>
      </c>
      <c r="H157" s="131">
        <v>86.146000000000001</v>
      </c>
      <c r="I157" s="132"/>
      <c r="J157" s="132">
        <f>ROUND(I157*H157,2)</f>
        <v>0</v>
      </c>
      <c r="K157" s="129" t="s">
        <v>135</v>
      </c>
      <c r="L157" s="28"/>
      <c r="M157" s="133" t="s">
        <v>1</v>
      </c>
      <c r="N157" s="134" t="s">
        <v>37</v>
      </c>
      <c r="O157" s="135">
        <v>8.9999999999999993E-3</v>
      </c>
      <c r="P157" s="135">
        <f>O157*H157</f>
        <v>0.77531399999999995</v>
      </c>
      <c r="Q157" s="135">
        <v>0</v>
      </c>
      <c r="R157" s="135">
        <f>Q157*H157</f>
        <v>0</v>
      </c>
      <c r="S157" s="135">
        <v>0</v>
      </c>
      <c r="T157" s="136">
        <f>S157*H157</f>
        <v>0</v>
      </c>
      <c r="AR157" s="137" t="s">
        <v>136</v>
      </c>
      <c r="AT157" s="137" t="s">
        <v>131</v>
      </c>
      <c r="AU157" s="137" t="s">
        <v>82</v>
      </c>
      <c r="AY157" s="16" t="s">
        <v>129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6" t="s">
        <v>77</v>
      </c>
      <c r="BK157" s="138">
        <f>ROUND(I157*H157,2)</f>
        <v>0</v>
      </c>
      <c r="BL157" s="16" t="s">
        <v>136</v>
      </c>
      <c r="BM157" s="137" t="s">
        <v>173</v>
      </c>
    </row>
    <row r="158" spans="2:65" s="12" customFormat="1">
      <c r="B158" s="139"/>
      <c r="D158" s="140" t="s">
        <v>138</v>
      </c>
      <c r="E158" s="141" t="s">
        <v>1</v>
      </c>
      <c r="F158" s="142" t="s">
        <v>174</v>
      </c>
      <c r="H158" s="143">
        <v>86.146000000000001</v>
      </c>
      <c r="L158" s="139"/>
      <c r="M158" s="144"/>
      <c r="T158" s="145"/>
      <c r="AT158" s="141" t="s">
        <v>138</v>
      </c>
      <c r="AU158" s="141" t="s">
        <v>82</v>
      </c>
      <c r="AV158" s="12" t="s">
        <v>82</v>
      </c>
      <c r="AW158" s="12" t="s">
        <v>29</v>
      </c>
      <c r="AX158" s="12" t="s">
        <v>72</v>
      </c>
      <c r="AY158" s="141" t="s">
        <v>129</v>
      </c>
    </row>
    <row r="159" spans="2:65" s="13" customFormat="1">
      <c r="B159" s="146"/>
      <c r="D159" s="140" t="s">
        <v>138</v>
      </c>
      <c r="E159" s="147" t="s">
        <v>1</v>
      </c>
      <c r="F159" s="148" t="s">
        <v>140</v>
      </c>
      <c r="H159" s="149">
        <v>86.146000000000001</v>
      </c>
      <c r="L159" s="146"/>
      <c r="M159" s="150"/>
      <c r="T159" s="151"/>
      <c r="AT159" s="147" t="s">
        <v>138</v>
      </c>
      <c r="AU159" s="147" t="s">
        <v>82</v>
      </c>
      <c r="AV159" s="13" t="s">
        <v>136</v>
      </c>
      <c r="AW159" s="13" t="s">
        <v>29</v>
      </c>
      <c r="AX159" s="13" t="s">
        <v>77</v>
      </c>
      <c r="AY159" s="147" t="s">
        <v>129</v>
      </c>
    </row>
    <row r="160" spans="2:65" s="1" customFormat="1" ht="24.2" customHeight="1">
      <c r="B160" s="126"/>
      <c r="C160" s="127" t="s">
        <v>175</v>
      </c>
      <c r="D160" s="127" t="s">
        <v>131</v>
      </c>
      <c r="E160" s="128" t="s">
        <v>176</v>
      </c>
      <c r="F160" s="129" t="s">
        <v>177</v>
      </c>
      <c r="G160" s="130" t="s">
        <v>178</v>
      </c>
      <c r="H160" s="131">
        <v>155.06299999999999</v>
      </c>
      <c r="I160" s="132"/>
      <c r="J160" s="132">
        <f>ROUND(I160*H160,2)</f>
        <v>0</v>
      </c>
      <c r="K160" s="129" t="s">
        <v>135</v>
      </c>
      <c r="L160" s="28"/>
      <c r="M160" s="133" t="s">
        <v>1</v>
      </c>
      <c r="N160" s="134" t="s">
        <v>37</v>
      </c>
      <c r="O160" s="135">
        <v>0</v>
      </c>
      <c r="P160" s="135">
        <f>O160*H160</f>
        <v>0</v>
      </c>
      <c r="Q160" s="135">
        <v>0</v>
      </c>
      <c r="R160" s="135">
        <f>Q160*H160</f>
        <v>0</v>
      </c>
      <c r="S160" s="135">
        <v>0</v>
      </c>
      <c r="T160" s="136">
        <f>S160*H160</f>
        <v>0</v>
      </c>
      <c r="AR160" s="137" t="s">
        <v>136</v>
      </c>
      <c r="AT160" s="137" t="s">
        <v>131</v>
      </c>
      <c r="AU160" s="137" t="s">
        <v>82</v>
      </c>
      <c r="AY160" s="16" t="s">
        <v>129</v>
      </c>
      <c r="BE160" s="138">
        <f>IF(N160="základní",J160,0)</f>
        <v>0</v>
      </c>
      <c r="BF160" s="138">
        <f>IF(N160="snížená",J160,0)</f>
        <v>0</v>
      </c>
      <c r="BG160" s="138">
        <f>IF(N160="zákl. přenesená",J160,0)</f>
        <v>0</v>
      </c>
      <c r="BH160" s="138">
        <f>IF(N160="sníž. přenesená",J160,0)</f>
        <v>0</v>
      </c>
      <c r="BI160" s="138">
        <f>IF(N160="nulová",J160,0)</f>
        <v>0</v>
      </c>
      <c r="BJ160" s="16" t="s">
        <v>77</v>
      </c>
      <c r="BK160" s="138">
        <f>ROUND(I160*H160,2)</f>
        <v>0</v>
      </c>
      <c r="BL160" s="16" t="s">
        <v>136</v>
      </c>
      <c r="BM160" s="137" t="s">
        <v>179</v>
      </c>
    </row>
    <row r="161" spans="2:65" s="12" customFormat="1">
      <c r="B161" s="139"/>
      <c r="D161" s="140" t="s">
        <v>138</v>
      </c>
      <c r="E161" s="141" t="s">
        <v>1</v>
      </c>
      <c r="F161" s="142" t="s">
        <v>180</v>
      </c>
      <c r="H161" s="143">
        <v>155.06299999999999</v>
      </c>
      <c r="L161" s="139"/>
      <c r="M161" s="144"/>
      <c r="T161" s="145"/>
      <c r="AT161" s="141" t="s">
        <v>138</v>
      </c>
      <c r="AU161" s="141" t="s">
        <v>82</v>
      </c>
      <c r="AV161" s="12" t="s">
        <v>82</v>
      </c>
      <c r="AW161" s="12" t="s">
        <v>29</v>
      </c>
      <c r="AX161" s="12" t="s">
        <v>72</v>
      </c>
      <c r="AY161" s="141" t="s">
        <v>129</v>
      </c>
    </row>
    <row r="162" spans="2:65" s="13" customFormat="1">
      <c r="B162" s="146"/>
      <c r="D162" s="140" t="s">
        <v>138</v>
      </c>
      <c r="E162" s="147" t="s">
        <v>1</v>
      </c>
      <c r="F162" s="148" t="s">
        <v>140</v>
      </c>
      <c r="H162" s="149">
        <v>155.06299999999999</v>
      </c>
      <c r="L162" s="146"/>
      <c r="M162" s="150"/>
      <c r="T162" s="151"/>
      <c r="AT162" s="147" t="s">
        <v>138</v>
      </c>
      <c r="AU162" s="147" t="s">
        <v>82</v>
      </c>
      <c r="AV162" s="13" t="s">
        <v>136</v>
      </c>
      <c r="AW162" s="13" t="s">
        <v>29</v>
      </c>
      <c r="AX162" s="13" t="s">
        <v>77</v>
      </c>
      <c r="AY162" s="147" t="s">
        <v>129</v>
      </c>
    </row>
    <row r="163" spans="2:65" s="1" customFormat="1" ht="24.2" customHeight="1">
      <c r="B163" s="126"/>
      <c r="C163" s="127" t="s">
        <v>181</v>
      </c>
      <c r="D163" s="127" t="s">
        <v>131</v>
      </c>
      <c r="E163" s="128" t="s">
        <v>182</v>
      </c>
      <c r="F163" s="129" t="s">
        <v>183</v>
      </c>
      <c r="G163" s="130" t="s">
        <v>143</v>
      </c>
      <c r="H163" s="131">
        <v>13.888</v>
      </c>
      <c r="I163" s="132"/>
      <c r="J163" s="132">
        <f>ROUND(I163*H163,2)</f>
        <v>0</v>
      </c>
      <c r="K163" s="129" t="s">
        <v>135</v>
      </c>
      <c r="L163" s="28"/>
      <c r="M163" s="133" t="s">
        <v>1</v>
      </c>
      <c r="N163" s="134" t="s">
        <v>37</v>
      </c>
      <c r="O163" s="135">
        <v>0.63200000000000001</v>
      </c>
      <c r="P163" s="135">
        <f>O163*H163</f>
        <v>8.7772159999999992</v>
      </c>
      <c r="Q163" s="135">
        <v>0</v>
      </c>
      <c r="R163" s="135">
        <f>Q163*H163</f>
        <v>0</v>
      </c>
      <c r="S163" s="135">
        <v>0</v>
      </c>
      <c r="T163" s="136">
        <f>S163*H163</f>
        <v>0</v>
      </c>
      <c r="AR163" s="137" t="s">
        <v>136</v>
      </c>
      <c r="AT163" s="137" t="s">
        <v>131</v>
      </c>
      <c r="AU163" s="137" t="s">
        <v>82</v>
      </c>
      <c r="AY163" s="16" t="s">
        <v>129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6" t="s">
        <v>77</v>
      </c>
      <c r="BK163" s="138">
        <f>ROUND(I163*H163,2)</f>
        <v>0</v>
      </c>
      <c r="BL163" s="16" t="s">
        <v>136</v>
      </c>
      <c r="BM163" s="137" t="s">
        <v>184</v>
      </c>
    </row>
    <row r="164" spans="2:65" s="12" customFormat="1">
      <c r="B164" s="139"/>
      <c r="D164" s="140" t="s">
        <v>138</v>
      </c>
      <c r="E164" s="141" t="s">
        <v>1</v>
      </c>
      <c r="F164" s="142" t="s">
        <v>607</v>
      </c>
      <c r="H164" s="143">
        <v>13.888</v>
      </c>
      <c r="L164" s="139"/>
      <c r="M164" s="144"/>
      <c r="T164" s="145"/>
      <c r="AT164" s="141" t="s">
        <v>138</v>
      </c>
      <c r="AU164" s="141" t="s">
        <v>82</v>
      </c>
      <c r="AV164" s="12" t="s">
        <v>82</v>
      </c>
      <c r="AW164" s="12" t="s">
        <v>29</v>
      </c>
      <c r="AX164" s="12" t="s">
        <v>72</v>
      </c>
      <c r="AY164" s="141" t="s">
        <v>129</v>
      </c>
    </row>
    <row r="165" spans="2:65" s="13" customFormat="1">
      <c r="B165" s="146"/>
      <c r="D165" s="140" t="s">
        <v>138</v>
      </c>
      <c r="E165" s="147" t="s">
        <v>1</v>
      </c>
      <c r="F165" s="148" t="s">
        <v>140</v>
      </c>
      <c r="H165" s="149">
        <v>13.388</v>
      </c>
      <c r="L165" s="146"/>
      <c r="M165" s="150"/>
      <c r="T165" s="151"/>
      <c r="AT165" s="147" t="s">
        <v>138</v>
      </c>
      <c r="AU165" s="147" t="s">
        <v>82</v>
      </c>
      <c r="AV165" s="13" t="s">
        <v>136</v>
      </c>
      <c r="AW165" s="13" t="s">
        <v>29</v>
      </c>
      <c r="AX165" s="13" t="s">
        <v>77</v>
      </c>
      <c r="AY165" s="147" t="s">
        <v>129</v>
      </c>
    </row>
    <row r="166" spans="2:65" s="11" customFormat="1" ht="22.9" customHeight="1">
      <c r="B166" s="115"/>
      <c r="D166" s="116" t="s">
        <v>71</v>
      </c>
      <c r="E166" s="124" t="s">
        <v>82</v>
      </c>
      <c r="F166" s="124" t="s">
        <v>185</v>
      </c>
      <c r="J166" s="125">
        <f>BK166</f>
        <v>0</v>
      </c>
      <c r="L166" s="115"/>
      <c r="M166" s="119"/>
      <c r="P166" s="120">
        <f>SUM(P167:P196)</f>
        <v>142.99146099999999</v>
      </c>
      <c r="R166" s="120">
        <f>SUM(R167:R196)</f>
        <v>54.419035449999996</v>
      </c>
      <c r="T166" s="121">
        <f>SUM(T167:T196)</f>
        <v>0</v>
      </c>
      <c r="AR166" s="116" t="s">
        <v>77</v>
      </c>
      <c r="AT166" s="122" t="s">
        <v>71</v>
      </c>
      <c r="AU166" s="122" t="s">
        <v>77</v>
      </c>
      <c r="AY166" s="116" t="s">
        <v>129</v>
      </c>
      <c r="BK166" s="123">
        <f>SUM(BK167:BK196)</f>
        <v>0</v>
      </c>
    </row>
    <row r="167" spans="2:65" s="1" customFormat="1" ht="24.2" customHeight="1">
      <c r="B167" s="126"/>
      <c r="C167" s="127" t="s">
        <v>186</v>
      </c>
      <c r="D167" s="127" t="s">
        <v>131</v>
      </c>
      <c r="E167" s="128" t="s">
        <v>187</v>
      </c>
      <c r="F167" s="129" t="s">
        <v>188</v>
      </c>
      <c r="G167" s="130" t="s">
        <v>143</v>
      </c>
      <c r="H167" s="131">
        <v>3.1280000000000001</v>
      </c>
      <c r="I167" s="132"/>
      <c r="J167" s="132">
        <f>ROUND(I167*H167,2)</f>
        <v>0</v>
      </c>
      <c r="K167" s="129" t="s">
        <v>135</v>
      </c>
      <c r="L167" s="28"/>
      <c r="M167" s="133" t="s">
        <v>1</v>
      </c>
      <c r="N167" s="134" t="s">
        <v>37</v>
      </c>
      <c r="O167" s="135">
        <v>1.0249999999999999</v>
      </c>
      <c r="P167" s="135">
        <f>O167*H167</f>
        <v>3.2061999999999999</v>
      </c>
      <c r="Q167" s="135">
        <v>2.16</v>
      </c>
      <c r="R167" s="135">
        <f>Q167*H167</f>
        <v>6.7564800000000007</v>
      </c>
      <c r="S167" s="135">
        <v>0</v>
      </c>
      <c r="T167" s="136">
        <f>S167*H167</f>
        <v>0</v>
      </c>
      <c r="AR167" s="137" t="s">
        <v>136</v>
      </c>
      <c r="AT167" s="137" t="s">
        <v>131</v>
      </c>
      <c r="AU167" s="137" t="s">
        <v>82</v>
      </c>
      <c r="AY167" s="16" t="s">
        <v>129</v>
      </c>
      <c r="BE167" s="138">
        <f>IF(N167="základní",J167,0)</f>
        <v>0</v>
      </c>
      <c r="BF167" s="138">
        <f>IF(N167="snížená",J167,0)</f>
        <v>0</v>
      </c>
      <c r="BG167" s="138">
        <f>IF(N167="zákl. přenesená",J167,0)</f>
        <v>0</v>
      </c>
      <c r="BH167" s="138">
        <f>IF(N167="sníž. přenesená",J167,0)</f>
        <v>0</v>
      </c>
      <c r="BI167" s="138">
        <f>IF(N167="nulová",J167,0)</f>
        <v>0</v>
      </c>
      <c r="BJ167" s="16" t="s">
        <v>77</v>
      </c>
      <c r="BK167" s="138">
        <f>ROUND(I167*H167,2)</f>
        <v>0</v>
      </c>
      <c r="BL167" s="16" t="s">
        <v>136</v>
      </c>
      <c r="BM167" s="137" t="s">
        <v>189</v>
      </c>
    </row>
    <row r="168" spans="2:65" s="14" customFormat="1">
      <c r="B168" s="152"/>
      <c r="D168" s="140" t="s">
        <v>138</v>
      </c>
      <c r="E168" s="153" t="s">
        <v>1</v>
      </c>
      <c r="F168" s="154" t="s">
        <v>145</v>
      </c>
      <c r="H168" s="153" t="s">
        <v>1</v>
      </c>
      <c r="L168" s="152"/>
      <c r="M168" s="155"/>
      <c r="T168" s="156"/>
      <c r="AT168" s="153" t="s">
        <v>138</v>
      </c>
      <c r="AU168" s="153" t="s">
        <v>82</v>
      </c>
      <c r="AV168" s="14" t="s">
        <v>77</v>
      </c>
      <c r="AW168" s="14" t="s">
        <v>29</v>
      </c>
      <c r="AX168" s="14" t="s">
        <v>72</v>
      </c>
      <c r="AY168" s="153" t="s">
        <v>129</v>
      </c>
    </row>
    <row r="169" spans="2:65" s="12" customFormat="1">
      <c r="B169" s="139"/>
      <c r="D169" s="140" t="s">
        <v>138</v>
      </c>
      <c r="E169" s="141" t="s">
        <v>1</v>
      </c>
      <c r="F169" s="142" t="s">
        <v>608</v>
      </c>
      <c r="H169" s="143">
        <v>1.1599999999999999</v>
      </c>
      <c r="L169" s="139"/>
      <c r="M169" s="144"/>
      <c r="T169" s="145"/>
      <c r="AT169" s="141" t="s">
        <v>138</v>
      </c>
      <c r="AU169" s="141" t="s">
        <v>82</v>
      </c>
      <c r="AV169" s="12" t="s">
        <v>82</v>
      </c>
      <c r="AW169" s="12" t="s">
        <v>29</v>
      </c>
      <c r="AX169" s="12" t="s">
        <v>72</v>
      </c>
      <c r="AY169" s="141" t="s">
        <v>129</v>
      </c>
    </row>
    <row r="170" spans="2:65" s="14" customFormat="1">
      <c r="B170" s="152"/>
      <c r="D170" s="140" t="s">
        <v>138</v>
      </c>
      <c r="E170" s="153" t="s">
        <v>1</v>
      </c>
      <c r="F170" s="154" t="s">
        <v>146</v>
      </c>
      <c r="H170" s="153" t="s">
        <v>1</v>
      </c>
      <c r="L170" s="152"/>
      <c r="M170" s="155"/>
      <c r="T170" s="156"/>
      <c r="AT170" s="153" t="s">
        <v>138</v>
      </c>
      <c r="AU170" s="153" t="s">
        <v>82</v>
      </c>
      <c r="AV170" s="14" t="s">
        <v>77</v>
      </c>
      <c r="AW170" s="14" t="s">
        <v>29</v>
      </c>
      <c r="AX170" s="14" t="s">
        <v>72</v>
      </c>
      <c r="AY170" s="153" t="s">
        <v>129</v>
      </c>
    </row>
    <row r="171" spans="2:65" s="12" customFormat="1">
      <c r="B171" s="139"/>
      <c r="D171" s="140" t="s">
        <v>138</v>
      </c>
      <c r="E171" s="141" t="s">
        <v>1</v>
      </c>
      <c r="F171" s="142" t="s">
        <v>190</v>
      </c>
      <c r="H171" s="143">
        <v>1.9279999999999999</v>
      </c>
      <c r="L171" s="139"/>
      <c r="M171" s="144"/>
      <c r="T171" s="145"/>
      <c r="AT171" s="141" t="s">
        <v>138</v>
      </c>
      <c r="AU171" s="141" t="s">
        <v>82</v>
      </c>
      <c r="AV171" s="12" t="s">
        <v>82</v>
      </c>
      <c r="AW171" s="12" t="s">
        <v>29</v>
      </c>
      <c r="AX171" s="12" t="s">
        <v>72</v>
      </c>
      <c r="AY171" s="141" t="s">
        <v>129</v>
      </c>
    </row>
    <row r="172" spans="2:65" s="14" customFormat="1">
      <c r="B172" s="152"/>
      <c r="D172" s="140" t="s">
        <v>138</v>
      </c>
      <c r="E172" s="153" t="s">
        <v>1</v>
      </c>
      <c r="F172" s="154" t="s">
        <v>148</v>
      </c>
      <c r="H172" s="153" t="s">
        <v>1</v>
      </c>
      <c r="L172" s="152"/>
      <c r="M172" s="155"/>
      <c r="T172" s="156"/>
      <c r="AT172" s="153" t="s">
        <v>138</v>
      </c>
      <c r="AU172" s="153" t="s">
        <v>82</v>
      </c>
      <c r="AV172" s="14" t="s">
        <v>77</v>
      </c>
      <c r="AW172" s="14" t="s">
        <v>29</v>
      </c>
      <c r="AX172" s="14" t="s">
        <v>72</v>
      </c>
      <c r="AY172" s="153" t="s">
        <v>129</v>
      </c>
    </row>
    <row r="173" spans="2:65" s="12" customFormat="1">
      <c r="B173" s="139"/>
      <c r="D173" s="140" t="s">
        <v>138</v>
      </c>
      <c r="E173" s="141" t="s">
        <v>1</v>
      </c>
      <c r="F173" s="142" t="s">
        <v>191</v>
      </c>
      <c r="H173" s="143">
        <v>0.04</v>
      </c>
      <c r="L173" s="139"/>
      <c r="M173" s="144"/>
      <c r="T173" s="145"/>
      <c r="AT173" s="141" t="s">
        <v>138</v>
      </c>
      <c r="AU173" s="141" t="s">
        <v>82</v>
      </c>
      <c r="AV173" s="12" t="s">
        <v>82</v>
      </c>
      <c r="AW173" s="12" t="s">
        <v>29</v>
      </c>
      <c r="AX173" s="12" t="s">
        <v>72</v>
      </c>
      <c r="AY173" s="141" t="s">
        <v>129</v>
      </c>
    </row>
    <row r="174" spans="2:65" s="13" customFormat="1">
      <c r="B174" s="146"/>
      <c r="D174" s="140" t="s">
        <v>138</v>
      </c>
      <c r="E174" s="147" t="s">
        <v>1</v>
      </c>
      <c r="F174" s="148" t="s">
        <v>140</v>
      </c>
      <c r="H174" s="149">
        <v>3.1280000000000001</v>
      </c>
      <c r="L174" s="146"/>
      <c r="M174" s="150"/>
      <c r="T174" s="151"/>
      <c r="AT174" s="147" t="s">
        <v>138</v>
      </c>
      <c r="AU174" s="147" t="s">
        <v>82</v>
      </c>
      <c r="AV174" s="13" t="s">
        <v>136</v>
      </c>
      <c r="AW174" s="13" t="s">
        <v>29</v>
      </c>
      <c r="AX174" s="13" t="s">
        <v>77</v>
      </c>
      <c r="AY174" s="147" t="s">
        <v>129</v>
      </c>
    </row>
    <row r="175" spans="2:65" s="1" customFormat="1" ht="24.2" customHeight="1">
      <c r="B175" s="126"/>
      <c r="C175" s="127" t="s">
        <v>192</v>
      </c>
      <c r="D175" s="127" t="s">
        <v>131</v>
      </c>
      <c r="E175" s="128" t="s">
        <v>193</v>
      </c>
      <c r="F175" s="129" t="s">
        <v>194</v>
      </c>
      <c r="G175" s="130" t="s">
        <v>143</v>
      </c>
      <c r="H175" s="131">
        <v>17.771000000000001</v>
      </c>
      <c r="I175" s="132"/>
      <c r="J175" s="132">
        <f>ROUND(I175*H175,2)</f>
        <v>0</v>
      </c>
      <c r="K175" s="129" t="s">
        <v>135</v>
      </c>
      <c r="L175" s="28"/>
      <c r="M175" s="133" t="s">
        <v>1</v>
      </c>
      <c r="N175" s="134" t="s">
        <v>37</v>
      </c>
      <c r="O175" s="135">
        <v>0.629</v>
      </c>
      <c r="P175" s="135">
        <f>O175*H175</f>
        <v>11.177959000000001</v>
      </c>
      <c r="Q175" s="135">
        <v>2.5018699999999998</v>
      </c>
      <c r="R175" s="135">
        <f>Q175*H175</f>
        <v>44.460731769999995</v>
      </c>
      <c r="S175" s="135">
        <v>0</v>
      </c>
      <c r="T175" s="136">
        <f>S175*H175</f>
        <v>0</v>
      </c>
      <c r="AR175" s="137" t="s">
        <v>136</v>
      </c>
      <c r="AT175" s="137" t="s">
        <v>131</v>
      </c>
      <c r="AU175" s="137" t="s">
        <v>82</v>
      </c>
      <c r="AY175" s="16" t="s">
        <v>129</v>
      </c>
      <c r="BE175" s="138">
        <f>IF(N175="základní",J175,0)</f>
        <v>0</v>
      </c>
      <c r="BF175" s="138">
        <f>IF(N175="snížená",J175,0)</f>
        <v>0</v>
      </c>
      <c r="BG175" s="138">
        <f>IF(N175="zákl. přenesená",J175,0)</f>
        <v>0</v>
      </c>
      <c r="BH175" s="138">
        <f>IF(N175="sníž. přenesená",J175,0)</f>
        <v>0</v>
      </c>
      <c r="BI175" s="138">
        <f>IF(N175="nulová",J175,0)</f>
        <v>0</v>
      </c>
      <c r="BJ175" s="16" t="s">
        <v>77</v>
      </c>
      <c r="BK175" s="138">
        <f>ROUND(I175*H175,2)</f>
        <v>0</v>
      </c>
      <c r="BL175" s="16" t="s">
        <v>136</v>
      </c>
      <c r="BM175" s="137" t="s">
        <v>195</v>
      </c>
    </row>
    <row r="176" spans="2:65" s="14" customFormat="1">
      <c r="B176" s="152"/>
      <c r="D176" s="140" t="s">
        <v>138</v>
      </c>
      <c r="E176" s="153" t="s">
        <v>1</v>
      </c>
      <c r="F176" s="154" t="s">
        <v>145</v>
      </c>
      <c r="H176" s="153" t="s">
        <v>1</v>
      </c>
      <c r="L176" s="152"/>
      <c r="M176" s="155"/>
      <c r="T176" s="156"/>
      <c r="AT176" s="153" t="s">
        <v>138</v>
      </c>
      <c r="AU176" s="153" t="s">
        <v>82</v>
      </c>
      <c r="AV176" s="14" t="s">
        <v>77</v>
      </c>
      <c r="AW176" s="14" t="s">
        <v>29</v>
      </c>
      <c r="AX176" s="14" t="s">
        <v>72</v>
      </c>
      <c r="AY176" s="153" t="s">
        <v>129</v>
      </c>
    </row>
    <row r="177" spans="2:65" s="12" customFormat="1">
      <c r="B177" s="139"/>
      <c r="D177" s="140" t="s">
        <v>138</v>
      </c>
      <c r="E177" s="141" t="s">
        <v>1</v>
      </c>
      <c r="F177" s="142" t="s">
        <v>609</v>
      </c>
      <c r="H177" s="143">
        <v>5.4379999999999997</v>
      </c>
      <c r="L177" s="139"/>
      <c r="M177" s="144"/>
      <c r="T177" s="145"/>
      <c r="AT177" s="141" t="s">
        <v>138</v>
      </c>
      <c r="AU177" s="141" t="s">
        <v>82</v>
      </c>
      <c r="AV177" s="12" t="s">
        <v>82</v>
      </c>
      <c r="AW177" s="12" t="s">
        <v>29</v>
      </c>
      <c r="AX177" s="12" t="s">
        <v>72</v>
      </c>
      <c r="AY177" s="141" t="s">
        <v>129</v>
      </c>
    </row>
    <row r="178" spans="2:65" s="14" customFormat="1">
      <c r="B178" s="152"/>
      <c r="D178" s="140" t="s">
        <v>138</v>
      </c>
      <c r="E178" s="153" t="s">
        <v>1</v>
      </c>
      <c r="F178" s="154" t="s">
        <v>146</v>
      </c>
      <c r="H178" s="153" t="s">
        <v>1</v>
      </c>
      <c r="L178" s="152"/>
      <c r="M178" s="155"/>
      <c r="T178" s="156"/>
      <c r="AT178" s="153" t="s">
        <v>138</v>
      </c>
      <c r="AU178" s="153" t="s">
        <v>82</v>
      </c>
      <c r="AV178" s="14" t="s">
        <v>77</v>
      </c>
      <c r="AW178" s="14" t="s">
        <v>29</v>
      </c>
      <c r="AX178" s="14" t="s">
        <v>72</v>
      </c>
      <c r="AY178" s="153" t="s">
        <v>129</v>
      </c>
    </row>
    <row r="179" spans="2:65" s="12" customFormat="1">
      <c r="B179" s="139"/>
      <c r="D179" s="140" t="s">
        <v>138</v>
      </c>
      <c r="E179" s="141" t="s">
        <v>1</v>
      </c>
      <c r="F179" s="142" t="s">
        <v>196</v>
      </c>
      <c r="H179" s="143">
        <v>12.053000000000001</v>
      </c>
      <c r="L179" s="139"/>
      <c r="M179" s="144"/>
      <c r="T179" s="145"/>
      <c r="AT179" s="141" t="s">
        <v>138</v>
      </c>
      <c r="AU179" s="141" t="s">
        <v>82</v>
      </c>
      <c r="AV179" s="12" t="s">
        <v>82</v>
      </c>
      <c r="AW179" s="12" t="s">
        <v>29</v>
      </c>
      <c r="AX179" s="12" t="s">
        <v>72</v>
      </c>
      <c r="AY179" s="141" t="s">
        <v>129</v>
      </c>
    </row>
    <row r="180" spans="2:65" s="14" customFormat="1">
      <c r="B180" s="152"/>
      <c r="D180" s="140" t="s">
        <v>138</v>
      </c>
      <c r="E180" s="153" t="s">
        <v>1</v>
      </c>
      <c r="F180" s="154" t="s">
        <v>148</v>
      </c>
      <c r="H180" s="153" t="s">
        <v>1</v>
      </c>
      <c r="L180" s="152"/>
      <c r="M180" s="155"/>
      <c r="T180" s="156"/>
      <c r="AT180" s="153" t="s">
        <v>138</v>
      </c>
      <c r="AU180" s="153" t="s">
        <v>82</v>
      </c>
      <c r="AV180" s="14" t="s">
        <v>77</v>
      </c>
      <c r="AW180" s="14" t="s">
        <v>29</v>
      </c>
      <c r="AX180" s="14" t="s">
        <v>72</v>
      </c>
      <c r="AY180" s="153" t="s">
        <v>129</v>
      </c>
    </row>
    <row r="181" spans="2:65" s="12" customFormat="1">
      <c r="B181" s="139"/>
      <c r="D181" s="140" t="s">
        <v>138</v>
      </c>
      <c r="E181" s="141" t="s">
        <v>1</v>
      </c>
      <c r="F181" s="142" t="s">
        <v>197</v>
      </c>
      <c r="H181" s="143">
        <v>0.28000000000000003</v>
      </c>
      <c r="L181" s="139"/>
      <c r="M181" s="144"/>
      <c r="T181" s="145"/>
      <c r="AT181" s="141" t="s">
        <v>138</v>
      </c>
      <c r="AU181" s="141" t="s">
        <v>82</v>
      </c>
      <c r="AV181" s="12" t="s">
        <v>82</v>
      </c>
      <c r="AW181" s="12" t="s">
        <v>29</v>
      </c>
      <c r="AX181" s="12" t="s">
        <v>72</v>
      </c>
      <c r="AY181" s="141" t="s">
        <v>129</v>
      </c>
    </row>
    <row r="182" spans="2:65" s="13" customFormat="1">
      <c r="B182" s="146"/>
      <c r="D182" s="140" t="s">
        <v>138</v>
      </c>
      <c r="E182" s="147" t="s">
        <v>1</v>
      </c>
      <c r="F182" s="148" t="s">
        <v>140</v>
      </c>
      <c r="H182" s="149">
        <v>17.771000000000001</v>
      </c>
      <c r="L182" s="146"/>
      <c r="M182" s="150"/>
      <c r="T182" s="151"/>
      <c r="AT182" s="147" t="s">
        <v>138</v>
      </c>
      <c r="AU182" s="147" t="s">
        <v>82</v>
      </c>
      <c r="AV182" s="13" t="s">
        <v>136</v>
      </c>
      <c r="AW182" s="13" t="s">
        <v>29</v>
      </c>
      <c r="AX182" s="13" t="s">
        <v>77</v>
      </c>
      <c r="AY182" s="147" t="s">
        <v>129</v>
      </c>
    </row>
    <row r="183" spans="2:65" s="1" customFormat="1" ht="16.5" customHeight="1">
      <c r="B183" s="126"/>
      <c r="C183" s="127" t="s">
        <v>8</v>
      </c>
      <c r="D183" s="127" t="s">
        <v>131</v>
      </c>
      <c r="E183" s="128" t="s">
        <v>198</v>
      </c>
      <c r="F183" s="129" t="s">
        <v>199</v>
      </c>
      <c r="G183" s="130" t="s">
        <v>134</v>
      </c>
      <c r="H183" s="131">
        <v>182.72499999999999</v>
      </c>
      <c r="I183" s="132"/>
      <c r="J183" s="132">
        <f>ROUND(I183*H183,2)</f>
        <v>0</v>
      </c>
      <c r="K183" s="129" t="s">
        <v>135</v>
      </c>
      <c r="L183" s="28"/>
      <c r="M183" s="133" t="s">
        <v>1</v>
      </c>
      <c r="N183" s="134" t="s">
        <v>37</v>
      </c>
      <c r="O183" s="135">
        <v>0.27400000000000002</v>
      </c>
      <c r="P183" s="135">
        <f>O183*H183</f>
        <v>50.066650000000003</v>
      </c>
      <c r="Q183" s="135">
        <v>2.64E-3</v>
      </c>
      <c r="R183" s="135">
        <f>Q183*H183</f>
        <v>0.48239399999999999</v>
      </c>
      <c r="S183" s="135">
        <v>0</v>
      </c>
      <c r="T183" s="136">
        <f>S183*H183</f>
        <v>0</v>
      </c>
      <c r="AR183" s="137" t="s">
        <v>136</v>
      </c>
      <c r="AT183" s="137" t="s">
        <v>131</v>
      </c>
      <c r="AU183" s="137" t="s">
        <v>82</v>
      </c>
      <c r="AY183" s="16" t="s">
        <v>129</v>
      </c>
      <c r="BE183" s="138">
        <f>IF(N183="základní",J183,0)</f>
        <v>0</v>
      </c>
      <c r="BF183" s="138">
        <f>IF(N183="snížená",J183,0)</f>
        <v>0</v>
      </c>
      <c r="BG183" s="138">
        <f>IF(N183="zákl. přenesená",J183,0)</f>
        <v>0</v>
      </c>
      <c r="BH183" s="138">
        <f>IF(N183="sníž. přenesená",J183,0)</f>
        <v>0</v>
      </c>
      <c r="BI183" s="138">
        <f>IF(N183="nulová",J183,0)</f>
        <v>0</v>
      </c>
      <c r="BJ183" s="16" t="s">
        <v>77</v>
      </c>
      <c r="BK183" s="138">
        <f>ROUND(I183*H183,2)</f>
        <v>0</v>
      </c>
      <c r="BL183" s="16" t="s">
        <v>136</v>
      </c>
      <c r="BM183" s="137" t="s">
        <v>200</v>
      </c>
    </row>
    <row r="184" spans="2:65" s="14" customFormat="1">
      <c r="B184" s="152"/>
      <c r="D184" s="140" t="s">
        <v>138</v>
      </c>
      <c r="E184" s="153" t="s">
        <v>1</v>
      </c>
      <c r="F184" s="154" t="s">
        <v>145</v>
      </c>
      <c r="H184" s="153" t="s">
        <v>1</v>
      </c>
      <c r="L184" s="152"/>
      <c r="M184" s="155"/>
      <c r="T184" s="156"/>
      <c r="AT184" s="153" t="s">
        <v>138</v>
      </c>
      <c r="AU184" s="153" t="s">
        <v>82</v>
      </c>
      <c r="AV184" s="14" t="s">
        <v>77</v>
      </c>
      <c r="AW184" s="14" t="s">
        <v>29</v>
      </c>
      <c r="AX184" s="14" t="s">
        <v>72</v>
      </c>
      <c r="AY184" s="153" t="s">
        <v>129</v>
      </c>
    </row>
    <row r="185" spans="2:65" s="12" customFormat="1">
      <c r="B185" s="139"/>
      <c r="D185" s="140" t="s">
        <v>138</v>
      </c>
      <c r="E185" s="141" t="s">
        <v>1</v>
      </c>
      <c r="F185" s="142" t="s">
        <v>610</v>
      </c>
      <c r="H185" s="143">
        <v>58</v>
      </c>
      <c r="L185" s="139"/>
      <c r="M185" s="144"/>
      <c r="T185" s="145"/>
      <c r="AT185" s="141" t="s">
        <v>138</v>
      </c>
      <c r="AU185" s="141" t="s">
        <v>82</v>
      </c>
      <c r="AV185" s="12" t="s">
        <v>82</v>
      </c>
      <c r="AW185" s="12" t="s">
        <v>29</v>
      </c>
      <c r="AX185" s="12" t="s">
        <v>72</v>
      </c>
      <c r="AY185" s="141" t="s">
        <v>129</v>
      </c>
    </row>
    <row r="186" spans="2:65" s="14" customFormat="1">
      <c r="B186" s="152"/>
      <c r="D186" s="140" t="s">
        <v>138</v>
      </c>
      <c r="E186" s="153" t="s">
        <v>1</v>
      </c>
      <c r="F186" s="154" t="s">
        <v>146</v>
      </c>
      <c r="H186" s="153" t="s">
        <v>1</v>
      </c>
      <c r="L186" s="152"/>
      <c r="M186" s="155"/>
      <c r="T186" s="156"/>
      <c r="AT186" s="153" t="s">
        <v>138</v>
      </c>
      <c r="AU186" s="153" t="s">
        <v>82</v>
      </c>
      <c r="AV186" s="14" t="s">
        <v>77</v>
      </c>
      <c r="AW186" s="14" t="s">
        <v>29</v>
      </c>
      <c r="AX186" s="14" t="s">
        <v>72</v>
      </c>
      <c r="AY186" s="153" t="s">
        <v>129</v>
      </c>
    </row>
    <row r="187" spans="2:65" s="12" customFormat="1">
      <c r="B187" s="139"/>
      <c r="D187" s="140" t="s">
        <v>138</v>
      </c>
      <c r="E187" s="141" t="s">
        <v>1</v>
      </c>
      <c r="F187" s="142" t="s">
        <v>201</v>
      </c>
      <c r="H187" s="143">
        <v>121.52500000000001</v>
      </c>
      <c r="L187" s="139"/>
      <c r="M187" s="144"/>
      <c r="T187" s="145"/>
      <c r="AT187" s="141" t="s">
        <v>138</v>
      </c>
      <c r="AU187" s="141" t="s">
        <v>82</v>
      </c>
      <c r="AV187" s="12" t="s">
        <v>82</v>
      </c>
      <c r="AW187" s="12" t="s">
        <v>29</v>
      </c>
      <c r="AX187" s="12" t="s">
        <v>72</v>
      </c>
      <c r="AY187" s="141" t="s">
        <v>129</v>
      </c>
    </row>
    <row r="188" spans="2:65" s="14" customFormat="1">
      <c r="B188" s="152"/>
      <c r="D188" s="140" t="s">
        <v>138</v>
      </c>
      <c r="E188" s="153" t="s">
        <v>1</v>
      </c>
      <c r="F188" s="154" t="s">
        <v>148</v>
      </c>
      <c r="H188" s="153" t="s">
        <v>1</v>
      </c>
      <c r="L188" s="152"/>
      <c r="M188" s="155"/>
      <c r="T188" s="156"/>
      <c r="AT188" s="153" t="s">
        <v>138</v>
      </c>
      <c r="AU188" s="153" t="s">
        <v>82</v>
      </c>
      <c r="AV188" s="14" t="s">
        <v>77</v>
      </c>
      <c r="AW188" s="14" t="s">
        <v>29</v>
      </c>
      <c r="AX188" s="14" t="s">
        <v>72</v>
      </c>
      <c r="AY188" s="153" t="s">
        <v>129</v>
      </c>
    </row>
    <row r="189" spans="2:65" s="12" customFormat="1">
      <c r="B189" s="139"/>
      <c r="D189" s="140" t="s">
        <v>138</v>
      </c>
      <c r="E189" s="141" t="s">
        <v>1</v>
      </c>
      <c r="F189" s="142" t="s">
        <v>202</v>
      </c>
      <c r="H189" s="143">
        <v>3.2</v>
      </c>
      <c r="L189" s="139"/>
      <c r="M189" s="144"/>
      <c r="T189" s="145"/>
      <c r="AT189" s="141" t="s">
        <v>138</v>
      </c>
      <c r="AU189" s="141" t="s">
        <v>82</v>
      </c>
      <c r="AV189" s="12" t="s">
        <v>82</v>
      </c>
      <c r="AW189" s="12" t="s">
        <v>29</v>
      </c>
      <c r="AX189" s="12" t="s">
        <v>72</v>
      </c>
      <c r="AY189" s="141" t="s">
        <v>129</v>
      </c>
    </row>
    <row r="190" spans="2:65" s="13" customFormat="1">
      <c r="B190" s="146"/>
      <c r="D190" s="140" t="s">
        <v>138</v>
      </c>
      <c r="E190" s="147" t="s">
        <v>1</v>
      </c>
      <c r="F190" s="148" t="s">
        <v>140</v>
      </c>
      <c r="H190" s="149">
        <v>182.72499999999999</v>
      </c>
      <c r="L190" s="146"/>
      <c r="M190" s="150"/>
      <c r="T190" s="151"/>
      <c r="AT190" s="147" t="s">
        <v>138</v>
      </c>
      <c r="AU190" s="147" t="s">
        <v>82</v>
      </c>
      <c r="AV190" s="13" t="s">
        <v>136</v>
      </c>
      <c r="AW190" s="13" t="s">
        <v>29</v>
      </c>
      <c r="AX190" s="13" t="s">
        <v>77</v>
      </c>
      <c r="AY190" s="147" t="s">
        <v>129</v>
      </c>
    </row>
    <row r="191" spans="2:65" s="1" customFormat="1" ht="16.5" customHeight="1">
      <c r="B191" s="126"/>
      <c r="C191" s="127" t="s">
        <v>203</v>
      </c>
      <c r="D191" s="127" t="s">
        <v>131</v>
      </c>
      <c r="E191" s="128" t="s">
        <v>204</v>
      </c>
      <c r="F191" s="129" t="s">
        <v>205</v>
      </c>
      <c r="G191" s="130" t="s">
        <v>134</v>
      </c>
      <c r="H191" s="131">
        <v>185.72499999999999</v>
      </c>
      <c r="I191" s="132"/>
      <c r="J191" s="132">
        <f>ROUND(I191*H191,2)</f>
        <v>0</v>
      </c>
      <c r="K191" s="129" t="s">
        <v>135</v>
      </c>
      <c r="L191" s="28"/>
      <c r="M191" s="133" t="s">
        <v>1</v>
      </c>
      <c r="N191" s="134" t="s">
        <v>37</v>
      </c>
      <c r="O191" s="135">
        <v>9.1999999999999998E-2</v>
      </c>
      <c r="P191" s="135">
        <f>O191*H191</f>
        <v>17.0867</v>
      </c>
      <c r="Q191" s="135">
        <v>0</v>
      </c>
      <c r="R191" s="135">
        <f>Q191*H191</f>
        <v>0</v>
      </c>
      <c r="S191" s="135">
        <v>0</v>
      </c>
      <c r="T191" s="136">
        <f>S191*H191</f>
        <v>0</v>
      </c>
      <c r="AR191" s="137" t="s">
        <v>136</v>
      </c>
      <c r="AT191" s="137" t="s">
        <v>131</v>
      </c>
      <c r="AU191" s="137" t="s">
        <v>82</v>
      </c>
      <c r="AY191" s="16" t="s">
        <v>129</v>
      </c>
      <c r="BE191" s="138">
        <f>IF(N191="základní",J191,0)</f>
        <v>0</v>
      </c>
      <c r="BF191" s="138">
        <f>IF(N191="snížená",J191,0)</f>
        <v>0</v>
      </c>
      <c r="BG191" s="138">
        <f>IF(N191="zákl. přenesená",J191,0)</f>
        <v>0</v>
      </c>
      <c r="BH191" s="138">
        <f>IF(N191="sníž. přenesená",J191,0)</f>
        <v>0</v>
      </c>
      <c r="BI191" s="138">
        <f>IF(N191="nulová",J191,0)</f>
        <v>0</v>
      </c>
      <c r="BJ191" s="16" t="s">
        <v>77</v>
      </c>
      <c r="BK191" s="138">
        <f>ROUND(I191*H191,2)</f>
        <v>0</v>
      </c>
      <c r="BL191" s="16" t="s">
        <v>136</v>
      </c>
      <c r="BM191" s="137" t="s">
        <v>206</v>
      </c>
    </row>
    <row r="192" spans="2:65" s="1" customFormat="1" ht="21.75" customHeight="1">
      <c r="B192" s="126"/>
      <c r="C192" s="127" t="s">
        <v>207</v>
      </c>
      <c r="D192" s="127" t="s">
        <v>131</v>
      </c>
      <c r="E192" s="128" t="s">
        <v>208</v>
      </c>
      <c r="F192" s="129" t="s">
        <v>209</v>
      </c>
      <c r="G192" s="130" t="s">
        <v>178</v>
      </c>
      <c r="H192" s="131">
        <v>1.5640000000000001</v>
      </c>
      <c r="I192" s="132"/>
      <c r="J192" s="132">
        <f>ROUND(I192*H192,2)</f>
        <v>0</v>
      </c>
      <c r="K192" s="129" t="s">
        <v>135</v>
      </c>
      <c r="L192" s="28"/>
      <c r="M192" s="133" t="s">
        <v>1</v>
      </c>
      <c r="N192" s="134" t="s">
        <v>37</v>
      </c>
      <c r="O192" s="135">
        <v>23.968</v>
      </c>
      <c r="P192" s="135">
        <f>O192*H192</f>
        <v>37.485952000000005</v>
      </c>
      <c r="Q192" s="135">
        <v>1.0606199999999999</v>
      </c>
      <c r="R192" s="135">
        <f>Q192*H192</f>
        <v>1.6588096799999998</v>
      </c>
      <c r="S192" s="135">
        <v>0</v>
      </c>
      <c r="T192" s="136">
        <f>S192*H192</f>
        <v>0</v>
      </c>
      <c r="AR192" s="137" t="s">
        <v>136</v>
      </c>
      <c r="AT192" s="137" t="s">
        <v>131</v>
      </c>
      <c r="AU192" s="137" t="s">
        <v>82</v>
      </c>
      <c r="AY192" s="16" t="s">
        <v>129</v>
      </c>
      <c r="BE192" s="138">
        <f>IF(N192="základní",J192,0)</f>
        <v>0</v>
      </c>
      <c r="BF192" s="138">
        <f>IF(N192="snížená",J192,0)</f>
        <v>0</v>
      </c>
      <c r="BG192" s="138">
        <f>IF(N192="zákl. přenesená",J192,0)</f>
        <v>0</v>
      </c>
      <c r="BH192" s="138">
        <f>IF(N192="sníž. přenesená",J192,0)</f>
        <v>0</v>
      </c>
      <c r="BI192" s="138">
        <f>IF(N192="nulová",J192,0)</f>
        <v>0</v>
      </c>
      <c r="BJ192" s="16" t="s">
        <v>77</v>
      </c>
      <c r="BK192" s="138">
        <f>ROUND(I192*H192,2)</f>
        <v>0</v>
      </c>
      <c r="BL192" s="16" t="s">
        <v>136</v>
      </c>
      <c r="BM192" s="137" t="s">
        <v>210</v>
      </c>
    </row>
    <row r="193" spans="2:65" s="14" customFormat="1">
      <c r="B193" s="152"/>
      <c r="D193" s="140" t="s">
        <v>138</v>
      </c>
      <c r="E193" s="153" t="s">
        <v>1</v>
      </c>
      <c r="F193" s="154" t="s">
        <v>211</v>
      </c>
      <c r="H193" s="153" t="s">
        <v>1</v>
      </c>
      <c r="L193" s="152"/>
      <c r="M193" s="155"/>
      <c r="T193" s="156"/>
      <c r="AT193" s="153" t="s">
        <v>138</v>
      </c>
      <c r="AU193" s="153" t="s">
        <v>82</v>
      </c>
      <c r="AV193" s="14" t="s">
        <v>77</v>
      </c>
      <c r="AW193" s="14" t="s">
        <v>29</v>
      </c>
      <c r="AX193" s="14" t="s">
        <v>72</v>
      </c>
      <c r="AY193" s="153" t="s">
        <v>129</v>
      </c>
    </row>
    <row r="194" spans="2:65" s="12" customFormat="1">
      <c r="B194" s="139"/>
      <c r="D194" s="140" t="s">
        <v>138</v>
      </c>
      <c r="E194" s="141" t="s">
        <v>1</v>
      </c>
      <c r="F194" s="142" t="s">
        <v>611</v>
      </c>
      <c r="H194" s="143">
        <v>1.5640000000000001</v>
      </c>
      <c r="L194" s="139"/>
      <c r="M194" s="144"/>
      <c r="T194" s="145"/>
      <c r="AT194" s="141" t="s">
        <v>138</v>
      </c>
      <c r="AU194" s="141" t="s">
        <v>82</v>
      </c>
      <c r="AV194" s="12" t="s">
        <v>82</v>
      </c>
      <c r="AW194" s="12" t="s">
        <v>29</v>
      </c>
      <c r="AX194" s="12" t="s">
        <v>72</v>
      </c>
      <c r="AY194" s="141" t="s">
        <v>129</v>
      </c>
    </row>
    <row r="195" spans="2:65" s="13" customFormat="1">
      <c r="B195" s="146"/>
      <c r="D195" s="140" t="s">
        <v>138</v>
      </c>
      <c r="E195" s="147" t="s">
        <v>1</v>
      </c>
      <c r="F195" s="148" t="s">
        <v>140</v>
      </c>
      <c r="H195" s="149">
        <v>1.5640000000000001</v>
      </c>
      <c r="L195" s="146"/>
      <c r="M195" s="150"/>
      <c r="T195" s="151"/>
      <c r="AT195" s="147" t="s">
        <v>138</v>
      </c>
      <c r="AU195" s="147" t="s">
        <v>82</v>
      </c>
      <c r="AV195" s="13" t="s">
        <v>136</v>
      </c>
      <c r="AW195" s="13" t="s">
        <v>29</v>
      </c>
      <c r="AX195" s="13" t="s">
        <v>77</v>
      </c>
      <c r="AY195" s="147" t="s">
        <v>129</v>
      </c>
    </row>
    <row r="196" spans="2:65" s="1" customFormat="1" ht="16.5" customHeight="1">
      <c r="B196" s="126"/>
      <c r="C196" s="127" t="s">
        <v>212</v>
      </c>
      <c r="D196" s="127" t="s">
        <v>131</v>
      </c>
      <c r="E196" s="128" t="s">
        <v>213</v>
      </c>
      <c r="F196" s="129" t="s">
        <v>214</v>
      </c>
      <c r="G196" s="130" t="s">
        <v>215</v>
      </c>
      <c r="H196" s="131">
        <v>1</v>
      </c>
      <c r="I196" s="132"/>
      <c r="J196" s="132">
        <f>ROUND(I196*H196,2)</f>
        <v>0</v>
      </c>
      <c r="K196" s="129" t="s">
        <v>216</v>
      </c>
      <c r="L196" s="28"/>
      <c r="M196" s="133" t="s">
        <v>1</v>
      </c>
      <c r="N196" s="134" t="s">
        <v>37</v>
      </c>
      <c r="O196" s="135">
        <v>23.968</v>
      </c>
      <c r="P196" s="135">
        <f>O196*H196</f>
        <v>23.968</v>
      </c>
      <c r="Q196" s="135">
        <v>1.0606199999999999</v>
      </c>
      <c r="R196" s="135">
        <f>Q196*H196</f>
        <v>1.0606199999999999</v>
      </c>
      <c r="S196" s="135">
        <v>0</v>
      </c>
      <c r="T196" s="136">
        <f>S196*H196</f>
        <v>0</v>
      </c>
      <c r="AR196" s="137" t="s">
        <v>136</v>
      </c>
      <c r="AT196" s="137" t="s">
        <v>131</v>
      </c>
      <c r="AU196" s="137" t="s">
        <v>82</v>
      </c>
      <c r="AY196" s="16" t="s">
        <v>129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6" t="s">
        <v>77</v>
      </c>
      <c r="BK196" s="138">
        <f>ROUND(I196*H196,2)</f>
        <v>0</v>
      </c>
      <c r="BL196" s="16" t="s">
        <v>136</v>
      </c>
      <c r="BM196" s="137" t="s">
        <v>217</v>
      </c>
    </row>
    <row r="197" spans="2:65" s="11" customFormat="1" ht="22.9" customHeight="1">
      <c r="B197" s="115"/>
      <c r="D197" s="116" t="s">
        <v>71</v>
      </c>
      <c r="E197" s="124" t="s">
        <v>150</v>
      </c>
      <c r="F197" s="124" t="s">
        <v>218</v>
      </c>
      <c r="J197" s="125">
        <f>BK197</f>
        <v>0</v>
      </c>
      <c r="L197" s="115"/>
      <c r="M197" s="119"/>
      <c r="P197" s="120">
        <f>SUM(P198:P201)</f>
        <v>0.36799999999999999</v>
      </c>
      <c r="R197" s="120">
        <f>SUM(R198:R201)</f>
        <v>2.12E-2</v>
      </c>
      <c r="T197" s="121">
        <f>SUM(T198:T201)</f>
        <v>0</v>
      </c>
      <c r="AR197" s="116" t="s">
        <v>77</v>
      </c>
      <c r="AT197" s="122" t="s">
        <v>71</v>
      </c>
      <c r="AU197" s="122" t="s">
        <v>77</v>
      </c>
      <c r="AY197" s="116" t="s">
        <v>129</v>
      </c>
      <c r="BK197" s="123">
        <f>SUM(BK198:BK201)</f>
        <v>0</v>
      </c>
    </row>
    <row r="198" spans="2:65" s="1" customFormat="1" ht="16.5" customHeight="1">
      <c r="B198" s="126"/>
      <c r="C198" s="127" t="s">
        <v>219</v>
      </c>
      <c r="D198" s="127" t="s">
        <v>131</v>
      </c>
      <c r="E198" s="128" t="s">
        <v>220</v>
      </c>
      <c r="F198" s="129" t="s">
        <v>221</v>
      </c>
      <c r="G198" s="130" t="s">
        <v>222</v>
      </c>
      <c r="H198" s="131">
        <v>1</v>
      </c>
      <c r="I198" s="132"/>
      <c r="J198" s="132">
        <f>ROUND(I198*H198,2)</f>
        <v>0</v>
      </c>
      <c r="K198" s="129" t="s">
        <v>216</v>
      </c>
      <c r="L198" s="28"/>
      <c r="M198" s="133" t="s">
        <v>1</v>
      </c>
      <c r="N198" s="134" t="s">
        <v>37</v>
      </c>
      <c r="O198" s="135">
        <v>0.36799999999999999</v>
      </c>
      <c r="P198" s="135">
        <f>O198*H198</f>
        <v>0.36799999999999999</v>
      </c>
      <c r="Q198" s="135">
        <v>2.12E-2</v>
      </c>
      <c r="R198" s="135">
        <f>Q198*H198</f>
        <v>2.12E-2</v>
      </c>
      <c r="S198" s="135">
        <v>0</v>
      </c>
      <c r="T198" s="136">
        <f>S198*H198</f>
        <v>0</v>
      </c>
      <c r="AR198" s="137" t="s">
        <v>136</v>
      </c>
      <c r="AT198" s="137" t="s">
        <v>131</v>
      </c>
      <c r="AU198" s="137" t="s">
        <v>82</v>
      </c>
      <c r="AY198" s="16" t="s">
        <v>129</v>
      </c>
      <c r="BE198" s="138">
        <f>IF(N198="základní",J198,0)</f>
        <v>0</v>
      </c>
      <c r="BF198" s="138">
        <f>IF(N198="snížená",J198,0)</f>
        <v>0</v>
      </c>
      <c r="BG198" s="138">
        <f>IF(N198="zákl. přenesená",J198,0)</f>
        <v>0</v>
      </c>
      <c r="BH198" s="138">
        <f>IF(N198="sníž. přenesená",J198,0)</f>
        <v>0</v>
      </c>
      <c r="BI198" s="138">
        <f>IF(N198="nulová",J198,0)</f>
        <v>0</v>
      </c>
      <c r="BJ198" s="16" t="s">
        <v>77</v>
      </c>
      <c r="BK198" s="138">
        <f>ROUND(I198*H198,2)</f>
        <v>0</v>
      </c>
      <c r="BL198" s="16" t="s">
        <v>136</v>
      </c>
      <c r="BM198" s="137" t="s">
        <v>223</v>
      </c>
    </row>
    <row r="199" spans="2:65" s="14" customFormat="1">
      <c r="B199" s="152"/>
      <c r="D199" s="140" t="s">
        <v>138</v>
      </c>
      <c r="E199" s="153" t="s">
        <v>1</v>
      </c>
      <c r="F199" s="154" t="s">
        <v>597</v>
      </c>
      <c r="H199" s="153" t="s">
        <v>1</v>
      </c>
      <c r="L199" s="152"/>
      <c r="M199" s="155"/>
      <c r="T199" s="156"/>
      <c r="AT199" s="153" t="s">
        <v>138</v>
      </c>
      <c r="AU199" s="153" t="s">
        <v>82</v>
      </c>
      <c r="AV199" s="14" t="s">
        <v>77</v>
      </c>
      <c r="AW199" s="14" t="s">
        <v>29</v>
      </c>
      <c r="AX199" s="14" t="s">
        <v>72</v>
      </c>
      <c r="AY199" s="153" t="s">
        <v>129</v>
      </c>
    </row>
    <row r="200" spans="2:65" s="12" customFormat="1">
      <c r="B200" s="139"/>
      <c r="D200" s="140" t="s">
        <v>138</v>
      </c>
      <c r="E200" s="141" t="s">
        <v>1</v>
      </c>
      <c r="F200" s="142" t="s">
        <v>77</v>
      </c>
      <c r="H200" s="143">
        <v>1</v>
      </c>
      <c r="L200" s="139"/>
      <c r="M200" s="144"/>
      <c r="T200" s="145"/>
      <c r="AT200" s="141" t="s">
        <v>138</v>
      </c>
      <c r="AU200" s="141" t="s">
        <v>82</v>
      </c>
      <c r="AV200" s="12" t="s">
        <v>82</v>
      </c>
      <c r="AW200" s="12" t="s">
        <v>29</v>
      </c>
      <c r="AX200" s="12" t="s">
        <v>72</v>
      </c>
      <c r="AY200" s="141" t="s">
        <v>129</v>
      </c>
    </row>
    <row r="201" spans="2:65" s="13" customFormat="1">
      <c r="B201" s="146"/>
      <c r="D201" s="140" t="s">
        <v>138</v>
      </c>
      <c r="E201" s="147" t="s">
        <v>1</v>
      </c>
      <c r="F201" s="148" t="s">
        <v>140</v>
      </c>
      <c r="H201" s="149">
        <v>1</v>
      </c>
      <c r="L201" s="146"/>
      <c r="M201" s="150"/>
      <c r="T201" s="151"/>
      <c r="AT201" s="147" t="s">
        <v>138</v>
      </c>
      <c r="AU201" s="147" t="s">
        <v>82</v>
      </c>
      <c r="AV201" s="13" t="s">
        <v>136</v>
      </c>
      <c r="AW201" s="13" t="s">
        <v>29</v>
      </c>
      <c r="AX201" s="13" t="s">
        <v>77</v>
      </c>
      <c r="AY201" s="147" t="s">
        <v>129</v>
      </c>
    </row>
    <row r="202" spans="2:65" s="11" customFormat="1" ht="22.9" customHeight="1">
      <c r="B202" s="115"/>
      <c r="D202" s="116" t="s">
        <v>71</v>
      </c>
      <c r="E202" s="124" t="s">
        <v>160</v>
      </c>
      <c r="F202" s="124" t="s">
        <v>224</v>
      </c>
      <c r="J202" s="125">
        <f>BK202</f>
        <v>0</v>
      </c>
      <c r="L202" s="115"/>
      <c r="M202" s="119"/>
      <c r="P202" s="120">
        <f>SUM(P203:P216)</f>
        <v>20.367060000000002</v>
      </c>
      <c r="R202" s="120">
        <f>SUM(R203:R216)</f>
        <v>5.4942937999999995</v>
      </c>
      <c r="T202" s="121">
        <f>SUM(T203:T216)</f>
        <v>0</v>
      </c>
      <c r="AR202" s="116" t="s">
        <v>77</v>
      </c>
      <c r="AT202" s="122" t="s">
        <v>71</v>
      </c>
      <c r="AU202" s="122" t="s">
        <v>77</v>
      </c>
      <c r="AY202" s="116" t="s">
        <v>129</v>
      </c>
      <c r="BK202" s="123">
        <f>SUM(BK203:BK216)</f>
        <v>0</v>
      </c>
    </row>
    <row r="203" spans="2:65" s="1" customFormat="1" ht="24.2" customHeight="1">
      <c r="B203" s="126"/>
      <c r="C203" s="127" t="s">
        <v>225</v>
      </c>
      <c r="D203" s="127" t="s">
        <v>131</v>
      </c>
      <c r="E203" s="128" t="s">
        <v>226</v>
      </c>
      <c r="F203" s="129" t="s">
        <v>227</v>
      </c>
      <c r="G203" s="130" t="s">
        <v>134</v>
      </c>
      <c r="H203" s="131">
        <v>20.49</v>
      </c>
      <c r="I203" s="132"/>
      <c r="J203" s="132">
        <f>ROUND(I203*H203,2)</f>
        <v>0</v>
      </c>
      <c r="K203" s="129" t="s">
        <v>135</v>
      </c>
      <c r="L203" s="28"/>
      <c r="M203" s="133" t="s">
        <v>1</v>
      </c>
      <c r="N203" s="134" t="s">
        <v>37</v>
      </c>
      <c r="O203" s="135">
        <v>9.5000000000000001E-2</v>
      </c>
      <c r="P203" s="135">
        <f>O203*H203</f>
        <v>1.9465499999999998</v>
      </c>
      <c r="Q203" s="135">
        <v>0</v>
      </c>
      <c r="R203" s="135">
        <f>Q203*H203</f>
        <v>0</v>
      </c>
      <c r="S203" s="135">
        <v>0</v>
      </c>
      <c r="T203" s="136">
        <f>S203*H203</f>
        <v>0</v>
      </c>
      <c r="AR203" s="137" t="s">
        <v>136</v>
      </c>
      <c r="AT203" s="137" t="s">
        <v>131</v>
      </c>
      <c r="AU203" s="137" t="s">
        <v>82</v>
      </c>
      <c r="AY203" s="16" t="s">
        <v>129</v>
      </c>
      <c r="BE203" s="138">
        <f>IF(N203="základní",J203,0)</f>
        <v>0</v>
      </c>
      <c r="BF203" s="138">
        <f>IF(N203="snížená",J203,0)</f>
        <v>0</v>
      </c>
      <c r="BG203" s="138">
        <f>IF(N203="zákl. přenesená",J203,0)</f>
        <v>0</v>
      </c>
      <c r="BH203" s="138">
        <f>IF(N203="sníž. přenesená",J203,0)</f>
        <v>0</v>
      </c>
      <c r="BI203" s="138">
        <f>IF(N203="nulová",J203,0)</f>
        <v>0</v>
      </c>
      <c r="BJ203" s="16" t="s">
        <v>77</v>
      </c>
      <c r="BK203" s="138">
        <f>ROUND(I203*H203,2)</f>
        <v>0</v>
      </c>
      <c r="BL203" s="16" t="s">
        <v>136</v>
      </c>
      <c r="BM203" s="137" t="s">
        <v>228</v>
      </c>
    </row>
    <row r="204" spans="2:65" s="14" customFormat="1">
      <c r="B204" s="152"/>
      <c r="D204" s="140" t="s">
        <v>138</v>
      </c>
      <c r="E204" s="153" t="s">
        <v>1</v>
      </c>
      <c r="F204" s="154" t="s">
        <v>229</v>
      </c>
      <c r="H204" s="153" t="s">
        <v>1</v>
      </c>
      <c r="L204" s="152"/>
      <c r="M204" s="155"/>
      <c r="T204" s="156"/>
      <c r="AT204" s="153" t="s">
        <v>138</v>
      </c>
      <c r="AU204" s="153" t="s">
        <v>82</v>
      </c>
      <c r="AV204" s="14" t="s">
        <v>77</v>
      </c>
      <c r="AW204" s="14" t="s">
        <v>29</v>
      </c>
      <c r="AX204" s="14" t="s">
        <v>72</v>
      </c>
      <c r="AY204" s="153" t="s">
        <v>129</v>
      </c>
    </row>
    <row r="205" spans="2:65" s="12" customFormat="1">
      <c r="B205" s="139"/>
      <c r="D205" s="140" t="s">
        <v>138</v>
      </c>
      <c r="E205" s="141" t="s">
        <v>1</v>
      </c>
      <c r="F205" s="142">
        <v>20.49</v>
      </c>
      <c r="H205" s="143">
        <v>20.49</v>
      </c>
      <c r="L205" s="139"/>
      <c r="M205" s="144"/>
      <c r="T205" s="145"/>
      <c r="AT205" s="141" t="s">
        <v>138</v>
      </c>
      <c r="AU205" s="141" t="s">
        <v>82</v>
      </c>
      <c r="AV205" s="12" t="s">
        <v>82</v>
      </c>
      <c r="AW205" s="12" t="s">
        <v>29</v>
      </c>
      <c r="AX205" s="12" t="s">
        <v>72</v>
      </c>
      <c r="AY205" s="141" t="s">
        <v>129</v>
      </c>
    </row>
    <row r="206" spans="2:65" s="13" customFormat="1">
      <c r="B206" s="146"/>
      <c r="D206" s="140" t="s">
        <v>138</v>
      </c>
      <c r="E206" s="147" t="s">
        <v>1</v>
      </c>
      <c r="F206" s="148" t="s">
        <v>140</v>
      </c>
      <c r="H206" s="149">
        <v>20.49</v>
      </c>
      <c r="L206" s="146"/>
      <c r="M206" s="150"/>
      <c r="T206" s="151"/>
      <c r="AT206" s="147" t="s">
        <v>138</v>
      </c>
      <c r="AU206" s="147" t="s">
        <v>82</v>
      </c>
      <c r="AV206" s="13" t="s">
        <v>136</v>
      </c>
      <c r="AW206" s="13" t="s">
        <v>29</v>
      </c>
      <c r="AX206" s="13" t="s">
        <v>77</v>
      </c>
      <c r="AY206" s="147" t="s">
        <v>129</v>
      </c>
    </row>
    <row r="207" spans="2:65" s="1" customFormat="1" ht="21.75" customHeight="1">
      <c r="B207" s="126"/>
      <c r="C207" s="127" t="s">
        <v>230</v>
      </c>
      <c r="D207" s="127" t="s">
        <v>131</v>
      </c>
      <c r="E207" s="128" t="s">
        <v>231</v>
      </c>
      <c r="F207" s="129" t="s">
        <v>232</v>
      </c>
      <c r="G207" s="130" t="s">
        <v>134</v>
      </c>
      <c r="H207" s="131">
        <v>20.49</v>
      </c>
      <c r="I207" s="132"/>
      <c r="J207" s="132">
        <f>ROUND(I207*H207,2)</f>
        <v>0</v>
      </c>
      <c r="K207" s="129" t="s">
        <v>135</v>
      </c>
      <c r="L207" s="28"/>
      <c r="M207" s="133" t="s">
        <v>1</v>
      </c>
      <c r="N207" s="134" t="s">
        <v>37</v>
      </c>
      <c r="O207" s="135">
        <v>9.4E-2</v>
      </c>
      <c r="P207" s="135">
        <f>O207*H207</f>
        <v>1.9260599999999999</v>
      </c>
      <c r="Q207" s="135">
        <v>0</v>
      </c>
      <c r="R207" s="135">
        <f>Q207*H207</f>
        <v>0</v>
      </c>
      <c r="S207" s="135">
        <v>0</v>
      </c>
      <c r="T207" s="136">
        <f>S207*H207</f>
        <v>0</v>
      </c>
      <c r="AR207" s="137" t="s">
        <v>136</v>
      </c>
      <c r="AT207" s="137" t="s">
        <v>131</v>
      </c>
      <c r="AU207" s="137" t="s">
        <v>82</v>
      </c>
      <c r="AY207" s="16" t="s">
        <v>129</v>
      </c>
      <c r="BE207" s="138">
        <f>IF(N207="základní",J207,0)</f>
        <v>0</v>
      </c>
      <c r="BF207" s="138">
        <f>IF(N207="snížená",J207,0)</f>
        <v>0</v>
      </c>
      <c r="BG207" s="138">
        <f>IF(N207="zákl. přenesená",J207,0)</f>
        <v>0</v>
      </c>
      <c r="BH207" s="138">
        <f>IF(N207="sníž. přenesená",J207,0)</f>
        <v>0</v>
      </c>
      <c r="BI207" s="138">
        <f>IF(N207="nulová",J207,0)</f>
        <v>0</v>
      </c>
      <c r="BJ207" s="16" t="s">
        <v>77</v>
      </c>
      <c r="BK207" s="138">
        <f>ROUND(I207*H207,2)</f>
        <v>0</v>
      </c>
      <c r="BL207" s="16" t="s">
        <v>136</v>
      </c>
      <c r="BM207" s="137" t="s">
        <v>233</v>
      </c>
    </row>
    <row r="208" spans="2:65" s="14" customFormat="1">
      <c r="B208" s="152"/>
      <c r="D208" s="140" t="s">
        <v>138</v>
      </c>
      <c r="E208" s="153" t="s">
        <v>1</v>
      </c>
      <c r="F208" s="154" t="s">
        <v>229</v>
      </c>
      <c r="H208" s="153" t="s">
        <v>1</v>
      </c>
      <c r="L208" s="152"/>
      <c r="M208" s="155"/>
      <c r="T208" s="156"/>
      <c r="AT208" s="153" t="s">
        <v>138</v>
      </c>
      <c r="AU208" s="153" t="s">
        <v>82</v>
      </c>
      <c r="AV208" s="14" t="s">
        <v>77</v>
      </c>
      <c r="AW208" s="14" t="s">
        <v>29</v>
      </c>
      <c r="AX208" s="14" t="s">
        <v>72</v>
      </c>
      <c r="AY208" s="153" t="s">
        <v>129</v>
      </c>
    </row>
    <row r="209" spans="2:65" s="12" customFormat="1">
      <c r="B209" s="139"/>
      <c r="D209" s="140" t="s">
        <v>138</v>
      </c>
      <c r="E209" s="141" t="s">
        <v>1</v>
      </c>
      <c r="F209" s="142">
        <v>20.49</v>
      </c>
      <c r="H209" s="143">
        <v>20.49</v>
      </c>
      <c r="L209" s="139"/>
      <c r="M209" s="144"/>
      <c r="T209" s="145"/>
      <c r="AT209" s="141" t="s">
        <v>138</v>
      </c>
      <c r="AU209" s="141" t="s">
        <v>82</v>
      </c>
      <c r="AV209" s="12" t="s">
        <v>82</v>
      </c>
      <c r="AW209" s="12" t="s">
        <v>29</v>
      </c>
      <c r="AX209" s="12" t="s">
        <v>72</v>
      </c>
      <c r="AY209" s="141" t="s">
        <v>129</v>
      </c>
    </row>
    <row r="210" spans="2:65" s="13" customFormat="1">
      <c r="B210" s="146"/>
      <c r="D210" s="140" t="s">
        <v>138</v>
      </c>
      <c r="E210" s="147" t="s">
        <v>1</v>
      </c>
      <c r="F210" s="148" t="s">
        <v>140</v>
      </c>
      <c r="H210" s="149">
        <v>20.49</v>
      </c>
      <c r="L210" s="146"/>
      <c r="M210" s="150"/>
      <c r="T210" s="151"/>
      <c r="AT210" s="147" t="s">
        <v>138</v>
      </c>
      <c r="AU210" s="147" t="s">
        <v>82</v>
      </c>
      <c r="AV210" s="13" t="s">
        <v>136</v>
      </c>
      <c r="AW210" s="13" t="s">
        <v>29</v>
      </c>
      <c r="AX210" s="13" t="s">
        <v>77</v>
      </c>
      <c r="AY210" s="147" t="s">
        <v>129</v>
      </c>
    </row>
    <row r="211" spans="2:65" s="1" customFormat="1" ht="24.2" customHeight="1">
      <c r="B211" s="126"/>
      <c r="C211" s="127" t="s">
        <v>234</v>
      </c>
      <c r="D211" s="127" t="s">
        <v>131</v>
      </c>
      <c r="E211" s="128" t="s">
        <v>235</v>
      </c>
      <c r="F211" s="129" t="s">
        <v>236</v>
      </c>
      <c r="G211" s="130" t="s">
        <v>134</v>
      </c>
      <c r="H211" s="131">
        <v>20.49</v>
      </c>
      <c r="I211" s="132"/>
      <c r="J211" s="132">
        <f>ROUND(I211*H211,2)</f>
        <v>0</v>
      </c>
      <c r="K211" s="129" t="s">
        <v>135</v>
      </c>
      <c r="L211" s="28"/>
      <c r="M211" s="133" t="s">
        <v>1</v>
      </c>
      <c r="N211" s="134" t="s">
        <v>37</v>
      </c>
      <c r="O211" s="135">
        <v>0.80500000000000005</v>
      </c>
      <c r="P211" s="135">
        <f>O211*H211</f>
        <v>16.494450000000001</v>
      </c>
      <c r="Q211" s="135">
        <v>0.11162</v>
      </c>
      <c r="R211" s="135">
        <f>Q211*H211</f>
        <v>2.2870937999999996</v>
      </c>
      <c r="S211" s="135">
        <v>0</v>
      </c>
      <c r="T211" s="136">
        <f>S211*H211</f>
        <v>0</v>
      </c>
      <c r="AR211" s="137" t="s">
        <v>136</v>
      </c>
      <c r="AT211" s="137" t="s">
        <v>131</v>
      </c>
      <c r="AU211" s="137" t="s">
        <v>82</v>
      </c>
      <c r="AY211" s="16" t="s">
        <v>129</v>
      </c>
      <c r="BE211" s="138">
        <f>IF(N211="základní",J211,0)</f>
        <v>0</v>
      </c>
      <c r="BF211" s="138">
        <f>IF(N211="snížená",J211,0)</f>
        <v>0</v>
      </c>
      <c r="BG211" s="138">
        <f>IF(N211="zákl. přenesená",J211,0)</f>
        <v>0</v>
      </c>
      <c r="BH211" s="138">
        <f>IF(N211="sníž. přenesená",J211,0)</f>
        <v>0</v>
      </c>
      <c r="BI211" s="138">
        <f>IF(N211="nulová",J211,0)</f>
        <v>0</v>
      </c>
      <c r="BJ211" s="16" t="s">
        <v>77</v>
      </c>
      <c r="BK211" s="138">
        <f>ROUND(I211*H211,2)</f>
        <v>0</v>
      </c>
      <c r="BL211" s="16" t="s">
        <v>136</v>
      </c>
      <c r="BM211" s="137" t="s">
        <v>237</v>
      </c>
    </row>
    <row r="212" spans="2:65" s="14" customFormat="1">
      <c r="B212" s="152"/>
      <c r="D212" s="140" t="s">
        <v>138</v>
      </c>
      <c r="E212" s="153" t="s">
        <v>1</v>
      </c>
      <c r="F212" s="154" t="s">
        <v>238</v>
      </c>
      <c r="H212" s="153" t="s">
        <v>1</v>
      </c>
      <c r="L212" s="152"/>
      <c r="M212" s="155"/>
      <c r="T212" s="156"/>
      <c r="AT212" s="153" t="s">
        <v>138</v>
      </c>
      <c r="AU212" s="153" t="s">
        <v>82</v>
      </c>
      <c r="AV212" s="14" t="s">
        <v>77</v>
      </c>
      <c r="AW212" s="14" t="s">
        <v>29</v>
      </c>
      <c r="AX212" s="14" t="s">
        <v>72</v>
      </c>
      <c r="AY212" s="153" t="s">
        <v>129</v>
      </c>
    </row>
    <row r="213" spans="2:65" s="12" customFormat="1">
      <c r="B213" s="139"/>
      <c r="D213" s="140" t="s">
        <v>138</v>
      </c>
      <c r="E213" s="141" t="s">
        <v>1</v>
      </c>
      <c r="F213" s="142">
        <v>20.49</v>
      </c>
      <c r="H213" s="143">
        <v>20.49</v>
      </c>
      <c r="L213" s="139"/>
      <c r="M213" s="144"/>
      <c r="T213" s="145"/>
      <c r="AT213" s="141" t="s">
        <v>138</v>
      </c>
      <c r="AU213" s="141" t="s">
        <v>82</v>
      </c>
      <c r="AV213" s="12" t="s">
        <v>82</v>
      </c>
      <c r="AW213" s="12" t="s">
        <v>29</v>
      </c>
      <c r="AX213" s="12" t="s">
        <v>72</v>
      </c>
      <c r="AY213" s="141" t="s">
        <v>129</v>
      </c>
    </row>
    <row r="214" spans="2:65" s="13" customFormat="1">
      <c r="B214" s="146"/>
      <c r="D214" s="140" t="s">
        <v>138</v>
      </c>
      <c r="E214" s="147" t="s">
        <v>1</v>
      </c>
      <c r="F214" s="148" t="s">
        <v>140</v>
      </c>
      <c r="H214" s="149">
        <v>20.49</v>
      </c>
      <c r="L214" s="146"/>
      <c r="M214" s="150"/>
      <c r="T214" s="151"/>
      <c r="AT214" s="147" t="s">
        <v>138</v>
      </c>
      <c r="AU214" s="147" t="s">
        <v>82</v>
      </c>
      <c r="AV214" s="13" t="s">
        <v>136</v>
      </c>
      <c r="AW214" s="13" t="s">
        <v>29</v>
      </c>
      <c r="AX214" s="13" t="s">
        <v>77</v>
      </c>
      <c r="AY214" s="147" t="s">
        <v>129</v>
      </c>
    </row>
    <row r="215" spans="2:65" s="1" customFormat="1" ht="24.2" customHeight="1">
      <c r="B215" s="126"/>
      <c r="C215" s="157" t="s">
        <v>239</v>
      </c>
      <c r="D215" s="157" t="s">
        <v>240</v>
      </c>
      <c r="E215" s="158" t="s">
        <v>241</v>
      </c>
      <c r="F215" s="159" t="s">
        <v>242</v>
      </c>
      <c r="G215" s="160" t="s">
        <v>134</v>
      </c>
      <c r="H215" s="161">
        <v>21.1</v>
      </c>
      <c r="I215" s="162"/>
      <c r="J215" s="162">
        <f>ROUND(I215*H215,2)</f>
        <v>0</v>
      </c>
      <c r="K215" s="159" t="s">
        <v>135</v>
      </c>
      <c r="L215" s="163"/>
      <c r="M215" s="164" t="s">
        <v>1</v>
      </c>
      <c r="N215" s="165" t="s">
        <v>37</v>
      </c>
      <c r="O215" s="135">
        <v>0</v>
      </c>
      <c r="P215" s="135">
        <f>O215*H215</f>
        <v>0</v>
      </c>
      <c r="Q215" s="135">
        <v>0.152</v>
      </c>
      <c r="R215" s="135">
        <f>Q215*H215</f>
        <v>3.2072000000000003</v>
      </c>
      <c r="S215" s="135">
        <v>0</v>
      </c>
      <c r="T215" s="136">
        <f>S215*H215</f>
        <v>0</v>
      </c>
      <c r="AR215" s="137" t="s">
        <v>175</v>
      </c>
      <c r="AT215" s="137" t="s">
        <v>240</v>
      </c>
      <c r="AU215" s="137" t="s">
        <v>82</v>
      </c>
      <c r="AY215" s="16" t="s">
        <v>129</v>
      </c>
      <c r="BE215" s="138">
        <f>IF(N215="základní",J215,0)</f>
        <v>0</v>
      </c>
      <c r="BF215" s="138">
        <f>IF(N215="snížená",J215,0)</f>
        <v>0</v>
      </c>
      <c r="BG215" s="138">
        <f>IF(N215="zákl. přenesená",J215,0)</f>
        <v>0</v>
      </c>
      <c r="BH215" s="138">
        <f>IF(N215="sníž. přenesená",J215,0)</f>
        <v>0</v>
      </c>
      <c r="BI215" s="138">
        <f>IF(N215="nulová",J215,0)</f>
        <v>0</v>
      </c>
      <c r="BJ215" s="16" t="s">
        <v>77</v>
      </c>
      <c r="BK215" s="138">
        <f>ROUND(I215*H215,2)</f>
        <v>0</v>
      </c>
      <c r="BL215" s="16" t="s">
        <v>136</v>
      </c>
      <c r="BM215" s="137" t="s">
        <v>243</v>
      </c>
    </row>
    <row r="216" spans="2:65" s="12" customFormat="1">
      <c r="B216" s="139"/>
      <c r="D216" s="140" t="s">
        <v>138</v>
      </c>
      <c r="F216" s="142" t="s">
        <v>598</v>
      </c>
      <c r="H216" s="143">
        <v>21.1</v>
      </c>
      <c r="L216" s="139"/>
      <c r="M216" s="144"/>
      <c r="T216" s="145"/>
      <c r="AT216" s="141" t="s">
        <v>138</v>
      </c>
      <c r="AU216" s="141" t="s">
        <v>82</v>
      </c>
      <c r="AV216" s="12" t="s">
        <v>82</v>
      </c>
      <c r="AW216" s="12" t="s">
        <v>3</v>
      </c>
      <c r="AX216" s="12" t="s">
        <v>77</v>
      </c>
      <c r="AY216" s="141" t="s">
        <v>129</v>
      </c>
    </row>
    <row r="217" spans="2:65" s="11" customFormat="1" ht="22.9" customHeight="1">
      <c r="B217" s="115"/>
      <c r="D217" s="116" t="s">
        <v>71</v>
      </c>
      <c r="E217" s="124" t="s">
        <v>244</v>
      </c>
      <c r="F217" s="124" t="s">
        <v>245</v>
      </c>
      <c r="J217" s="125">
        <f>BK217</f>
        <v>0</v>
      </c>
      <c r="L217" s="115"/>
      <c r="M217" s="119"/>
      <c r="P217" s="120">
        <f>SUM(P218:P219)</f>
        <v>180.12566000000001</v>
      </c>
      <c r="R217" s="120">
        <f>SUM(R218:R219)</f>
        <v>0</v>
      </c>
      <c r="T217" s="121">
        <f>SUM(T218:T219)</f>
        <v>0</v>
      </c>
      <c r="AR217" s="116" t="s">
        <v>77</v>
      </c>
      <c r="AT217" s="122" t="s">
        <v>71</v>
      </c>
      <c r="AU217" s="122" t="s">
        <v>77</v>
      </c>
      <c r="AY217" s="116" t="s">
        <v>129</v>
      </c>
      <c r="BK217" s="123">
        <f>SUM(BK218:BK219)</f>
        <v>0</v>
      </c>
    </row>
    <row r="218" spans="2:65" s="1" customFormat="1" ht="24.2" customHeight="1">
      <c r="B218" s="126"/>
      <c r="C218" s="127" t="s">
        <v>7</v>
      </c>
      <c r="D218" s="127" t="s">
        <v>131</v>
      </c>
      <c r="E218" s="128" t="s">
        <v>246</v>
      </c>
      <c r="F218" s="129" t="s">
        <v>247</v>
      </c>
      <c r="G218" s="130" t="s">
        <v>178</v>
      </c>
      <c r="H218" s="131">
        <v>62.981000000000002</v>
      </c>
      <c r="I218" s="132"/>
      <c r="J218" s="132">
        <f>ROUND(I218*H218,2)</f>
        <v>0</v>
      </c>
      <c r="K218" s="129" t="s">
        <v>135</v>
      </c>
      <c r="L218" s="28"/>
      <c r="M218" s="133" t="s">
        <v>1</v>
      </c>
      <c r="N218" s="134" t="s">
        <v>37</v>
      </c>
      <c r="O218" s="135">
        <v>2.6970000000000001</v>
      </c>
      <c r="P218" s="135">
        <f>O218*H218</f>
        <v>169.859757</v>
      </c>
      <c r="Q218" s="135">
        <v>0</v>
      </c>
      <c r="R218" s="135">
        <f>Q218*H218</f>
        <v>0</v>
      </c>
      <c r="S218" s="135">
        <v>0</v>
      </c>
      <c r="T218" s="136">
        <f>S218*H218</f>
        <v>0</v>
      </c>
      <c r="AR218" s="137" t="s">
        <v>136</v>
      </c>
      <c r="AT218" s="137" t="s">
        <v>131</v>
      </c>
      <c r="AU218" s="137" t="s">
        <v>82</v>
      </c>
      <c r="AY218" s="16" t="s">
        <v>129</v>
      </c>
      <c r="BE218" s="138">
        <f>IF(N218="základní",J218,0)</f>
        <v>0</v>
      </c>
      <c r="BF218" s="138">
        <f>IF(N218="snížená",J218,0)</f>
        <v>0</v>
      </c>
      <c r="BG218" s="138">
        <f>IF(N218="zákl. přenesená",J218,0)</f>
        <v>0</v>
      </c>
      <c r="BH218" s="138">
        <f>IF(N218="sníž. přenesená",J218,0)</f>
        <v>0</v>
      </c>
      <c r="BI218" s="138">
        <f>IF(N218="nulová",J218,0)</f>
        <v>0</v>
      </c>
      <c r="BJ218" s="16" t="s">
        <v>77</v>
      </c>
      <c r="BK218" s="138">
        <f>ROUND(I218*H218,2)</f>
        <v>0</v>
      </c>
      <c r="BL218" s="16" t="s">
        <v>136</v>
      </c>
      <c r="BM218" s="137" t="s">
        <v>248</v>
      </c>
    </row>
    <row r="219" spans="2:65" s="1" customFormat="1" ht="24.2" customHeight="1">
      <c r="B219" s="126"/>
      <c r="C219" s="127" t="s">
        <v>249</v>
      </c>
      <c r="D219" s="127" t="s">
        <v>131</v>
      </c>
      <c r="E219" s="128" t="s">
        <v>250</v>
      </c>
      <c r="F219" s="129" t="s">
        <v>251</v>
      </c>
      <c r="G219" s="130" t="s">
        <v>178</v>
      </c>
      <c r="H219" s="131">
        <v>62.981000000000002</v>
      </c>
      <c r="I219" s="132"/>
      <c r="J219" s="132">
        <f>ROUND(I219*H219,2)</f>
        <v>0</v>
      </c>
      <c r="K219" s="129" t="s">
        <v>135</v>
      </c>
      <c r="L219" s="28"/>
      <c r="M219" s="133" t="s">
        <v>1</v>
      </c>
      <c r="N219" s="134" t="s">
        <v>37</v>
      </c>
      <c r="O219" s="135">
        <v>0.16300000000000001</v>
      </c>
      <c r="P219" s="135">
        <f>O219*H219</f>
        <v>10.265903</v>
      </c>
      <c r="Q219" s="135">
        <v>0</v>
      </c>
      <c r="R219" s="135">
        <f>Q219*H219</f>
        <v>0</v>
      </c>
      <c r="S219" s="135">
        <v>0</v>
      </c>
      <c r="T219" s="136">
        <f>S219*H219</f>
        <v>0</v>
      </c>
      <c r="AR219" s="137" t="s">
        <v>136</v>
      </c>
      <c r="AT219" s="137" t="s">
        <v>131</v>
      </c>
      <c r="AU219" s="137" t="s">
        <v>82</v>
      </c>
      <c r="AY219" s="16" t="s">
        <v>129</v>
      </c>
      <c r="BE219" s="138">
        <f>IF(N219="základní",J219,0)</f>
        <v>0</v>
      </c>
      <c r="BF219" s="138">
        <f>IF(N219="snížená",J219,0)</f>
        <v>0</v>
      </c>
      <c r="BG219" s="138">
        <f>IF(N219="zákl. přenesená",J219,0)</f>
        <v>0</v>
      </c>
      <c r="BH219" s="138">
        <f>IF(N219="sníž. přenesená",J219,0)</f>
        <v>0</v>
      </c>
      <c r="BI219" s="138">
        <f>IF(N219="nulová",J219,0)</f>
        <v>0</v>
      </c>
      <c r="BJ219" s="16" t="s">
        <v>77</v>
      </c>
      <c r="BK219" s="138">
        <f>ROUND(I219*H219,2)</f>
        <v>0</v>
      </c>
      <c r="BL219" s="16" t="s">
        <v>136</v>
      </c>
      <c r="BM219" s="137" t="s">
        <v>252</v>
      </c>
    </row>
    <row r="220" spans="2:65" s="11" customFormat="1" ht="25.9" customHeight="1">
      <c r="B220" s="115"/>
      <c r="D220" s="116" t="s">
        <v>71</v>
      </c>
      <c r="E220" s="117" t="s">
        <v>253</v>
      </c>
      <c r="F220" s="117" t="s">
        <v>254</v>
      </c>
      <c r="J220" s="118">
        <f>BK220</f>
        <v>0</v>
      </c>
      <c r="L220" s="115"/>
      <c r="M220" s="119"/>
      <c r="P220" s="120">
        <f>P221+P223+P226+P242+P251+P271+P278+P285+P297</f>
        <v>46.663170000000001</v>
      </c>
      <c r="R220" s="120">
        <f>R221+R223+R226+R242+R251+R271+R278+R285+R297</f>
        <v>1.0944800000000001E-2</v>
      </c>
      <c r="T220" s="121">
        <f>T221+T223+T226+T242+T251+T271+T278+T285+T297</f>
        <v>0</v>
      </c>
      <c r="AR220" s="116" t="s">
        <v>82</v>
      </c>
      <c r="AT220" s="122" t="s">
        <v>71</v>
      </c>
      <c r="AU220" s="122" t="s">
        <v>72</v>
      </c>
      <c r="AY220" s="116" t="s">
        <v>129</v>
      </c>
      <c r="BK220" s="123">
        <f>BK221+BK223+BK226+BK242+BK251+BK271+BK278+BK285+BK297</f>
        <v>0</v>
      </c>
    </row>
    <row r="221" spans="2:65" s="11" customFormat="1" ht="22.9" customHeight="1">
      <c r="B221" s="115"/>
      <c r="D221" s="116" t="s">
        <v>71</v>
      </c>
      <c r="E221" s="124" t="s">
        <v>255</v>
      </c>
      <c r="F221" s="124" t="s">
        <v>256</v>
      </c>
      <c r="J221" s="125">
        <f>BK221</f>
        <v>0</v>
      </c>
      <c r="L221" s="115"/>
      <c r="M221" s="119"/>
      <c r="P221" s="120">
        <f>P222</f>
        <v>1.1180000000000001</v>
      </c>
      <c r="R221" s="120">
        <f>R222</f>
        <v>3.0000000000000001E-3</v>
      </c>
      <c r="T221" s="121">
        <f>T222</f>
        <v>0</v>
      </c>
      <c r="AR221" s="116" t="s">
        <v>82</v>
      </c>
      <c r="AT221" s="122" t="s">
        <v>71</v>
      </c>
      <c r="AU221" s="122" t="s">
        <v>77</v>
      </c>
      <c r="AY221" s="116" t="s">
        <v>129</v>
      </c>
      <c r="BK221" s="123">
        <f>BK222</f>
        <v>0</v>
      </c>
    </row>
    <row r="222" spans="2:65" s="1" customFormat="1" ht="24.2" customHeight="1">
      <c r="B222" s="126"/>
      <c r="C222" s="127" t="s">
        <v>257</v>
      </c>
      <c r="D222" s="127" t="s">
        <v>131</v>
      </c>
      <c r="E222" s="128" t="s">
        <v>258</v>
      </c>
      <c r="F222" s="129" t="s">
        <v>259</v>
      </c>
      <c r="G222" s="130" t="s">
        <v>222</v>
      </c>
      <c r="H222" s="131">
        <v>2</v>
      </c>
      <c r="I222" s="132"/>
      <c r="J222" s="132">
        <f>ROUND(I222*H222,2)</f>
        <v>0</v>
      </c>
      <c r="K222" s="129" t="s">
        <v>135</v>
      </c>
      <c r="L222" s="28"/>
      <c r="M222" s="133" t="s">
        <v>1</v>
      </c>
      <c r="N222" s="134" t="s">
        <v>37</v>
      </c>
      <c r="O222" s="135">
        <v>0.55900000000000005</v>
      </c>
      <c r="P222" s="135">
        <f>O222*H222</f>
        <v>1.1180000000000001</v>
      </c>
      <c r="Q222" s="135">
        <v>1.5E-3</v>
      </c>
      <c r="R222" s="135">
        <f>Q222*H222</f>
        <v>3.0000000000000001E-3</v>
      </c>
      <c r="S222" s="135">
        <v>0</v>
      </c>
      <c r="T222" s="136">
        <f>S222*H222</f>
        <v>0</v>
      </c>
      <c r="AR222" s="137" t="s">
        <v>219</v>
      </c>
      <c r="AT222" s="137" t="s">
        <v>131</v>
      </c>
      <c r="AU222" s="137" t="s">
        <v>82</v>
      </c>
      <c r="AY222" s="16" t="s">
        <v>129</v>
      </c>
      <c r="BE222" s="138">
        <f>IF(N222="základní",J222,0)</f>
        <v>0</v>
      </c>
      <c r="BF222" s="138">
        <f>IF(N222="snížená",J222,0)</f>
        <v>0</v>
      </c>
      <c r="BG222" s="138">
        <f>IF(N222="zákl. přenesená",J222,0)</f>
        <v>0</v>
      </c>
      <c r="BH222" s="138">
        <f>IF(N222="sníž. přenesená",J222,0)</f>
        <v>0</v>
      </c>
      <c r="BI222" s="138">
        <f>IF(N222="nulová",J222,0)</f>
        <v>0</v>
      </c>
      <c r="BJ222" s="16" t="s">
        <v>77</v>
      </c>
      <c r="BK222" s="138">
        <f>ROUND(I222*H222,2)</f>
        <v>0</v>
      </c>
      <c r="BL222" s="16" t="s">
        <v>219</v>
      </c>
      <c r="BM222" s="137" t="s">
        <v>260</v>
      </c>
    </row>
    <row r="223" spans="2:65" s="11" customFormat="1" ht="22.9" customHeight="1">
      <c r="B223" s="115"/>
      <c r="D223" s="116" t="s">
        <v>71</v>
      </c>
      <c r="E223" s="124" t="s">
        <v>261</v>
      </c>
      <c r="F223" s="124" t="s">
        <v>262</v>
      </c>
      <c r="J223" s="125">
        <f>BK223</f>
        <v>0</v>
      </c>
      <c r="L223" s="115"/>
      <c r="M223" s="119"/>
      <c r="P223" s="120">
        <f>SUM(P224:P225)</f>
        <v>0.61199999999999999</v>
      </c>
      <c r="R223" s="120">
        <f>SUM(R224:R225)</f>
        <v>0</v>
      </c>
      <c r="T223" s="121">
        <f>SUM(T224:T225)</f>
        <v>0</v>
      </c>
      <c r="AR223" s="116" t="s">
        <v>82</v>
      </c>
      <c r="AT223" s="122" t="s">
        <v>71</v>
      </c>
      <c r="AU223" s="122" t="s">
        <v>77</v>
      </c>
      <c r="AY223" s="116" t="s">
        <v>129</v>
      </c>
      <c r="BK223" s="123">
        <f>SUM(BK224:BK225)</f>
        <v>0</v>
      </c>
    </row>
    <row r="224" spans="2:65" s="1" customFormat="1" ht="16.5" customHeight="1">
      <c r="B224" s="126"/>
      <c r="C224" s="127" t="s">
        <v>263</v>
      </c>
      <c r="D224" s="127" t="s">
        <v>131</v>
      </c>
      <c r="E224" s="128" t="s">
        <v>264</v>
      </c>
      <c r="F224" s="129" t="s">
        <v>265</v>
      </c>
      <c r="G224" s="130" t="s">
        <v>215</v>
      </c>
      <c r="H224" s="131">
        <v>1</v>
      </c>
      <c r="I224" s="132"/>
      <c r="J224" s="132">
        <f>ROUND(I224*H224,2)</f>
        <v>0</v>
      </c>
      <c r="K224" s="129" t="s">
        <v>216</v>
      </c>
      <c r="L224" s="28"/>
      <c r="M224" s="133" t="s">
        <v>1</v>
      </c>
      <c r="N224" s="134" t="s">
        <v>37</v>
      </c>
      <c r="O224" s="135">
        <v>0.30599999999999999</v>
      </c>
      <c r="P224" s="135">
        <f>O224*H224</f>
        <v>0.30599999999999999</v>
      </c>
      <c r="Q224" s="135">
        <v>0</v>
      </c>
      <c r="R224" s="135">
        <f>Q224*H224</f>
        <v>0</v>
      </c>
      <c r="S224" s="135">
        <v>0</v>
      </c>
      <c r="T224" s="136">
        <f>S224*H224</f>
        <v>0</v>
      </c>
      <c r="AR224" s="137" t="s">
        <v>219</v>
      </c>
      <c r="AT224" s="137" t="s">
        <v>131</v>
      </c>
      <c r="AU224" s="137" t="s">
        <v>82</v>
      </c>
      <c r="AY224" s="16" t="s">
        <v>129</v>
      </c>
      <c r="BE224" s="138">
        <f>IF(N224="základní",J224,0)</f>
        <v>0</v>
      </c>
      <c r="BF224" s="138">
        <f>IF(N224="snížená",J224,0)</f>
        <v>0</v>
      </c>
      <c r="BG224" s="138">
        <f>IF(N224="zákl. přenesená",J224,0)</f>
        <v>0</v>
      </c>
      <c r="BH224" s="138">
        <f>IF(N224="sníž. přenesená",J224,0)</f>
        <v>0</v>
      </c>
      <c r="BI224" s="138">
        <f>IF(N224="nulová",J224,0)</f>
        <v>0</v>
      </c>
      <c r="BJ224" s="16" t="s">
        <v>77</v>
      </c>
      <c r="BK224" s="138">
        <f>ROUND(I224*H224,2)</f>
        <v>0</v>
      </c>
      <c r="BL224" s="16" t="s">
        <v>219</v>
      </c>
      <c r="BM224" s="137" t="s">
        <v>266</v>
      </c>
    </row>
    <row r="225" spans="2:65" s="1" customFormat="1" ht="16.5" customHeight="1">
      <c r="B225" s="126"/>
      <c r="C225" s="127" t="s">
        <v>267</v>
      </c>
      <c r="D225" s="127" t="s">
        <v>131</v>
      </c>
      <c r="E225" s="128" t="s">
        <v>268</v>
      </c>
      <c r="F225" s="129" t="s">
        <v>269</v>
      </c>
      <c r="G225" s="130" t="s">
        <v>215</v>
      </c>
      <c r="H225" s="131">
        <v>1</v>
      </c>
      <c r="I225" s="132"/>
      <c r="J225" s="132">
        <f>ROUND(I225*H225,2)</f>
        <v>0</v>
      </c>
      <c r="K225" s="129" t="s">
        <v>216</v>
      </c>
      <c r="L225" s="28"/>
      <c r="M225" s="133" t="s">
        <v>1</v>
      </c>
      <c r="N225" s="134" t="s">
        <v>37</v>
      </c>
      <c r="O225" s="135">
        <v>0.30599999999999999</v>
      </c>
      <c r="P225" s="135">
        <f>O225*H225</f>
        <v>0.30599999999999999</v>
      </c>
      <c r="Q225" s="135">
        <v>0</v>
      </c>
      <c r="R225" s="135">
        <f>Q225*H225</f>
        <v>0</v>
      </c>
      <c r="S225" s="135">
        <v>0</v>
      </c>
      <c r="T225" s="136">
        <f>S225*H225</f>
        <v>0</v>
      </c>
      <c r="AR225" s="137" t="s">
        <v>219</v>
      </c>
      <c r="AT225" s="137" t="s">
        <v>131</v>
      </c>
      <c r="AU225" s="137" t="s">
        <v>82</v>
      </c>
      <c r="AY225" s="16" t="s">
        <v>129</v>
      </c>
      <c r="BE225" s="138">
        <f>IF(N225="základní",J225,0)</f>
        <v>0</v>
      </c>
      <c r="BF225" s="138">
        <f>IF(N225="snížená",J225,0)</f>
        <v>0</v>
      </c>
      <c r="BG225" s="138">
        <f>IF(N225="zákl. přenesená",J225,0)</f>
        <v>0</v>
      </c>
      <c r="BH225" s="138">
        <f>IF(N225="sníž. přenesená",J225,0)</f>
        <v>0</v>
      </c>
      <c r="BI225" s="138">
        <f>IF(N225="nulová",J225,0)</f>
        <v>0</v>
      </c>
      <c r="BJ225" s="16" t="s">
        <v>77</v>
      </c>
      <c r="BK225" s="138">
        <f>ROUND(I225*H225,2)</f>
        <v>0</v>
      </c>
      <c r="BL225" s="16" t="s">
        <v>219</v>
      </c>
      <c r="BM225" s="137" t="s">
        <v>270</v>
      </c>
    </row>
    <row r="226" spans="2:65" s="11" customFormat="1" ht="22.9" customHeight="1">
      <c r="B226" s="115"/>
      <c r="D226" s="116" t="s">
        <v>71</v>
      </c>
      <c r="E226" s="124" t="s">
        <v>271</v>
      </c>
      <c r="F226" s="124" t="s">
        <v>599</v>
      </c>
      <c r="J226" s="125">
        <f>BK226</f>
        <v>0</v>
      </c>
      <c r="L226" s="115"/>
      <c r="M226" s="119"/>
      <c r="P226" s="120">
        <f>SUM(P227:P241)</f>
        <v>0</v>
      </c>
      <c r="R226" s="120">
        <f>SUM(R227:R241)</f>
        <v>0</v>
      </c>
      <c r="T226" s="121">
        <f>SUM(T227:T241)</f>
        <v>0</v>
      </c>
      <c r="AR226" s="116" t="s">
        <v>82</v>
      </c>
      <c r="AT226" s="122" t="s">
        <v>71</v>
      </c>
      <c r="AU226" s="122" t="s">
        <v>77</v>
      </c>
      <c r="AY226" s="116" t="s">
        <v>129</v>
      </c>
      <c r="BK226" s="123">
        <f>SUM(BK227:BK241)</f>
        <v>0</v>
      </c>
    </row>
    <row r="227" spans="2:65" s="1" customFormat="1" ht="33" customHeight="1">
      <c r="B227" s="126"/>
      <c r="C227" s="127" t="s">
        <v>272</v>
      </c>
      <c r="D227" s="127" t="s">
        <v>131</v>
      </c>
      <c r="E227" s="128" t="s">
        <v>273</v>
      </c>
      <c r="F227" s="129" t="s">
        <v>274</v>
      </c>
      <c r="G227" s="130" t="s">
        <v>143</v>
      </c>
      <c r="H227" s="131">
        <v>0</v>
      </c>
      <c r="I227" s="132"/>
      <c r="J227" s="132">
        <f>ROUND(I227*H227,2)</f>
        <v>0</v>
      </c>
      <c r="K227" s="129" t="s">
        <v>135</v>
      </c>
      <c r="L227" s="28"/>
      <c r="M227" s="133" t="s">
        <v>1</v>
      </c>
      <c r="N227" s="134" t="s">
        <v>37</v>
      </c>
      <c r="O227" s="135">
        <v>1.56</v>
      </c>
      <c r="P227" s="135">
        <f>O227*H227</f>
        <v>0</v>
      </c>
      <c r="Q227" s="135">
        <v>1.89E-3</v>
      </c>
      <c r="R227" s="135">
        <f>Q227*H227</f>
        <v>0</v>
      </c>
      <c r="S227" s="135">
        <v>0</v>
      </c>
      <c r="T227" s="136">
        <f>S227*H227</f>
        <v>0</v>
      </c>
      <c r="AR227" s="137" t="s">
        <v>219</v>
      </c>
      <c r="AT227" s="137" t="s">
        <v>131</v>
      </c>
      <c r="AU227" s="137" t="s">
        <v>82</v>
      </c>
      <c r="AY227" s="16" t="s">
        <v>129</v>
      </c>
      <c r="BE227" s="138">
        <f>IF(N227="základní",J227,0)</f>
        <v>0</v>
      </c>
      <c r="BF227" s="138">
        <f>IF(N227="snížená",J227,0)</f>
        <v>0</v>
      </c>
      <c r="BG227" s="138">
        <f>IF(N227="zákl. přenesená",J227,0)</f>
        <v>0</v>
      </c>
      <c r="BH227" s="138">
        <f>IF(N227="sníž. přenesená",J227,0)</f>
        <v>0</v>
      </c>
      <c r="BI227" s="138">
        <f>IF(N227="nulová",J227,0)</f>
        <v>0</v>
      </c>
      <c r="BJ227" s="16" t="s">
        <v>77</v>
      </c>
      <c r="BK227" s="138">
        <f>ROUND(I227*H227,2)</f>
        <v>0</v>
      </c>
      <c r="BL227" s="16" t="s">
        <v>219</v>
      </c>
      <c r="BM227" s="137" t="s">
        <v>275</v>
      </c>
    </row>
    <row r="228" spans="2:65" s="1" customFormat="1" ht="33" customHeight="1">
      <c r="B228" s="126"/>
      <c r="C228" s="127" t="s">
        <v>276</v>
      </c>
      <c r="D228" s="127" t="s">
        <v>131</v>
      </c>
      <c r="E228" s="128" t="s">
        <v>277</v>
      </c>
      <c r="F228" s="129" t="s">
        <v>278</v>
      </c>
      <c r="G228" s="130" t="s">
        <v>134</v>
      </c>
      <c r="H228" s="131">
        <v>0</v>
      </c>
      <c r="I228" s="132"/>
      <c r="J228" s="132">
        <f>ROUND(I228*H228,2)</f>
        <v>0</v>
      </c>
      <c r="K228" s="129" t="s">
        <v>135</v>
      </c>
      <c r="L228" s="28"/>
      <c r="M228" s="133" t="s">
        <v>1</v>
      </c>
      <c r="N228" s="134" t="s">
        <v>37</v>
      </c>
      <c r="O228" s="135">
        <v>0.28999999999999998</v>
      </c>
      <c r="P228" s="135">
        <f>O228*H228</f>
        <v>0</v>
      </c>
      <c r="Q228" s="135">
        <v>0</v>
      </c>
      <c r="R228" s="135">
        <f>Q228*H228</f>
        <v>0</v>
      </c>
      <c r="S228" s="135">
        <v>0</v>
      </c>
      <c r="T228" s="136">
        <f>S228*H228</f>
        <v>0</v>
      </c>
      <c r="AR228" s="137" t="s">
        <v>219</v>
      </c>
      <c r="AT228" s="137" t="s">
        <v>131</v>
      </c>
      <c r="AU228" s="137" t="s">
        <v>82</v>
      </c>
      <c r="AY228" s="16" t="s">
        <v>129</v>
      </c>
      <c r="BE228" s="138">
        <f>IF(N228="základní",J228,0)</f>
        <v>0</v>
      </c>
      <c r="BF228" s="138">
        <f>IF(N228="snížená",J228,0)</f>
        <v>0</v>
      </c>
      <c r="BG228" s="138">
        <f>IF(N228="zákl. přenesená",J228,0)</f>
        <v>0</v>
      </c>
      <c r="BH228" s="138">
        <f>IF(N228="sníž. přenesená",J228,0)</f>
        <v>0</v>
      </c>
      <c r="BI228" s="138">
        <f>IF(N228="nulová",J228,0)</f>
        <v>0</v>
      </c>
      <c r="BJ228" s="16" t="s">
        <v>77</v>
      </c>
      <c r="BK228" s="138">
        <f>ROUND(I228*H228,2)</f>
        <v>0</v>
      </c>
      <c r="BL228" s="16" t="s">
        <v>219</v>
      </c>
      <c r="BM228" s="137" t="s">
        <v>279</v>
      </c>
    </row>
    <row r="229" spans="2:65" s="12" customFormat="1">
      <c r="B229" s="139"/>
      <c r="D229" s="140" t="s">
        <v>138</v>
      </c>
      <c r="E229" s="141" t="s">
        <v>1</v>
      </c>
      <c r="F229" s="142">
        <v>0</v>
      </c>
      <c r="H229" s="143">
        <v>0</v>
      </c>
      <c r="L229" s="139"/>
      <c r="M229" s="144"/>
      <c r="T229" s="145"/>
      <c r="AT229" s="141" t="s">
        <v>138</v>
      </c>
      <c r="AU229" s="141" t="s">
        <v>82</v>
      </c>
      <c r="AV229" s="12" t="s">
        <v>82</v>
      </c>
      <c r="AW229" s="12" t="s">
        <v>29</v>
      </c>
      <c r="AX229" s="12" t="s">
        <v>72</v>
      </c>
      <c r="AY229" s="141" t="s">
        <v>129</v>
      </c>
    </row>
    <row r="230" spans="2:65" s="13" customFormat="1">
      <c r="B230" s="146"/>
      <c r="D230" s="140" t="s">
        <v>138</v>
      </c>
      <c r="E230" s="147" t="s">
        <v>1</v>
      </c>
      <c r="F230" s="148" t="s">
        <v>140</v>
      </c>
      <c r="H230" s="149">
        <v>0</v>
      </c>
      <c r="L230" s="146"/>
      <c r="M230" s="150"/>
      <c r="T230" s="151"/>
      <c r="AT230" s="147" t="s">
        <v>138</v>
      </c>
      <c r="AU230" s="147" t="s">
        <v>82</v>
      </c>
      <c r="AV230" s="13" t="s">
        <v>136</v>
      </c>
      <c r="AW230" s="13" t="s">
        <v>29</v>
      </c>
      <c r="AX230" s="13" t="s">
        <v>77</v>
      </c>
      <c r="AY230" s="147" t="s">
        <v>129</v>
      </c>
    </row>
    <row r="231" spans="2:65" s="1" customFormat="1" ht="16.5" customHeight="1">
      <c r="B231" s="126"/>
      <c r="C231" s="157" t="s">
        <v>281</v>
      </c>
      <c r="D231" s="157" t="s">
        <v>240</v>
      </c>
      <c r="E231" s="158" t="s">
        <v>282</v>
      </c>
      <c r="F231" s="159" t="s">
        <v>283</v>
      </c>
      <c r="G231" s="160" t="s">
        <v>143</v>
      </c>
      <c r="H231" s="161">
        <v>0</v>
      </c>
      <c r="I231" s="162"/>
      <c r="J231" s="162">
        <f>ROUND(I231*H231,2)</f>
        <v>0</v>
      </c>
      <c r="K231" s="159" t="s">
        <v>135</v>
      </c>
      <c r="L231" s="163"/>
      <c r="M231" s="164" t="s">
        <v>1</v>
      </c>
      <c r="N231" s="165" t="s">
        <v>37</v>
      </c>
      <c r="O231" s="135">
        <v>0</v>
      </c>
      <c r="P231" s="135">
        <f>O231*H231</f>
        <v>0</v>
      </c>
      <c r="Q231" s="135">
        <v>0.55000000000000004</v>
      </c>
      <c r="R231" s="135">
        <f>Q231*H231</f>
        <v>0</v>
      </c>
      <c r="S231" s="135">
        <v>0</v>
      </c>
      <c r="T231" s="136">
        <f>S231*H231</f>
        <v>0</v>
      </c>
      <c r="AR231" s="137" t="s">
        <v>284</v>
      </c>
      <c r="AT231" s="137" t="s">
        <v>240</v>
      </c>
      <c r="AU231" s="137" t="s">
        <v>82</v>
      </c>
      <c r="AY231" s="16" t="s">
        <v>129</v>
      </c>
      <c r="BE231" s="138">
        <f>IF(N231="základní",J231,0)</f>
        <v>0</v>
      </c>
      <c r="BF231" s="138">
        <f>IF(N231="snížená",J231,0)</f>
        <v>0</v>
      </c>
      <c r="BG231" s="138">
        <f>IF(N231="zákl. přenesená",J231,0)</f>
        <v>0</v>
      </c>
      <c r="BH231" s="138">
        <f>IF(N231="sníž. přenesená",J231,0)</f>
        <v>0</v>
      </c>
      <c r="BI231" s="138">
        <f>IF(N231="nulová",J231,0)</f>
        <v>0</v>
      </c>
      <c r="BJ231" s="16" t="s">
        <v>77</v>
      </c>
      <c r="BK231" s="138">
        <f>ROUND(I231*H231,2)</f>
        <v>0</v>
      </c>
      <c r="BL231" s="16" t="s">
        <v>219</v>
      </c>
      <c r="BM231" s="137" t="s">
        <v>285</v>
      </c>
    </row>
    <row r="232" spans="2:65" s="12" customFormat="1">
      <c r="B232" s="139"/>
      <c r="D232" s="140" t="s">
        <v>138</v>
      </c>
      <c r="E232" s="141" t="s">
        <v>1</v>
      </c>
      <c r="F232" s="142">
        <v>0</v>
      </c>
      <c r="H232" s="143">
        <v>0</v>
      </c>
      <c r="L232" s="139"/>
      <c r="M232" s="144"/>
      <c r="T232" s="145"/>
      <c r="AT232" s="141" t="s">
        <v>138</v>
      </c>
      <c r="AU232" s="141" t="s">
        <v>82</v>
      </c>
      <c r="AV232" s="12" t="s">
        <v>82</v>
      </c>
      <c r="AW232" s="12" t="s">
        <v>29</v>
      </c>
      <c r="AX232" s="12" t="s">
        <v>72</v>
      </c>
      <c r="AY232" s="141" t="s">
        <v>129</v>
      </c>
    </row>
    <row r="233" spans="2:65" s="13" customFormat="1">
      <c r="B233" s="146"/>
      <c r="D233" s="140" t="s">
        <v>138</v>
      </c>
      <c r="E233" s="147" t="s">
        <v>1</v>
      </c>
      <c r="F233" s="148" t="s">
        <v>140</v>
      </c>
      <c r="H233" s="149">
        <v>0</v>
      </c>
      <c r="L233" s="146"/>
      <c r="M233" s="150"/>
      <c r="T233" s="151"/>
      <c r="AT233" s="147" t="s">
        <v>138</v>
      </c>
      <c r="AU233" s="147" t="s">
        <v>82</v>
      </c>
      <c r="AV233" s="13" t="s">
        <v>136</v>
      </c>
      <c r="AW233" s="13" t="s">
        <v>29</v>
      </c>
      <c r="AX233" s="13" t="s">
        <v>77</v>
      </c>
      <c r="AY233" s="147" t="s">
        <v>129</v>
      </c>
    </row>
    <row r="234" spans="2:65" s="1" customFormat="1" ht="16.5" customHeight="1">
      <c r="B234" s="126"/>
      <c r="C234" s="127" t="s">
        <v>286</v>
      </c>
      <c r="D234" s="127" t="s">
        <v>131</v>
      </c>
      <c r="E234" s="128" t="s">
        <v>287</v>
      </c>
      <c r="F234" s="129" t="s">
        <v>288</v>
      </c>
      <c r="G234" s="130" t="s">
        <v>289</v>
      </c>
      <c r="H234" s="131">
        <v>0</v>
      </c>
      <c r="I234" s="132"/>
      <c r="J234" s="132">
        <f>ROUND(I234*H234,2)</f>
        <v>0</v>
      </c>
      <c r="K234" s="129" t="s">
        <v>135</v>
      </c>
      <c r="L234" s="28"/>
      <c r="M234" s="133" t="s">
        <v>1</v>
      </c>
      <c r="N234" s="134" t="s">
        <v>37</v>
      </c>
      <c r="O234" s="135">
        <v>0.03</v>
      </c>
      <c r="P234" s="135">
        <f>O234*H234</f>
        <v>0</v>
      </c>
      <c r="Q234" s="135">
        <v>2.0000000000000002E-5</v>
      </c>
      <c r="R234" s="135">
        <f>Q234*H234</f>
        <v>0</v>
      </c>
      <c r="S234" s="135">
        <v>0</v>
      </c>
      <c r="T234" s="136">
        <f>S234*H234</f>
        <v>0</v>
      </c>
      <c r="AR234" s="137" t="s">
        <v>219</v>
      </c>
      <c r="AT234" s="137" t="s">
        <v>131</v>
      </c>
      <c r="AU234" s="137" t="s">
        <v>82</v>
      </c>
      <c r="AY234" s="16" t="s">
        <v>129</v>
      </c>
      <c r="BE234" s="138">
        <f>IF(N234="základní",J234,0)</f>
        <v>0</v>
      </c>
      <c r="BF234" s="138">
        <f>IF(N234="snížená",J234,0)</f>
        <v>0</v>
      </c>
      <c r="BG234" s="138">
        <f>IF(N234="zákl. přenesená",J234,0)</f>
        <v>0</v>
      </c>
      <c r="BH234" s="138">
        <f>IF(N234="sníž. přenesená",J234,0)</f>
        <v>0</v>
      </c>
      <c r="BI234" s="138">
        <f>IF(N234="nulová",J234,0)</f>
        <v>0</v>
      </c>
      <c r="BJ234" s="16" t="s">
        <v>77</v>
      </c>
      <c r="BK234" s="138">
        <f>ROUND(I234*H234,2)</f>
        <v>0</v>
      </c>
      <c r="BL234" s="16" t="s">
        <v>219</v>
      </c>
      <c r="BM234" s="137" t="s">
        <v>290</v>
      </c>
    </row>
    <row r="235" spans="2:65" s="14" customFormat="1">
      <c r="B235" s="152"/>
      <c r="D235" s="140" t="s">
        <v>138</v>
      </c>
      <c r="E235" s="153" t="s">
        <v>1</v>
      </c>
      <c r="F235" s="154" t="s">
        <v>291</v>
      </c>
      <c r="H235" s="153" t="s">
        <v>1</v>
      </c>
      <c r="L235" s="152"/>
      <c r="M235" s="155"/>
      <c r="T235" s="156"/>
      <c r="AT235" s="153" t="s">
        <v>138</v>
      </c>
      <c r="AU235" s="153" t="s">
        <v>82</v>
      </c>
      <c r="AV235" s="14" t="s">
        <v>77</v>
      </c>
      <c r="AW235" s="14" t="s">
        <v>29</v>
      </c>
      <c r="AX235" s="14" t="s">
        <v>72</v>
      </c>
      <c r="AY235" s="153" t="s">
        <v>129</v>
      </c>
    </row>
    <row r="236" spans="2:65" s="12" customFormat="1">
      <c r="B236" s="139"/>
      <c r="D236" s="140" t="s">
        <v>138</v>
      </c>
      <c r="E236" s="141" t="s">
        <v>1</v>
      </c>
      <c r="F236" s="142">
        <v>0</v>
      </c>
      <c r="H236" s="143">
        <v>0</v>
      </c>
      <c r="L236" s="139"/>
      <c r="M236" s="144"/>
      <c r="T236" s="145"/>
      <c r="AT236" s="141" t="s">
        <v>138</v>
      </c>
      <c r="AU236" s="141" t="s">
        <v>82</v>
      </c>
      <c r="AV236" s="12" t="s">
        <v>82</v>
      </c>
      <c r="AW236" s="12" t="s">
        <v>29</v>
      </c>
      <c r="AX236" s="12" t="s">
        <v>72</v>
      </c>
      <c r="AY236" s="141" t="s">
        <v>129</v>
      </c>
    </row>
    <row r="237" spans="2:65" s="13" customFormat="1">
      <c r="B237" s="146"/>
      <c r="D237" s="140" t="s">
        <v>138</v>
      </c>
      <c r="E237" s="147" t="s">
        <v>1</v>
      </c>
      <c r="F237" s="148" t="s">
        <v>140</v>
      </c>
      <c r="H237" s="149">
        <v>0</v>
      </c>
      <c r="L237" s="146"/>
      <c r="M237" s="150"/>
      <c r="T237" s="151"/>
      <c r="AT237" s="147" t="s">
        <v>138</v>
      </c>
      <c r="AU237" s="147" t="s">
        <v>82</v>
      </c>
      <c r="AV237" s="13" t="s">
        <v>136</v>
      </c>
      <c r="AW237" s="13" t="s">
        <v>29</v>
      </c>
      <c r="AX237" s="13" t="s">
        <v>77</v>
      </c>
      <c r="AY237" s="147" t="s">
        <v>129</v>
      </c>
    </row>
    <row r="238" spans="2:65" s="1" customFormat="1" ht="16.5" customHeight="1">
      <c r="B238" s="126"/>
      <c r="C238" s="157" t="s">
        <v>292</v>
      </c>
      <c r="D238" s="157" t="s">
        <v>240</v>
      </c>
      <c r="E238" s="158" t="s">
        <v>293</v>
      </c>
      <c r="F238" s="159" t="s">
        <v>294</v>
      </c>
      <c r="G238" s="160" t="s">
        <v>143</v>
      </c>
      <c r="H238" s="161">
        <v>0</v>
      </c>
      <c r="I238" s="162"/>
      <c r="J238" s="162">
        <f>ROUND(I238*H238,2)</f>
        <v>0</v>
      </c>
      <c r="K238" s="159" t="s">
        <v>135</v>
      </c>
      <c r="L238" s="163"/>
      <c r="M238" s="164" t="s">
        <v>1</v>
      </c>
      <c r="N238" s="165" t="s">
        <v>37</v>
      </c>
      <c r="O238" s="135">
        <v>0</v>
      </c>
      <c r="P238" s="135">
        <f>O238*H238</f>
        <v>0</v>
      </c>
      <c r="Q238" s="135">
        <v>0.55000000000000004</v>
      </c>
      <c r="R238" s="135">
        <f>Q238*H238</f>
        <v>0</v>
      </c>
      <c r="S238" s="135">
        <v>0</v>
      </c>
      <c r="T238" s="136">
        <f>S238*H238</f>
        <v>0</v>
      </c>
      <c r="AR238" s="137" t="s">
        <v>284</v>
      </c>
      <c r="AT238" s="137" t="s">
        <v>240</v>
      </c>
      <c r="AU238" s="137" t="s">
        <v>82</v>
      </c>
      <c r="AY238" s="16" t="s">
        <v>129</v>
      </c>
      <c r="BE238" s="138">
        <f>IF(N238="základní",J238,0)</f>
        <v>0</v>
      </c>
      <c r="BF238" s="138">
        <f>IF(N238="snížená",J238,0)</f>
        <v>0</v>
      </c>
      <c r="BG238" s="138">
        <f>IF(N238="zákl. přenesená",J238,0)</f>
        <v>0</v>
      </c>
      <c r="BH238" s="138">
        <f>IF(N238="sníž. přenesená",J238,0)</f>
        <v>0</v>
      </c>
      <c r="BI238" s="138">
        <f>IF(N238="nulová",J238,0)</f>
        <v>0</v>
      </c>
      <c r="BJ238" s="16" t="s">
        <v>77</v>
      </c>
      <c r="BK238" s="138">
        <f>ROUND(I238*H238,2)</f>
        <v>0</v>
      </c>
      <c r="BL238" s="16" t="s">
        <v>219</v>
      </c>
      <c r="BM238" s="137" t="s">
        <v>295</v>
      </c>
    </row>
    <row r="239" spans="2:65" s="12" customFormat="1">
      <c r="B239" s="139"/>
      <c r="D239" s="140" t="s">
        <v>138</v>
      </c>
      <c r="E239" s="141" t="s">
        <v>1</v>
      </c>
      <c r="F239" s="142">
        <v>0</v>
      </c>
      <c r="H239" s="143">
        <v>0</v>
      </c>
      <c r="L239" s="139"/>
      <c r="M239" s="144"/>
      <c r="T239" s="145"/>
      <c r="AT239" s="141" t="s">
        <v>138</v>
      </c>
      <c r="AU239" s="141" t="s">
        <v>82</v>
      </c>
      <c r="AV239" s="12" t="s">
        <v>82</v>
      </c>
      <c r="AW239" s="12" t="s">
        <v>29</v>
      </c>
      <c r="AX239" s="12" t="s">
        <v>72</v>
      </c>
      <c r="AY239" s="141" t="s">
        <v>129</v>
      </c>
    </row>
    <row r="240" spans="2:65" s="13" customFormat="1">
      <c r="B240" s="146"/>
      <c r="D240" s="140" t="s">
        <v>138</v>
      </c>
      <c r="E240" s="147" t="s">
        <v>1</v>
      </c>
      <c r="F240" s="148" t="s">
        <v>140</v>
      </c>
      <c r="H240" s="149">
        <v>0</v>
      </c>
      <c r="L240" s="146"/>
      <c r="M240" s="150"/>
      <c r="T240" s="151"/>
      <c r="AT240" s="147" t="s">
        <v>138</v>
      </c>
      <c r="AU240" s="147" t="s">
        <v>82</v>
      </c>
      <c r="AV240" s="13" t="s">
        <v>136</v>
      </c>
      <c r="AW240" s="13" t="s">
        <v>29</v>
      </c>
      <c r="AX240" s="13" t="s">
        <v>77</v>
      </c>
      <c r="AY240" s="147" t="s">
        <v>129</v>
      </c>
    </row>
    <row r="241" spans="2:65" s="1" customFormat="1" ht="24.2" customHeight="1">
      <c r="B241" s="126"/>
      <c r="C241" s="127" t="s">
        <v>296</v>
      </c>
      <c r="D241" s="127" t="s">
        <v>131</v>
      </c>
      <c r="E241" s="128" t="s">
        <v>297</v>
      </c>
      <c r="F241" s="129" t="s">
        <v>298</v>
      </c>
      <c r="G241" s="130" t="s">
        <v>178</v>
      </c>
      <c r="H241" s="131">
        <v>0</v>
      </c>
      <c r="I241" s="132"/>
      <c r="J241" s="132">
        <f>ROUND(I241*H241,2)</f>
        <v>0</v>
      </c>
      <c r="K241" s="129" t="s">
        <v>135</v>
      </c>
      <c r="L241" s="28"/>
      <c r="M241" s="133" t="s">
        <v>1</v>
      </c>
      <c r="N241" s="134" t="s">
        <v>37</v>
      </c>
      <c r="O241" s="135">
        <v>2.2519999999999998</v>
      </c>
      <c r="P241" s="135">
        <f>O241*H241</f>
        <v>0</v>
      </c>
      <c r="Q241" s="135">
        <v>0</v>
      </c>
      <c r="R241" s="135">
        <f>Q241*H241</f>
        <v>0</v>
      </c>
      <c r="S241" s="135">
        <v>0</v>
      </c>
      <c r="T241" s="136">
        <f>S241*H241</f>
        <v>0</v>
      </c>
      <c r="AR241" s="137" t="s">
        <v>219</v>
      </c>
      <c r="AT241" s="137" t="s">
        <v>131</v>
      </c>
      <c r="AU241" s="137" t="s">
        <v>82</v>
      </c>
      <c r="AY241" s="16" t="s">
        <v>129</v>
      </c>
      <c r="BE241" s="138">
        <f>IF(N241="základní",J241,0)</f>
        <v>0</v>
      </c>
      <c r="BF241" s="138">
        <f>IF(N241="snížená",J241,0)</f>
        <v>0</v>
      </c>
      <c r="BG241" s="138">
        <f>IF(N241="zákl. přenesená",J241,0)</f>
        <v>0</v>
      </c>
      <c r="BH241" s="138">
        <f>IF(N241="sníž. přenesená",J241,0)</f>
        <v>0</v>
      </c>
      <c r="BI241" s="138">
        <f>IF(N241="nulová",J241,0)</f>
        <v>0</v>
      </c>
      <c r="BJ241" s="16" t="s">
        <v>77</v>
      </c>
      <c r="BK241" s="138">
        <f>ROUND(I241*H241,2)</f>
        <v>0</v>
      </c>
      <c r="BL241" s="16" t="s">
        <v>219</v>
      </c>
      <c r="BM241" s="137" t="s">
        <v>299</v>
      </c>
    </row>
    <row r="242" spans="2:65" s="11" customFormat="1" ht="22.9" customHeight="1">
      <c r="B242" s="115"/>
      <c r="D242" s="116" t="s">
        <v>71</v>
      </c>
      <c r="E242" s="124" t="s">
        <v>300</v>
      </c>
      <c r="F242" s="124" t="s">
        <v>600</v>
      </c>
      <c r="J242" s="125">
        <f>BK242</f>
        <v>0</v>
      </c>
      <c r="L242" s="115"/>
      <c r="M242" s="119"/>
      <c r="P242" s="120">
        <f>SUM(P243:P250)</f>
        <v>0</v>
      </c>
      <c r="R242" s="120">
        <f>SUM(R243:R250)</f>
        <v>0</v>
      </c>
      <c r="T242" s="121">
        <f>SUM(T243:T250)</f>
        <v>0</v>
      </c>
      <c r="AR242" s="116" t="s">
        <v>82</v>
      </c>
      <c r="AT242" s="122" t="s">
        <v>71</v>
      </c>
      <c r="AU242" s="122" t="s">
        <v>77</v>
      </c>
      <c r="AY242" s="116" t="s">
        <v>129</v>
      </c>
      <c r="BK242" s="123">
        <f>SUM(BK243:BK250)</f>
        <v>0</v>
      </c>
    </row>
    <row r="243" spans="2:65" s="1" customFormat="1" ht="24.2" customHeight="1">
      <c r="B243" s="126"/>
      <c r="C243" s="127" t="s">
        <v>284</v>
      </c>
      <c r="D243" s="127" t="s">
        <v>131</v>
      </c>
      <c r="E243" s="128" t="s">
        <v>301</v>
      </c>
      <c r="F243" s="129" t="s">
        <v>302</v>
      </c>
      <c r="G243" s="130" t="s">
        <v>289</v>
      </c>
      <c r="H243" s="131">
        <v>0</v>
      </c>
      <c r="I243" s="132"/>
      <c r="J243" s="132">
        <f>ROUND(I243*H243,2)</f>
        <v>0</v>
      </c>
      <c r="K243" s="129" t="s">
        <v>135</v>
      </c>
      <c r="L243" s="28"/>
      <c r="M243" s="133" t="s">
        <v>1</v>
      </c>
      <c r="N243" s="134" t="s">
        <v>37</v>
      </c>
      <c r="O243" s="135">
        <v>0.40200000000000002</v>
      </c>
      <c r="P243" s="135">
        <f>O243*H243</f>
        <v>0</v>
      </c>
      <c r="Q243" s="135">
        <v>0</v>
      </c>
      <c r="R243" s="135">
        <f>Q243*H243</f>
        <v>0</v>
      </c>
      <c r="S243" s="135">
        <v>0</v>
      </c>
      <c r="T243" s="136">
        <f>S243*H243</f>
        <v>0</v>
      </c>
      <c r="AR243" s="137" t="s">
        <v>219</v>
      </c>
      <c r="AT243" s="137" t="s">
        <v>131</v>
      </c>
      <c r="AU243" s="137" t="s">
        <v>82</v>
      </c>
      <c r="AY243" s="16" t="s">
        <v>129</v>
      </c>
      <c r="BE243" s="138">
        <f>IF(N243="základní",J243,0)</f>
        <v>0</v>
      </c>
      <c r="BF243" s="138">
        <f>IF(N243="snížená",J243,0)</f>
        <v>0</v>
      </c>
      <c r="BG243" s="138">
        <f>IF(N243="zákl. přenesená",J243,0)</f>
        <v>0</v>
      </c>
      <c r="BH243" s="138">
        <f>IF(N243="sníž. přenesená",J243,0)</f>
        <v>0</v>
      </c>
      <c r="BI243" s="138">
        <f>IF(N243="nulová",J243,0)</f>
        <v>0</v>
      </c>
      <c r="BJ243" s="16" t="s">
        <v>77</v>
      </c>
      <c r="BK243" s="138">
        <f>ROUND(I243*H243,2)</f>
        <v>0</v>
      </c>
      <c r="BL243" s="16" t="s">
        <v>219</v>
      </c>
      <c r="BM243" s="137" t="s">
        <v>303</v>
      </c>
    </row>
    <row r="244" spans="2:65" s="14" customFormat="1">
      <c r="B244" s="152"/>
      <c r="D244" s="140" t="s">
        <v>138</v>
      </c>
      <c r="E244" s="153" t="s">
        <v>1</v>
      </c>
      <c r="F244" s="154" t="s">
        <v>304</v>
      </c>
      <c r="H244" s="153" t="s">
        <v>1</v>
      </c>
      <c r="L244" s="152"/>
      <c r="M244" s="155"/>
      <c r="T244" s="156"/>
      <c r="AT244" s="153" t="s">
        <v>138</v>
      </c>
      <c r="AU244" s="153" t="s">
        <v>82</v>
      </c>
      <c r="AV244" s="14" t="s">
        <v>77</v>
      </c>
      <c r="AW244" s="14" t="s">
        <v>29</v>
      </c>
      <c r="AX244" s="14" t="s">
        <v>72</v>
      </c>
      <c r="AY244" s="153" t="s">
        <v>129</v>
      </c>
    </row>
    <row r="245" spans="2:65" s="12" customFormat="1">
      <c r="B245" s="139"/>
      <c r="D245" s="140" t="s">
        <v>138</v>
      </c>
      <c r="E245" s="141" t="s">
        <v>1</v>
      </c>
      <c r="F245" s="142">
        <v>0</v>
      </c>
      <c r="H245" s="143">
        <v>0</v>
      </c>
      <c r="L245" s="139"/>
      <c r="M245" s="144"/>
      <c r="T245" s="145"/>
      <c r="AT245" s="141" t="s">
        <v>138</v>
      </c>
      <c r="AU245" s="141" t="s">
        <v>82</v>
      </c>
      <c r="AV245" s="12" t="s">
        <v>82</v>
      </c>
      <c r="AW245" s="12" t="s">
        <v>29</v>
      </c>
      <c r="AX245" s="12" t="s">
        <v>72</v>
      </c>
      <c r="AY245" s="141" t="s">
        <v>129</v>
      </c>
    </row>
    <row r="246" spans="2:65" s="13" customFormat="1">
      <c r="B246" s="146"/>
      <c r="D246" s="140" t="s">
        <v>138</v>
      </c>
      <c r="E246" s="147" t="s">
        <v>1</v>
      </c>
      <c r="F246" s="148" t="s">
        <v>140</v>
      </c>
      <c r="H246" s="149">
        <v>0</v>
      </c>
      <c r="L246" s="146"/>
      <c r="M246" s="150"/>
      <c r="T246" s="151"/>
      <c r="AT246" s="147" t="s">
        <v>138</v>
      </c>
      <c r="AU246" s="147" t="s">
        <v>82</v>
      </c>
      <c r="AV246" s="13" t="s">
        <v>136</v>
      </c>
      <c r="AW246" s="13" t="s">
        <v>29</v>
      </c>
      <c r="AX246" s="13" t="s">
        <v>77</v>
      </c>
      <c r="AY246" s="147" t="s">
        <v>129</v>
      </c>
    </row>
    <row r="247" spans="2:65" s="1" customFormat="1" ht="24.2" customHeight="1">
      <c r="B247" s="126"/>
      <c r="C247" s="157" t="s">
        <v>305</v>
      </c>
      <c r="D247" s="157" t="s">
        <v>240</v>
      </c>
      <c r="E247" s="158" t="s">
        <v>306</v>
      </c>
      <c r="F247" s="159" t="s">
        <v>307</v>
      </c>
      <c r="G247" s="160" t="s">
        <v>289</v>
      </c>
      <c r="H247" s="161">
        <v>0</v>
      </c>
      <c r="I247" s="162"/>
      <c r="J247" s="162">
        <f>ROUND(I247*H247,2)</f>
        <v>0</v>
      </c>
      <c r="K247" s="159" t="s">
        <v>135</v>
      </c>
      <c r="L247" s="163"/>
      <c r="M247" s="164" t="s">
        <v>1</v>
      </c>
      <c r="N247" s="165" t="s">
        <v>37</v>
      </c>
      <c r="O247" s="135">
        <v>0</v>
      </c>
      <c r="P247" s="135">
        <f>O247*H247</f>
        <v>0</v>
      </c>
      <c r="Q247" s="135">
        <v>1.2999999999999999E-2</v>
      </c>
      <c r="R247" s="135">
        <f>Q247*H247</f>
        <v>0</v>
      </c>
      <c r="S247" s="135">
        <v>0</v>
      </c>
      <c r="T247" s="136">
        <f>S247*H247</f>
        <v>0</v>
      </c>
      <c r="AR247" s="137" t="s">
        <v>284</v>
      </c>
      <c r="AT247" s="137" t="s">
        <v>240</v>
      </c>
      <c r="AU247" s="137" t="s">
        <v>82</v>
      </c>
      <c r="AY247" s="16" t="s">
        <v>129</v>
      </c>
      <c r="BE247" s="138">
        <f>IF(N247="základní",J247,0)</f>
        <v>0</v>
      </c>
      <c r="BF247" s="138">
        <f>IF(N247="snížená",J247,0)</f>
        <v>0</v>
      </c>
      <c r="BG247" s="138">
        <f>IF(N247="zákl. přenesená",J247,0)</f>
        <v>0</v>
      </c>
      <c r="BH247" s="138">
        <f>IF(N247="sníž. přenesená",J247,0)</f>
        <v>0</v>
      </c>
      <c r="BI247" s="138">
        <f>IF(N247="nulová",J247,0)</f>
        <v>0</v>
      </c>
      <c r="BJ247" s="16" t="s">
        <v>77</v>
      </c>
      <c r="BK247" s="138">
        <f>ROUND(I247*H247,2)</f>
        <v>0</v>
      </c>
      <c r="BL247" s="16" t="s">
        <v>219</v>
      </c>
      <c r="BM247" s="137" t="s">
        <v>308</v>
      </c>
    </row>
    <row r="248" spans="2:65" s="12" customFormat="1">
      <c r="B248" s="139"/>
      <c r="D248" s="140" t="s">
        <v>138</v>
      </c>
      <c r="F248" s="142" t="s">
        <v>309</v>
      </c>
      <c r="H248" s="143">
        <v>0</v>
      </c>
      <c r="L248" s="139"/>
      <c r="M248" s="144"/>
      <c r="T248" s="145"/>
      <c r="AT248" s="141" t="s">
        <v>138</v>
      </c>
      <c r="AU248" s="141" t="s">
        <v>82</v>
      </c>
      <c r="AV248" s="12" t="s">
        <v>82</v>
      </c>
      <c r="AW248" s="12" t="s">
        <v>3</v>
      </c>
      <c r="AX248" s="12" t="s">
        <v>77</v>
      </c>
      <c r="AY248" s="141" t="s">
        <v>129</v>
      </c>
    </row>
    <row r="249" spans="2:65" s="1" customFormat="1" ht="24.2" customHeight="1">
      <c r="B249" s="126"/>
      <c r="C249" s="127" t="s">
        <v>310</v>
      </c>
      <c r="D249" s="127" t="s">
        <v>131</v>
      </c>
      <c r="E249" s="128" t="s">
        <v>311</v>
      </c>
      <c r="F249" s="129" t="s">
        <v>312</v>
      </c>
      <c r="G249" s="130" t="s">
        <v>178</v>
      </c>
      <c r="H249" s="131">
        <v>0</v>
      </c>
      <c r="I249" s="132"/>
      <c r="J249" s="132">
        <f>ROUND(I249*H249,2)</f>
        <v>0</v>
      </c>
      <c r="K249" s="129" t="s">
        <v>135</v>
      </c>
      <c r="L249" s="28"/>
      <c r="M249" s="133" t="s">
        <v>1</v>
      </c>
      <c r="N249" s="134" t="s">
        <v>37</v>
      </c>
      <c r="O249" s="135">
        <v>1.831</v>
      </c>
      <c r="P249" s="135">
        <f>O249*H249</f>
        <v>0</v>
      </c>
      <c r="Q249" s="135">
        <v>0</v>
      </c>
      <c r="R249" s="135">
        <f>Q249*H249</f>
        <v>0</v>
      </c>
      <c r="S249" s="135">
        <v>0</v>
      </c>
      <c r="T249" s="136">
        <f>S249*H249</f>
        <v>0</v>
      </c>
      <c r="AR249" s="137" t="s">
        <v>219</v>
      </c>
      <c r="AT249" s="137" t="s">
        <v>131</v>
      </c>
      <c r="AU249" s="137" t="s">
        <v>82</v>
      </c>
      <c r="AY249" s="16" t="s">
        <v>129</v>
      </c>
      <c r="BE249" s="138">
        <f>IF(N249="základní",J249,0)</f>
        <v>0</v>
      </c>
      <c r="BF249" s="138">
        <f>IF(N249="snížená",J249,0)</f>
        <v>0</v>
      </c>
      <c r="BG249" s="138">
        <f>IF(N249="zákl. přenesená",J249,0)</f>
        <v>0</v>
      </c>
      <c r="BH249" s="138">
        <f>IF(N249="sníž. přenesená",J249,0)</f>
        <v>0</v>
      </c>
      <c r="BI249" s="138">
        <f>IF(N249="nulová",J249,0)</f>
        <v>0</v>
      </c>
      <c r="BJ249" s="16" t="s">
        <v>77</v>
      </c>
      <c r="BK249" s="138">
        <f>ROUND(I249*H249,2)</f>
        <v>0</v>
      </c>
      <c r="BL249" s="16" t="s">
        <v>219</v>
      </c>
      <c r="BM249" s="137" t="s">
        <v>313</v>
      </c>
    </row>
    <row r="250" spans="2:65" s="1" customFormat="1" ht="24.2" customHeight="1">
      <c r="B250" s="126"/>
      <c r="C250" s="127" t="s">
        <v>314</v>
      </c>
      <c r="D250" s="127" t="s">
        <v>131</v>
      </c>
      <c r="E250" s="128" t="s">
        <v>315</v>
      </c>
      <c r="F250" s="129" t="s">
        <v>316</v>
      </c>
      <c r="G250" s="130" t="s">
        <v>178</v>
      </c>
      <c r="H250" s="131">
        <v>0</v>
      </c>
      <c r="I250" s="132"/>
      <c r="J250" s="132">
        <f>ROUND(I250*H250,2)</f>
        <v>0</v>
      </c>
      <c r="K250" s="129" t="s">
        <v>135</v>
      </c>
      <c r="L250" s="28"/>
      <c r="M250" s="133" t="s">
        <v>1</v>
      </c>
      <c r="N250" s="134" t="s">
        <v>37</v>
      </c>
      <c r="O250" s="135">
        <v>4.1929999999999996</v>
      </c>
      <c r="P250" s="135">
        <f>O250*H250</f>
        <v>0</v>
      </c>
      <c r="Q250" s="135">
        <v>0</v>
      </c>
      <c r="R250" s="135">
        <f>Q250*H250</f>
        <v>0</v>
      </c>
      <c r="S250" s="135">
        <v>0</v>
      </c>
      <c r="T250" s="136">
        <f>S250*H250</f>
        <v>0</v>
      </c>
      <c r="AR250" s="137" t="s">
        <v>219</v>
      </c>
      <c r="AT250" s="137" t="s">
        <v>131</v>
      </c>
      <c r="AU250" s="137" t="s">
        <v>82</v>
      </c>
      <c r="AY250" s="16" t="s">
        <v>129</v>
      </c>
      <c r="BE250" s="138">
        <f>IF(N250="základní",J250,0)</f>
        <v>0</v>
      </c>
      <c r="BF250" s="138">
        <f>IF(N250="snížená",J250,0)</f>
        <v>0</v>
      </c>
      <c r="BG250" s="138">
        <f>IF(N250="zákl. přenesená",J250,0)</f>
        <v>0</v>
      </c>
      <c r="BH250" s="138">
        <f>IF(N250="sníž. přenesená",J250,0)</f>
        <v>0</v>
      </c>
      <c r="BI250" s="138">
        <f>IF(N250="nulová",J250,0)</f>
        <v>0</v>
      </c>
      <c r="BJ250" s="16" t="s">
        <v>77</v>
      </c>
      <c r="BK250" s="138">
        <f>ROUND(I250*H250,2)</f>
        <v>0</v>
      </c>
      <c r="BL250" s="16" t="s">
        <v>219</v>
      </c>
      <c r="BM250" s="137" t="s">
        <v>317</v>
      </c>
    </row>
    <row r="251" spans="2:65" s="11" customFormat="1" ht="22.9" customHeight="1">
      <c r="B251" s="115"/>
      <c r="D251" s="116" t="s">
        <v>71</v>
      </c>
      <c r="E251" s="124" t="s">
        <v>318</v>
      </c>
      <c r="F251" s="124" t="s">
        <v>601</v>
      </c>
      <c r="J251" s="125">
        <f>BK251</f>
        <v>0</v>
      </c>
      <c r="L251" s="115"/>
      <c r="M251" s="119"/>
      <c r="P251" s="120">
        <f>SUM(P252:P270)</f>
        <v>0</v>
      </c>
      <c r="R251" s="120">
        <f>SUM(R252:R270)</f>
        <v>0</v>
      </c>
      <c r="T251" s="121">
        <f>SUM(T252:T270)</f>
        <v>0</v>
      </c>
      <c r="AR251" s="116" t="s">
        <v>82</v>
      </c>
      <c r="AT251" s="122" t="s">
        <v>71</v>
      </c>
      <c r="AU251" s="122" t="s">
        <v>77</v>
      </c>
      <c r="AY251" s="116" t="s">
        <v>129</v>
      </c>
      <c r="BK251" s="123">
        <f>SUM(BK252:BK270)</f>
        <v>0</v>
      </c>
    </row>
    <row r="252" spans="2:65" s="1" customFormat="1" ht="33" customHeight="1">
      <c r="B252" s="126"/>
      <c r="C252" s="127" t="s">
        <v>319</v>
      </c>
      <c r="D252" s="127" t="s">
        <v>131</v>
      </c>
      <c r="E252" s="128" t="s">
        <v>320</v>
      </c>
      <c r="F252" s="129" t="s">
        <v>321</v>
      </c>
      <c r="G252" s="130" t="s">
        <v>134</v>
      </c>
      <c r="H252" s="131">
        <v>0</v>
      </c>
      <c r="I252" s="132"/>
      <c r="J252" s="132">
        <f>ROUND(I252*H252,2)</f>
        <v>0</v>
      </c>
      <c r="K252" s="129" t="s">
        <v>135</v>
      </c>
      <c r="L252" s="28"/>
      <c r="M252" s="133" t="s">
        <v>1</v>
      </c>
      <c r="N252" s="134" t="s">
        <v>37</v>
      </c>
      <c r="O252" s="135">
        <v>0.95899999999999996</v>
      </c>
      <c r="P252" s="135">
        <f>O252*H252</f>
        <v>0</v>
      </c>
      <c r="Q252" s="135">
        <v>6.6100000000000004E-3</v>
      </c>
      <c r="R252" s="135">
        <f>Q252*H252</f>
        <v>0</v>
      </c>
      <c r="S252" s="135">
        <v>0</v>
      </c>
      <c r="T252" s="136">
        <f>S252*H252</f>
        <v>0</v>
      </c>
      <c r="AR252" s="137" t="s">
        <v>219</v>
      </c>
      <c r="AT252" s="137" t="s">
        <v>131</v>
      </c>
      <c r="AU252" s="137" t="s">
        <v>82</v>
      </c>
      <c r="AY252" s="16" t="s">
        <v>129</v>
      </c>
      <c r="BE252" s="138">
        <f>IF(N252="základní",J252,0)</f>
        <v>0</v>
      </c>
      <c r="BF252" s="138">
        <f>IF(N252="snížená",J252,0)</f>
        <v>0</v>
      </c>
      <c r="BG252" s="138">
        <f>IF(N252="zákl. přenesená",J252,0)</f>
        <v>0</v>
      </c>
      <c r="BH252" s="138">
        <f>IF(N252="sníž. přenesená",J252,0)</f>
        <v>0</v>
      </c>
      <c r="BI252" s="138">
        <f>IF(N252="nulová",J252,0)</f>
        <v>0</v>
      </c>
      <c r="BJ252" s="16" t="s">
        <v>77</v>
      </c>
      <c r="BK252" s="138">
        <f>ROUND(I252*H252,2)</f>
        <v>0</v>
      </c>
      <c r="BL252" s="16" t="s">
        <v>219</v>
      </c>
      <c r="BM252" s="137" t="s">
        <v>322</v>
      </c>
    </row>
    <row r="253" spans="2:65" s="12" customFormat="1">
      <c r="B253" s="139"/>
      <c r="D253" s="140" t="s">
        <v>138</v>
      </c>
      <c r="E253" s="141" t="s">
        <v>1</v>
      </c>
      <c r="F253" s="142" t="s">
        <v>280</v>
      </c>
      <c r="H253" s="143">
        <v>0</v>
      </c>
      <c r="L253" s="139"/>
      <c r="M253" s="144"/>
      <c r="T253" s="145"/>
      <c r="AT253" s="141" t="s">
        <v>138</v>
      </c>
      <c r="AU253" s="141" t="s">
        <v>82</v>
      </c>
      <c r="AV253" s="12" t="s">
        <v>82</v>
      </c>
      <c r="AW253" s="12" t="s">
        <v>29</v>
      </c>
      <c r="AX253" s="12" t="s">
        <v>72</v>
      </c>
      <c r="AY253" s="141" t="s">
        <v>129</v>
      </c>
    </row>
    <row r="254" spans="2:65" s="13" customFormat="1">
      <c r="B254" s="146"/>
      <c r="D254" s="140" t="s">
        <v>138</v>
      </c>
      <c r="E254" s="147" t="s">
        <v>1</v>
      </c>
      <c r="F254" s="148" t="s">
        <v>140</v>
      </c>
      <c r="H254" s="149">
        <v>0</v>
      </c>
      <c r="L254" s="146"/>
      <c r="M254" s="150"/>
      <c r="T254" s="151"/>
      <c r="AT254" s="147" t="s">
        <v>138</v>
      </c>
      <c r="AU254" s="147" t="s">
        <v>82</v>
      </c>
      <c r="AV254" s="13" t="s">
        <v>136</v>
      </c>
      <c r="AW254" s="13" t="s">
        <v>29</v>
      </c>
      <c r="AX254" s="13" t="s">
        <v>77</v>
      </c>
      <c r="AY254" s="147" t="s">
        <v>129</v>
      </c>
    </row>
    <row r="255" spans="2:65" s="1" customFormat="1" ht="33" customHeight="1">
      <c r="B255" s="126"/>
      <c r="C255" s="127" t="s">
        <v>323</v>
      </c>
      <c r="D255" s="127" t="s">
        <v>131</v>
      </c>
      <c r="E255" s="128" t="s">
        <v>324</v>
      </c>
      <c r="F255" s="129" t="s">
        <v>325</v>
      </c>
      <c r="G255" s="130" t="s">
        <v>134</v>
      </c>
      <c r="H255" s="131">
        <v>0</v>
      </c>
      <c r="I255" s="132"/>
      <c r="J255" s="132">
        <f>ROUND(I255*H255,2)</f>
        <v>0</v>
      </c>
      <c r="K255" s="129" t="s">
        <v>135</v>
      </c>
      <c r="L255" s="28"/>
      <c r="M255" s="133" t="s">
        <v>1</v>
      </c>
      <c r="N255" s="134" t="s">
        <v>37</v>
      </c>
      <c r="O255" s="135">
        <v>3.2000000000000001E-2</v>
      </c>
      <c r="P255" s="135">
        <f>O255*H255</f>
        <v>0</v>
      </c>
      <c r="Q255" s="135">
        <v>3.5E-4</v>
      </c>
      <c r="R255" s="135">
        <f>Q255*H255</f>
        <v>0</v>
      </c>
      <c r="S255" s="135">
        <v>0</v>
      </c>
      <c r="T255" s="136">
        <f>S255*H255</f>
        <v>0</v>
      </c>
      <c r="AR255" s="137" t="s">
        <v>219</v>
      </c>
      <c r="AT255" s="137" t="s">
        <v>131</v>
      </c>
      <c r="AU255" s="137" t="s">
        <v>82</v>
      </c>
      <c r="AY255" s="16" t="s">
        <v>129</v>
      </c>
      <c r="BE255" s="138">
        <f>IF(N255="základní",J255,0)</f>
        <v>0</v>
      </c>
      <c r="BF255" s="138">
        <f>IF(N255="snížená",J255,0)</f>
        <v>0</v>
      </c>
      <c r="BG255" s="138">
        <f>IF(N255="zákl. přenesená",J255,0)</f>
        <v>0</v>
      </c>
      <c r="BH255" s="138">
        <f>IF(N255="sníž. přenesená",J255,0)</f>
        <v>0</v>
      </c>
      <c r="BI255" s="138">
        <f>IF(N255="nulová",J255,0)</f>
        <v>0</v>
      </c>
      <c r="BJ255" s="16" t="s">
        <v>77</v>
      </c>
      <c r="BK255" s="138">
        <f>ROUND(I255*H255,2)</f>
        <v>0</v>
      </c>
      <c r="BL255" s="16" t="s">
        <v>219</v>
      </c>
      <c r="BM255" s="137" t="s">
        <v>326</v>
      </c>
    </row>
    <row r="256" spans="2:65" s="12" customFormat="1">
      <c r="B256" s="139"/>
      <c r="D256" s="140" t="s">
        <v>138</v>
      </c>
      <c r="E256" s="141" t="s">
        <v>1</v>
      </c>
      <c r="F256" s="142" t="s">
        <v>280</v>
      </c>
      <c r="H256" s="143">
        <v>0</v>
      </c>
      <c r="L256" s="139"/>
      <c r="M256" s="144"/>
      <c r="T256" s="145"/>
      <c r="AT256" s="141" t="s">
        <v>138</v>
      </c>
      <c r="AU256" s="141" t="s">
        <v>82</v>
      </c>
      <c r="AV256" s="12" t="s">
        <v>82</v>
      </c>
      <c r="AW256" s="12" t="s">
        <v>29</v>
      </c>
      <c r="AX256" s="12" t="s">
        <v>72</v>
      </c>
      <c r="AY256" s="141" t="s">
        <v>129</v>
      </c>
    </row>
    <row r="257" spans="2:65" s="13" customFormat="1">
      <c r="B257" s="146"/>
      <c r="D257" s="140" t="s">
        <v>138</v>
      </c>
      <c r="E257" s="147" t="s">
        <v>1</v>
      </c>
      <c r="F257" s="148" t="s">
        <v>140</v>
      </c>
      <c r="H257" s="149">
        <v>0</v>
      </c>
      <c r="L257" s="146"/>
      <c r="M257" s="150"/>
      <c r="T257" s="151"/>
      <c r="AT257" s="147" t="s">
        <v>138</v>
      </c>
      <c r="AU257" s="147" t="s">
        <v>82</v>
      </c>
      <c r="AV257" s="13" t="s">
        <v>136</v>
      </c>
      <c r="AW257" s="13" t="s">
        <v>29</v>
      </c>
      <c r="AX257" s="13" t="s">
        <v>77</v>
      </c>
      <c r="AY257" s="147" t="s">
        <v>129</v>
      </c>
    </row>
    <row r="258" spans="2:65" s="1" customFormat="1" ht="24.2" customHeight="1">
      <c r="B258" s="126"/>
      <c r="C258" s="127" t="s">
        <v>327</v>
      </c>
      <c r="D258" s="127" t="s">
        <v>131</v>
      </c>
      <c r="E258" s="128" t="s">
        <v>328</v>
      </c>
      <c r="F258" s="129" t="s">
        <v>329</v>
      </c>
      <c r="G258" s="130" t="s">
        <v>289</v>
      </c>
      <c r="H258" s="131">
        <v>0</v>
      </c>
      <c r="I258" s="132"/>
      <c r="J258" s="132">
        <f>ROUND(I258*H258,2)</f>
        <v>0</v>
      </c>
      <c r="K258" s="129" t="s">
        <v>135</v>
      </c>
      <c r="L258" s="28"/>
      <c r="M258" s="133" t="s">
        <v>1</v>
      </c>
      <c r="N258" s="134" t="s">
        <v>37</v>
      </c>
      <c r="O258" s="135">
        <v>0.35899999999999999</v>
      </c>
      <c r="P258" s="135">
        <f>O258*H258</f>
        <v>0</v>
      </c>
      <c r="Q258" s="135">
        <v>2.5999999999999999E-3</v>
      </c>
      <c r="R258" s="135">
        <f>Q258*H258</f>
        <v>0</v>
      </c>
      <c r="S258" s="135">
        <v>0</v>
      </c>
      <c r="T258" s="136">
        <f>S258*H258</f>
        <v>0</v>
      </c>
      <c r="AR258" s="137" t="s">
        <v>219</v>
      </c>
      <c r="AT258" s="137" t="s">
        <v>131</v>
      </c>
      <c r="AU258" s="137" t="s">
        <v>82</v>
      </c>
      <c r="AY258" s="16" t="s">
        <v>129</v>
      </c>
      <c r="BE258" s="138">
        <f>IF(N258="základní",J258,0)</f>
        <v>0</v>
      </c>
      <c r="BF258" s="138">
        <f>IF(N258="snížená",J258,0)</f>
        <v>0</v>
      </c>
      <c r="BG258" s="138">
        <f>IF(N258="zákl. přenesená",J258,0)</f>
        <v>0</v>
      </c>
      <c r="BH258" s="138">
        <f>IF(N258="sníž. přenesená",J258,0)</f>
        <v>0</v>
      </c>
      <c r="BI258" s="138">
        <f>IF(N258="nulová",J258,0)</f>
        <v>0</v>
      </c>
      <c r="BJ258" s="16" t="s">
        <v>77</v>
      </c>
      <c r="BK258" s="138">
        <f>ROUND(I258*H258,2)</f>
        <v>0</v>
      </c>
      <c r="BL258" s="16" t="s">
        <v>219</v>
      </c>
      <c r="BM258" s="137" t="s">
        <v>330</v>
      </c>
    </row>
    <row r="259" spans="2:65" s="12" customFormat="1">
      <c r="B259" s="139"/>
      <c r="D259" s="140" t="s">
        <v>138</v>
      </c>
      <c r="E259" s="141" t="s">
        <v>1</v>
      </c>
      <c r="F259" s="142" t="s">
        <v>331</v>
      </c>
      <c r="H259" s="143">
        <v>0</v>
      </c>
      <c r="L259" s="139"/>
      <c r="M259" s="144"/>
      <c r="T259" s="145"/>
      <c r="AT259" s="141" t="s">
        <v>138</v>
      </c>
      <c r="AU259" s="141" t="s">
        <v>82</v>
      </c>
      <c r="AV259" s="12" t="s">
        <v>82</v>
      </c>
      <c r="AW259" s="12" t="s">
        <v>29</v>
      </c>
      <c r="AX259" s="12" t="s">
        <v>72</v>
      </c>
      <c r="AY259" s="141" t="s">
        <v>129</v>
      </c>
    </row>
    <row r="260" spans="2:65" s="13" customFormat="1">
      <c r="B260" s="146"/>
      <c r="D260" s="140" t="s">
        <v>138</v>
      </c>
      <c r="E260" s="147" t="s">
        <v>1</v>
      </c>
      <c r="F260" s="148" t="s">
        <v>140</v>
      </c>
      <c r="H260" s="149">
        <v>0</v>
      </c>
      <c r="L260" s="146"/>
      <c r="M260" s="150"/>
      <c r="T260" s="151"/>
      <c r="AT260" s="147" t="s">
        <v>138</v>
      </c>
      <c r="AU260" s="147" t="s">
        <v>82</v>
      </c>
      <c r="AV260" s="13" t="s">
        <v>136</v>
      </c>
      <c r="AW260" s="13" t="s">
        <v>29</v>
      </c>
      <c r="AX260" s="13" t="s">
        <v>77</v>
      </c>
      <c r="AY260" s="147" t="s">
        <v>129</v>
      </c>
    </row>
    <row r="261" spans="2:65" s="1" customFormat="1" ht="24.2" customHeight="1">
      <c r="B261" s="126"/>
      <c r="C261" s="127" t="s">
        <v>332</v>
      </c>
      <c r="D261" s="127" t="s">
        <v>131</v>
      </c>
      <c r="E261" s="128" t="s">
        <v>333</v>
      </c>
      <c r="F261" s="129" t="s">
        <v>334</v>
      </c>
      <c r="G261" s="130" t="s">
        <v>289</v>
      </c>
      <c r="H261" s="131">
        <v>0</v>
      </c>
      <c r="I261" s="132"/>
      <c r="J261" s="132">
        <f>ROUND(I261*H261,2)</f>
        <v>0</v>
      </c>
      <c r="K261" s="129" t="s">
        <v>135</v>
      </c>
      <c r="L261" s="28"/>
      <c r="M261" s="133" t="s">
        <v>1</v>
      </c>
      <c r="N261" s="134" t="s">
        <v>37</v>
      </c>
      <c r="O261" s="135">
        <v>0.22800000000000001</v>
      </c>
      <c r="P261" s="135">
        <f>O261*H261</f>
        <v>0</v>
      </c>
      <c r="Q261" s="135">
        <v>1.3699999999999999E-3</v>
      </c>
      <c r="R261" s="135">
        <f>Q261*H261</f>
        <v>0</v>
      </c>
      <c r="S261" s="135">
        <v>0</v>
      </c>
      <c r="T261" s="136">
        <f>S261*H261</f>
        <v>0</v>
      </c>
      <c r="AR261" s="137" t="s">
        <v>219</v>
      </c>
      <c r="AT261" s="137" t="s">
        <v>131</v>
      </c>
      <c r="AU261" s="137" t="s">
        <v>82</v>
      </c>
      <c r="AY261" s="16" t="s">
        <v>129</v>
      </c>
      <c r="BE261" s="138">
        <f>IF(N261="základní",J261,0)</f>
        <v>0</v>
      </c>
      <c r="BF261" s="138">
        <f>IF(N261="snížená",J261,0)</f>
        <v>0</v>
      </c>
      <c r="BG261" s="138">
        <f>IF(N261="zákl. přenesená",J261,0)</f>
        <v>0</v>
      </c>
      <c r="BH261" s="138">
        <f>IF(N261="sníž. přenesená",J261,0)</f>
        <v>0</v>
      </c>
      <c r="BI261" s="138">
        <f>IF(N261="nulová",J261,0)</f>
        <v>0</v>
      </c>
      <c r="BJ261" s="16" t="s">
        <v>77</v>
      </c>
      <c r="BK261" s="138">
        <f>ROUND(I261*H261,2)</f>
        <v>0</v>
      </c>
      <c r="BL261" s="16" t="s">
        <v>219</v>
      </c>
      <c r="BM261" s="137" t="s">
        <v>335</v>
      </c>
    </row>
    <row r="262" spans="2:65" s="12" customFormat="1">
      <c r="B262" s="139"/>
      <c r="D262" s="140" t="s">
        <v>138</v>
      </c>
      <c r="E262" s="141" t="s">
        <v>1</v>
      </c>
      <c r="F262" s="142" t="s">
        <v>336</v>
      </c>
      <c r="H262" s="143">
        <v>0</v>
      </c>
      <c r="L262" s="139"/>
      <c r="M262" s="144"/>
      <c r="T262" s="145"/>
      <c r="AT262" s="141" t="s">
        <v>138</v>
      </c>
      <c r="AU262" s="141" t="s">
        <v>82</v>
      </c>
      <c r="AV262" s="12" t="s">
        <v>82</v>
      </c>
      <c r="AW262" s="12" t="s">
        <v>29</v>
      </c>
      <c r="AX262" s="12" t="s">
        <v>72</v>
      </c>
      <c r="AY262" s="141" t="s">
        <v>129</v>
      </c>
    </row>
    <row r="263" spans="2:65" s="13" customFormat="1">
      <c r="B263" s="146"/>
      <c r="D263" s="140" t="s">
        <v>138</v>
      </c>
      <c r="E263" s="147" t="s">
        <v>1</v>
      </c>
      <c r="F263" s="148" t="s">
        <v>140</v>
      </c>
      <c r="H263" s="149">
        <v>0</v>
      </c>
      <c r="L263" s="146"/>
      <c r="M263" s="150"/>
      <c r="T263" s="151"/>
      <c r="AT263" s="147" t="s">
        <v>138</v>
      </c>
      <c r="AU263" s="147" t="s">
        <v>82</v>
      </c>
      <c r="AV263" s="13" t="s">
        <v>136</v>
      </c>
      <c r="AW263" s="13" t="s">
        <v>29</v>
      </c>
      <c r="AX263" s="13" t="s">
        <v>77</v>
      </c>
      <c r="AY263" s="147" t="s">
        <v>129</v>
      </c>
    </row>
    <row r="264" spans="2:65" s="1" customFormat="1" ht="24.2" customHeight="1">
      <c r="B264" s="126"/>
      <c r="C264" s="127" t="s">
        <v>337</v>
      </c>
      <c r="D264" s="127" t="s">
        <v>131</v>
      </c>
      <c r="E264" s="128" t="s">
        <v>338</v>
      </c>
      <c r="F264" s="129" t="s">
        <v>339</v>
      </c>
      <c r="G264" s="130" t="s">
        <v>289</v>
      </c>
      <c r="H264" s="131">
        <v>0</v>
      </c>
      <c r="I264" s="132"/>
      <c r="J264" s="132">
        <f>ROUND(I264*H264,2)</f>
        <v>0</v>
      </c>
      <c r="K264" s="129" t="s">
        <v>135</v>
      </c>
      <c r="L264" s="28"/>
      <c r="M264" s="133" t="s">
        <v>1</v>
      </c>
      <c r="N264" s="134" t="s">
        <v>37</v>
      </c>
      <c r="O264" s="135">
        <v>0.20399999999999999</v>
      </c>
      <c r="P264" s="135">
        <f>O264*H264</f>
        <v>0</v>
      </c>
      <c r="Q264" s="135">
        <v>1.6900000000000001E-3</v>
      </c>
      <c r="R264" s="135">
        <f>Q264*H264</f>
        <v>0</v>
      </c>
      <c r="S264" s="135">
        <v>0</v>
      </c>
      <c r="T264" s="136">
        <f>S264*H264</f>
        <v>0</v>
      </c>
      <c r="AR264" s="137" t="s">
        <v>219</v>
      </c>
      <c r="AT264" s="137" t="s">
        <v>131</v>
      </c>
      <c r="AU264" s="137" t="s">
        <v>82</v>
      </c>
      <c r="AY264" s="16" t="s">
        <v>129</v>
      </c>
      <c r="BE264" s="138">
        <f>IF(N264="základní",J264,0)</f>
        <v>0</v>
      </c>
      <c r="BF264" s="138">
        <f>IF(N264="snížená",J264,0)</f>
        <v>0</v>
      </c>
      <c r="BG264" s="138">
        <f>IF(N264="zákl. přenesená",J264,0)</f>
        <v>0</v>
      </c>
      <c r="BH264" s="138">
        <f>IF(N264="sníž. přenesená",J264,0)</f>
        <v>0</v>
      </c>
      <c r="BI264" s="138">
        <f>IF(N264="nulová",J264,0)</f>
        <v>0</v>
      </c>
      <c r="BJ264" s="16" t="s">
        <v>77</v>
      </c>
      <c r="BK264" s="138">
        <f>ROUND(I264*H264,2)</f>
        <v>0</v>
      </c>
      <c r="BL264" s="16" t="s">
        <v>219</v>
      </c>
      <c r="BM264" s="137" t="s">
        <v>340</v>
      </c>
    </row>
    <row r="265" spans="2:65" s="1" customFormat="1" ht="24.2" customHeight="1">
      <c r="B265" s="126"/>
      <c r="C265" s="127" t="s">
        <v>341</v>
      </c>
      <c r="D265" s="127" t="s">
        <v>131</v>
      </c>
      <c r="E265" s="128" t="s">
        <v>342</v>
      </c>
      <c r="F265" s="129" t="s">
        <v>343</v>
      </c>
      <c r="G265" s="130" t="s">
        <v>222</v>
      </c>
      <c r="H265" s="131">
        <v>0</v>
      </c>
      <c r="I265" s="132"/>
      <c r="J265" s="132">
        <f>ROUND(I265*H265,2)</f>
        <v>0</v>
      </c>
      <c r="K265" s="129" t="s">
        <v>135</v>
      </c>
      <c r="L265" s="28"/>
      <c r="M265" s="133" t="s">
        <v>1</v>
      </c>
      <c r="N265" s="134" t="s">
        <v>37</v>
      </c>
      <c r="O265" s="135">
        <v>0.11</v>
      </c>
      <c r="P265" s="135">
        <f>O265*H265</f>
        <v>0</v>
      </c>
      <c r="Q265" s="135">
        <v>2.5000000000000001E-4</v>
      </c>
      <c r="R265" s="135">
        <f>Q265*H265</f>
        <v>0</v>
      </c>
      <c r="S265" s="135">
        <v>0</v>
      </c>
      <c r="T265" s="136">
        <f>S265*H265</f>
        <v>0</v>
      </c>
      <c r="AR265" s="137" t="s">
        <v>219</v>
      </c>
      <c r="AT265" s="137" t="s">
        <v>131</v>
      </c>
      <c r="AU265" s="137" t="s">
        <v>82</v>
      </c>
      <c r="AY265" s="16" t="s">
        <v>129</v>
      </c>
      <c r="BE265" s="138">
        <f>IF(N265="základní",J265,0)</f>
        <v>0</v>
      </c>
      <c r="BF265" s="138">
        <f>IF(N265="snížená",J265,0)</f>
        <v>0</v>
      </c>
      <c r="BG265" s="138">
        <f>IF(N265="zákl. přenesená",J265,0)</f>
        <v>0</v>
      </c>
      <c r="BH265" s="138">
        <f>IF(N265="sníž. přenesená",J265,0)</f>
        <v>0</v>
      </c>
      <c r="BI265" s="138">
        <f>IF(N265="nulová",J265,0)</f>
        <v>0</v>
      </c>
      <c r="BJ265" s="16" t="s">
        <v>77</v>
      </c>
      <c r="BK265" s="138">
        <f>ROUND(I265*H265,2)</f>
        <v>0</v>
      </c>
      <c r="BL265" s="16" t="s">
        <v>219</v>
      </c>
      <c r="BM265" s="137" t="s">
        <v>344</v>
      </c>
    </row>
    <row r="266" spans="2:65" s="1" customFormat="1" ht="24.2" customHeight="1">
      <c r="B266" s="126"/>
      <c r="C266" s="127" t="s">
        <v>345</v>
      </c>
      <c r="D266" s="127" t="s">
        <v>131</v>
      </c>
      <c r="E266" s="128" t="s">
        <v>346</v>
      </c>
      <c r="F266" s="129" t="s">
        <v>347</v>
      </c>
      <c r="G266" s="130" t="s">
        <v>222</v>
      </c>
      <c r="H266" s="131">
        <v>0</v>
      </c>
      <c r="I266" s="132"/>
      <c r="J266" s="132">
        <f>ROUND(I266*H266,2)</f>
        <v>0</v>
      </c>
      <c r="K266" s="129" t="s">
        <v>135</v>
      </c>
      <c r="L266" s="28"/>
      <c r="M266" s="133" t="s">
        <v>1</v>
      </c>
      <c r="N266" s="134" t="s">
        <v>37</v>
      </c>
      <c r="O266" s="135">
        <v>0.4</v>
      </c>
      <c r="P266" s="135">
        <f>O266*H266</f>
        <v>0</v>
      </c>
      <c r="Q266" s="135">
        <v>3.6000000000000002E-4</v>
      </c>
      <c r="R266" s="135">
        <f>Q266*H266</f>
        <v>0</v>
      </c>
      <c r="S266" s="135">
        <v>0</v>
      </c>
      <c r="T266" s="136">
        <f>S266*H266</f>
        <v>0</v>
      </c>
      <c r="AR266" s="137" t="s">
        <v>219</v>
      </c>
      <c r="AT266" s="137" t="s">
        <v>131</v>
      </c>
      <c r="AU266" s="137" t="s">
        <v>82</v>
      </c>
      <c r="AY266" s="16" t="s">
        <v>129</v>
      </c>
      <c r="BE266" s="138">
        <f>IF(N266="základní",J266,0)</f>
        <v>0</v>
      </c>
      <c r="BF266" s="138">
        <f>IF(N266="snížená",J266,0)</f>
        <v>0</v>
      </c>
      <c r="BG266" s="138">
        <f>IF(N266="zákl. přenesená",J266,0)</f>
        <v>0</v>
      </c>
      <c r="BH266" s="138">
        <f>IF(N266="sníž. přenesená",J266,0)</f>
        <v>0</v>
      </c>
      <c r="BI266" s="138">
        <f>IF(N266="nulová",J266,0)</f>
        <v>0</v>
      </c>
      <c r="BJ266" s="16" t="s">
        <v>77</v>
      </c>
      <c r="BK266" s="138">
        <f>ROUND(I266*H266,2)</f>
        <v>0</v>
      </c>
      <c r="BL266" s="16" t="s">
        <v>219</v>
      </c>
      <c r="BM266" s="137" t="s">
        <v>348</v>
      </c>
    </row>
    <row r="267" spans="2:65" s="1" customFormat="1" ht="24.2" customHeight="1">
      <c r="B267" s="126"/>
      <c r="C267" s="127" t="s">
        <v>349</v>
      </c>
      <c r="D267" s="127" t="s">
        <v>131</v>
      </c>
      <c r="E267" s="128" t="s">
        <v>350</v>
      </c>
      <c r="F267" s="129" t="s">
        <v>351</v>
      </c>
      <c r="G267" s="130" t="s">
        <v>289</v>
      </c>
      <c r="H267" s="131">
        <v>0</v>
      </c>
      <c r="I267" s="132"/>
      <c r="J267" s="132">
        <f>ROUND(I267*H267,2)</f>
        <v>0</v>
      </c>
      <c r="K267" s="129" t="s">
        <v>135</v>
      </c>
      <c r="L267" s="28"/>
      <c r="M267" s="133" t="s">
        <v>1</v>
      </c>
      <c r="N267" s="134" t="s">
        <v>37</v>
      </c>
      <c r="O267" s="135">
        <v>0.33400000000000002</v>
      </c>
      <c r="P267" s="135">
        <f>O267*H267</f>
        <v>0</v>
      </c>
      <c r="Q267" s="135">
        <v>2.1700000000000001E-3</v>
      </c>
      <c r="R267" s="135">
        <f>Q267*H267</f>
        <v>0</v>
      </c>
      <c r="S267" s="135">
        <v>0</v>
      </c>
      <c r="T267" s="136">
        <f>S267*H267</f>
        <v>0</v>
      </c>
      <c r="AR267" s="137" t="s">
        <v>219</v>
      </c>
      <c r="AT267" s="137" t="s">
        <v>131</v>
      </c>
      <c r="AU267" s="137" t="s">
        <v>82</v>
      </c>
      <c r="AY267" s="16" t="s">
        <v>129</v>
      </c>
      <c r="BE267" s="138">
        <f>IF(N267="základní",J267,0)</f>
        <v>0</v>
      </c>
      <c r="BF267" s="138">
        <f>IF(N267="snížená",J267,0)</f>
        <v>0</v>
      </c>
      <c r="BG267" s="138">
        <f>IF(N267="zákl. přenesená",J267,0)</f>
        <v>0</v>
      </c>
      <c r="BH267" s="138">
        <f>IF(N267="sníž. přenesená",J267,0)</f>
        <v>0</v>
      </c>
      <c r="BI267" s="138">
        <f>IF(N267="nulová",J267,0)</f>
        <v>0</v>
      </c>
      <c r="BJ267" s="16" t="s">
        <v>77</v>
      </c>
      <c r="BK267" s="138">
        <f>ROUND(I267*H267,2)</f>
        <v>0</v>
      </c>
      <c r="BL267" s="16" t="s">
        <v>219</v>
      </c>
      <c r="BM267" s="137" t="s">
        <v>352</v>
      </c>
    </row>
    <row r="268" spans="2:65" s="12" customFormat="1">
      <c r="B268" s="139"/>
      <c r="D268" s="140" t="s">
        <v>138</v>
      </c>
      <c r="E268" s="141" t="s">
        <v>1</v>
      </c>
      <c r="F268" s="142" t="s">
        <v>353</v>
      </c>
      <c r="H268" s="143">
        <v>0</v>
      </c>
      <c r="L268" s="139"/>
      <c r="M268" s="144"/>
      <c r="T268" s="145"/>
      <c r="AT268" s="141" t="s">
        <v>138</v>
      </c>
      <c r="AU268" s="141" t="s">
        <v>82</v>
      </c>
      <c r="AV268" s="12" t="s">
        <v>82</v>
      </c>
      <c r="AW268" s="12" t="s">
        <v>29</v>
      </c>
      <c r="AX268" s="12" t="s">
        <v>72</v>
      </c>
      <c r="AY268" s="141" t="s">
        <v>129</v>
      </c>
    </row>
    <row r="269" spans="2:65" s="13" customFormat="1">
      <c r="B269" s="146"/>
      <c r="D269" s="140" t="s">
        <v>138</v>
      </c>
      <c r="E269" s="147" t="s">
        <v>1</v>
      </c>
      <c r="F269" s="148" t="s">
        <v>140</v>
      </c>
      <c r="H269" s="149">
        <v>0</v>
      </c>
      <c r="L269" s="146"/>
      <c r="M269" s="150"/>
      <c r="T269" s="151"/>
      <c r="AT269" s="147" t="s">
        <v>138</v>
      </c>
      <c r="AU269" s="147" t="s">
        <v>82</v>
      </c>
      <c r="AV269" s="13" t="s">
        <v>136</v>
      </c>
      <c r="AW269" s="13" t="s">
        <v>29</v>
      </c>
      <c r="AX269" s="13" t="s">
        <v>77</v>
      </c>
      <c r="AY269" s="147" t="s">
        <v>129</v>
      </c>
    </row>
    <row r="270" spans="2:65" s="1" customFormat="1" ht="33" customHeight="1">
      <c r="B270" s="126"/>
      <c r="C270" s="127" t="s">
        <v>354</v>
      </c>
      <c r="D270" s="127" t="s">
        <v>131</v>
      </c>
      <c r="E270" s="128" t="s">
        <v>355</v>
      </c>
      <c r="F270" s="129" t="s">
        <v>356</v>
      </c>
      <c r="G270" s="130" t="s">
        <v>178</v>
      </c>
      <c r="H270" s="131">
        <v>0</v>
      </c>
      <c r="I270" s="132"/>
      <c r="J270" s="132">
        <f>ROUND(I270*H270,2)</f>
        <v>0</v>
      </c>
      <c r="K270" s="129" t="s">
        <v>135</v>
      </c>
      <c r="L270" s="28"/>
      <c r="M270" s="133" t="s">
        <v>1</v>
      </c>
      <c r="N270" s="134" t="s">
        <v>37</v>
      </c>
      <c r="O270" s="135">
        <v>6.3689999999999998</v>
      </c>
      <c r="P270" s="135">
        <f>O270*H270</f>
        <v>0</v>
      </c>
      <c r="Q270" s="135">
        <v>0</v>
      </c>
      <c r="R270" s="135">
        <f>Q270*H270</f>
        <v>0</v>
      </c>
      <c r="S270" s="135">
        <v>0</v>
      </c>
      <c r="T270" s="136">
        <f>S270*H270</f>
        <v>0</v>
      </c>
      <c r="AR270" s="137" t="s">
        <v>219</v>
      </c>
      <c r="AT270" s="137" t="s">
        <v>131</v>
      </c>
      <c r="AU270" s="137" t="s">
        <v>82</v>
      </c>
      <c r="AY270" s="16" t="s">
        <v>129</v>
      </c>
      <c r="BE270" s="138">
        <f>IF(N270="základní",J270,0)</f>
        <v>0</v>
      </c>
      <c r="BF270" s="138">
        <f>IF(N270="snížená",J270,0)</f>
        <v>0</v>
      </c>
      <c r="BG270" s="138">
        <f>IF(N270="zákl. přenesená",J270,0)</f>
        <v>0</v>
      </c>
      <c r="BH270" s="138">
        <f>IF(N270="sníž. přenesená",J270,0)</f>
        <v>0</v>
      </c>
      <c r="BI270" s="138">
        <f>IF(N270="nulová",J270,0)</f>
        <v>0</v>
      </c>
      <c r="BJ270" s="16" t="s">
        <v>77</v>
      </c>
      <c r="BK270" s="138">
        <f>ROUND(I270*H270,2)</f>
        <v>0</v>
      </c>
      <c r="BL270" s="16" t="s">
        <v>219</v>
      </c>
      <c r="BM270" s="137" t="s">
        <v>357</v>
      </c>
    </row>
    <row r="271" spans="2:65" s="11" customFormat="1" ht="22.9" customHeight="1">
      <c r="B271" s="115"/>
      <c r="D271" s="116" t="s">
        <v>71</v>
      </c>
      <c r="E271" s="124" t="s">
        <v>358</v>
      </c>
      <c r="F271" s="124" t="s">
        <v>602</v>
      </c>
      <c r="H271" s="11">
        <v>0</v>
      </c>
      <c r="J271" s="125">
        <f>BK271</f>
        <v>0</v>
      </c>
      <c r="L271" s="115"/>
      <c r="M271" s="119"/>
      <c r="P271" s="120">
        <f>SUM(P272:P277)</f>
        <v>0</v>
      </c>
      <c r="R271" s="120">
        <f>SUM(R272:R277)</f>
        <v>0</v>
      </c>
      <c r="T271" s="121">
        <f>SUM(T272:T277)</f>
        <v>0</v>
      </c>
      <c r="AR271" s="116" t="s">
        <v>82</v>
      </c>
      <c r="AT271" s="122" t="s">
        <v>71</v>
      </c>
      <c r="AU271" s="122" t="s">
        <v>77</v>
      </c>
      <c r="AY271" s="116" t="s">
        <v>129</v>
      </c>
      <c r="BK271" s="123">
        <f>SUM(BK272:BK277)</f>
        <v>0</v>
      </c>
    </row>
    <row r="272" spans="2:65" s="1" customFormat="1" ht="37.9" customHeight="1">
      <c r="B272" s="126"/>
      <c r="C272" s="127" t="s">
        <v>359</v>
      </c>
      <c r="D272" s="127" t="s">
        <v>131</v>
      </c>
      <c r="E272" s="128" t="s">
        <v>360</v>
      </c>
      <c r="F272" s="129" t="s">
        <v>361</v>
      </c>
      <c r="G272" s="130" t="s">
        <v>134</v>
      </c>
      <c r="H272" s="131">
        <v>0</v>
      </c>
      <c r="I272" s="132"/>
      <c r="J272" s="132">
        <f>ROUND(I272*H272,2)</f>
        <v>0</v>
      </c>
      <c r="K272" s="129" t="s">
        <v>135</v>
      </c>
      <c r="L272" s="28"/>
      <c r="M272" s="133" t="s">
        <v>1</v>
      </c>
      <c r="N272" s="134" t="s">
        <v>37</v>
      </c>
      <c r="O272" s="135">
        <v>0.1</v>
      </c>
      <c r="P272" s="135">
        <f>O272*H272</f>
        <v>0</v>
      </c>
      <c r="Q272" s="135">
        <v>1.0000000000000001E-5</v>
      </c>
      <c r="R272" s="135">
        <f>Q272*H272</f>
        <v>0</v>
      </c>
      <c r="S272" s="135">
        <v>0</v>
      </c>
      <c r="T272" s="136">
        <f>S272*H272</f>
        <v>0</v>
      </c>
      <c r="AR272" s="137" t="s">
        <v>219</v>
      </c>
      <c r="AT272" s="137" t="s">
        <v>131</v>
      </c>
      <c r="AU272" s="137" t="s">
        <v>82</v>
      </c>
      <c r="AY272" s="16" t="s">
        <v>129</v>
      </c>
      <c r="BE272" s="138">
        <f>IF(N272="základní",J272,0)</f>
        <v>0</v>
      </c>
      <c r="BF272" s="138">
        <f>IF(N272="snížená",J272,0)</f>
        <v>0</v>
      </c>
      <c r="BG272" s="138">
        <f>IF(N272="zákl. přenesená",J272,0)</f>
        <v>0</v>
      </c>
      <c r="BH272" s="138">
        <f>IF(N272="sníž. přenesená",J272,0)</f>
        <v>0</v>
      </c>
      <c r="BI272" s="138">
        <f>IF(N272="nulová",J272,0)</f>
        <v>0</v>
      </c>
      <c r="BJ272" s="16" t="s">
        <v>77</v>
      </c>
      <c r="BK272" s="138">
        <f>ROUND(I272*H272,2)</f>
        <v>0</v>
      </c>
      <c r="BL272" s="16" t="s">
        <v>219</v>
      </c>
      <c r="BM272" s="137" t="s">
        <v>362</v>
      </c>
    </row>
    <row r="273" spans="2:65" s="12" customFormat="1">
      <c r="B273" s="139"/>
      <c r="D273" s="140" t="s">
        <v>138</v>
      </c>
      <c r="E273" s="141" t="s">
        <v>1</v>
      </c>
      <c r="F273" s="142" t="s">
        <v>280</v>
      </c>
      <c r="H273" s="143">
        <v>0</v>
      </c>
      <c r="L273" s="139"/>
      <c r="M273" s="144"/>
      <c r="T273" s="145"/>
      <c r="AT273" s="141" t="s">
        <v>138</v>
      </c>
      <c r="AU273" s="141" t="s">
        <v>82</v>
      </c>
      <c r="AV273" s="12" t="s">
        <v>82</v>
      </c>
      <c r="AW273" s="12" t="s">
        <v>29</v>
      </c>
      <c r="AX273" s="12" t="s">
        <v>72</v>
      </c>
      <c r="AY273" s="141" t="s">
        <v>129</v>
      </c>
    </row>
    <row r="274" spans="2:65" s="13" customFormat="1">
      <c r="B274" s="146"/>
      <c r="D274" s="140" t="s">
        <v>138</v>
      </c>
      <c r="E274" s="147" t="s">
        <v>1</v>
      </c>
      <c r="F274" s="148" t="s">
        <v>140</v>
      </c>
      <c r="H274" s="149">
        <v>0</v>
      </c>
      <c r="L274" s="146"/>
      <c r="M274" s="150"/>
      <c r="T274" s="151"/>
      <c r="AT274" s="147" t="s">
        <v>138</v>
      </c>
      <c r="AU274" s="147" t="s">
        <v>82</v>
      </c>
      <c r="AV274" s="13" t="s">
        <v>136</v>
      </c>
      <c r="AW274" s="13" t="s">
        <v>29</v>
      </c>
      <c r="AX274" s="13" t="s">
        <v>77</v>
      </c>
      <c r="AY274" s="147" t="s">
        <v>129</v>
      </c>
    </row>
    <row r="275" spans="2:65" s="1" customFormat="1" ht="37.9" customHeight="1">
      <c r="B275" s="126"/>
      <c r="C275" s="157" t="s">
        <v>363</v>
      </c>
      <c r="D275" s="157" t="s">
        <v>240</v>
      </c>
      <c r="E275" s="158" t="s">
        <v>364</v>
      </c>
      <c r="F275" s="159" t="s">
        <v>365</v>
      </c>
      <c r="G275" s="160" t="s">
        <v>134</v>
      </c>
      <c r="H275" s="161">
        <v>0</v>
      </c>
      <c r="I275" s="162"/>
      <c r="J275" s="162">
        <f>ROUND(I275*H275,2)</f>
        <v>0</v>
      </c>
      <c r="K275" s="159" t="s">
        <v>135</v>
      </c>
      <c r="L275" s="163"/>
      <c r="M275" s="164" t="s">
        <v>1</v>
      </c>
      <c r="N275" s="165" t="s">
        <v>37</v>
      </c>
      <c r="O275" s="135">
        <v>0</v>
      </c>
      <c r="P275" s="135">
        <f>O275*H275</f>
        <v>0</v>
      </c>
      <c r="Q275" s="135">
        <v>1.3999999999999999E-4</v>
      </c>
      <c r="R275" s="135">
        <f>Q275*H275</f>
        <v>0</v>
      </c>
      <c r="S275" s="135">
        <v>0</v>
      </c>
      <c r="T275" s="136">
        <f>S275*H275</f>
        <v>0</v>
      </c>
      <c r="AR275" s="137" t="s">
        <v>284</v>
      </c>
      <c r="AT275" s="137" t="s">
        <v>240</v>
      </c>
      <c r="AU275" s="137" t="s">
        <v>82</v>
      </c>
      <c r="AY275" s="16" t="s">
        <v>129</v>
      </c>
      <c r="BE275" s="138">
        <f>IF(N275="základní",J275,0)</f>
        <v>0</v>
      </c>
      <c r="BF275" s="138">
        <f>IF(N275="snížená",J275,0)</f>
        <v>0</v>
      </c>
      <c r="BG275" s="138">
        <f>IF(N275="zákl. přenesená",J275,0)</f>
        <v>0</v>
      </c>
      <c r="BH275" s="138">
        <f>IF(N275="sníž. přenesená",J275,0)</f>
        <v>0</v>
      </c>
      <c r="BI275" s="138">
        <f>IF(N275="nulová",J275,0)</f>
        <v>0</v>
      </c>
      <c r="BJ275" s="16" t="s">
        <v>77</v>
      </c>
      <c r="BK275" s="138">
        <f>ROUND(I275*H275,2)</f>
        <v>0</v>
      </c>
      <c r="BL275" s="16" t="s">
        <v>219</v>
      </c>
      <c r="BM275" s="137" t="s">
        <v>366</v>
      </c>
    </row>
    <row r="276" spans="2:65" s="12" customFormat="1">
      <c r="B276" s="139"/>
      <c r="D276" s="140" t="s">
        <v>138</v>
      </c>
      <c r="F276" s="142" t="s">
        <v>367</v>
      </c>
      <c r="H276" s="143">
        <v>0</v>
      </c>
      <c r="L276" s="139"/>
      <c r="M276" s="144"/>
      <c r="T276" s="145"/>
      <c r="AT276" s="141" t="s">
        <v>138</v>
      </c>
      <c r="AU276" s="141" t="s">
        <v>82</v>
      </c>
      <c r="AV276" s="12" t="s">
        <v>82</v>
      </c>
      <c r="AW276" s="12" t="s">
        <v>3</v>
      </c>
      <c r="AX276" s="12" t="s">
        <v>77</v>
      </c>
      <c r="AY276" s="141" t="s">
        <v>129</v>
      </c>
    </row>
    <row r="277" spans="2:65" s="1" customFormat="1" ht="24.2" customHeight="1">
      <c r="B277" s="126"/>
      <c r="C277" s="127" t="s">
        <v>368</v>
      </c>
      <c r="D277" s="127" t="s">
        <v>131</v>
      </c>
      <c r="E277" s="128" t="s">
        <v>369</v>
      </c>
      <c r="F277" s="129" t="s">
        <v>370</v>
      </c>
      <c r="G277" s="130" t="s">
        <v>178</v>
      </c>
      <c r="H277" s="131">
        <v>0</v>
      </c>
      <c r="I277" s="132"/>
      <c r="J277" s="132">
        <f>ROUND(I277*H277,2)</f>
        <v>0</v>
      </c>
      <c r="K277" s="129" t="s">
        <v>135</v>
      </c>
      <c r="L277" s="28"/>
      <c r="M277" s="133" t="s">
        <v>1</v>
      </c>
      <c r="N277" s="134" t="s">
        <v>37</v>
      </c>
      <c r="O277" s="135">
        <v>3.39</v>
      </c>
      <c r="P277" s="135">
        <f>O277*H277</f>
        <v>0</v>
      </c>
      <c r="Q277" s="135">
        <v>0</v>
      </c>
      <c r="R277" s="135">
        <f>Q277*H277</f>
        <v>0</v>
      </c>
      <c r="S277" s="135">
        <v>0</v>
      </c>
      <c r="T277" s="136">
        <f>S277*H277</f>
        <v>0</v>
      </c>
      <c r="AR277" s="137" t="s">
        <v>219</v>
      </c>
      <c r="AT277" s="137" t="s">
        <v>131</v>
      </c>
      <c r="AU277" s="137" t="s">
        <v>82</v>
      </c>
      <c r="AY277" s="16" t="s">
        <v>129</v>
      </c>
      <c r="BE277" s="138">
        <f>IF(N277="základní",J277,0)</f>
        <v>0</v>
      </c>
      <c r="BF277" s="138">
        <f>IF(N277="snížená",J277,0)</f>
        <v>0</v>
      </c>
      <c r="BG277" s="138">
        <f>IF(N277="zákl. přenesená",J277,0)</f>
        <v>0</v>
      </c>
      <c r="BH277" s="138">
        <f>IF(N277="sníž. přenesená",J277,0)</f>
        <v>0</v>
      </c>
      <c r="BI277" s="138">
        <f>IF(N277="nulová",J277,0)</f>
        <v>0</v>
      </c>
      <c r="BJ277" s="16" t="s">
        <v>77</v>
      </c>
      <c r="BK277" s="138">
        <f>ROUND(I277*H277,2)</f>
        <v>0</v>
      </c>
      <c r="BL277" s="16" t="s">
        <v>219</v>
      </c>
      <c r="BM277" s="137" t="s">
        <v>371</v>
      </c>
    </row>
    <row r="278" spans="2:65" s="11" customFormat="1" ht="22.9" customHeight="1">
      <c r="B278" s="115"/>
      <c r="D278" s="116" t="s">
        <v>71</v>
      </c>
      <c r="E278" s="124" t="s">
        <v>372</v>
      </c>
      <c r="F278" s="124" t="s">
        <v>603</v>
      </c>
      <c r="H278" s="11">
        <v>0</v>
      </c>
      <c r="J278" s="125">
        <f>BK278</f>
        <v>0</v>
      </c>
      <c r="L278" s="115"/>
      <c r="M278" s="119"/>
      <c r="P278" s="120">
        <f>SUM(P279:P284)</f>
        <v>0</v>
      </c>
      <c r="R278" s="120">
        <f>SUM(R279:R284)</f>
        <v>0</v>
      </c>
      <c r="T278" s="121">
        <f>SUM(T279:T284)</f>
        <v>0</v>
      </c>
      <c r="AR278" s="116" t="s">
        <v>82</v>
      </c>
      <c r="AT278" s="122" t="s">
        <v>71</v>
      </c>
      <c r="AU278" s="122" t="s">
        <v>77</v>
      </c>
      <c r="AY278" s="116" t="s">
        <v>129</v>
      </c>
      <c r="BK278" s="123">
        <f>SUM(BK279:BK284)</f>
        <v>0</v>
      </c>
    </row>
    <row r="279" spans="2:65" s="1" customFormat="1" ht="24.2" customHeight="1">
      <c r="B279" s="126"/>
      <c r="C279" s="127" t="s">
        <v>373</v>
      </c>
      <c r="D279" s="127" t="s">
        <v>131</v>
      </c>
      <c r="E279" s="128" t="s">
        <v>374</v>
      </c>
      <c r="F279" s="129" t="s">
        <v>375</v>
      </c>
      <c r="G279" s="130" t="s">
        <v>134</v>
      </c>
      <c r="H279" s="131">
        <v>0</v>
      </c>
      <c r="I279" s="132"/>
      <c r="J279" s="132">
        <f>ROUND(I279*H279,2)</f>
        <v>0</v>
      </c>
      <c r="K279" s="129" t="s">
        <v>135</v>
      </c>
      <c r="L279" s="28"/>
      <c r="M279" s="133" t="s">
        <v>1</v>
      </c>
      <c r="N279" s="134" t="s">
        <v>37</v>
      </c>
      <c r="O279" s="135">
        <v>0.65400000000000003</v>
      </c>
      <c r="P279" s="135">
        <f>O279*H279</f>
        <v>0</v>
      </c>
      <c r="Q279" s="135">
        <v>0</v>
      </c>
      <c r="R279" s="135">
        <f>Q279*H279</f>
        <v>0</v>
      </c>
      <c r="S279" s="135">
        <v>0</v>
      </c>
      <c r="T279" s="136">
        <f>S279*H279</f>
        <v>0</v>
      </c>
      <c r="AR279" s="137" t="s">
        <v>219</v>
      </c>
      <c r="AT279" s="137" t="s">
        <v>131</v>
      </c>
      <c r="AU279" s="137" t="s">
        <v>82</v>
      </c>
      <c r="AY279" s="16" t="s">
        <v>129</v>
      </c>
      <c r="BE279" s="138">
        <f>IF(N279="základní",J279,0)</f>
        <v>0</v>
      </c>
      <c r="BF279" s="138">
        <f>IF(N279="snížená",J279,0)</f>
        <v>0</v>
      </c>
      <c r="BG279" s="138">
        <f>IF(N279="zákl. přenesená",J279,0)</f>
        <v>0</v>
      </c>
      <c r="BH279" s="138">
        <f>IF(N279="sníž. přenesená",J279,0)</f>
        <v>0</v>
      </c>
      <c r="BI279" s="138">
        <f>IF(N279="nulová",J279,0)</f>
        <v>0</v>
      </c>
      <c r="BJ279" s="16" t="s">
        <v>77</v>
      </c>
      <c r="BK279" s="138">
        <f>ROUND(I279*H279,2)</f>
        <v>0</v>
      </c>
      <c r="BL279" s="16" t="s">
        <v>219</v>
      </c>
      <c r="BM279" s="137" t="s">
        <v>376</v>
      </c>
    </row>
    <row r="280" spans="2:65" s="12" customFormat="1">
      <c r="B280" s="139"/>
      <c r="D280" s="140" t="s">
        <v>138</v>
      </c>
      <c r="E280" s="141" t="s">
        <v>1</v>
      </c>
      <c r="F280" s="142" t="s">
        <v>377</v>
      </c>
      <c r="H280" s="143">
        <v>0</v>
      </c>
      <c r="L280" s="139"/>
      <c r="M280" s="144"/>
      <c r="T280" s="145"/>
      <c r="AT280" s="141" t="s">
        <v>138</v>
      </c>
      <c r="AU280" s="141" t="s">
        <v>82</v>
      </c>
      <c r="AV280" s="12" t="s">
        <v>82</v>
      </c>
      <c r="AW280" s="12" t="s">
        <v>29</v>
      </c>
      <c r="AX280" s="12" t="s">
        <v>72</v>
      </c>
      <c r="AY280" s="141" t="s">
        <v>129</v>
      </c>
    </row>
    <row r="281" spans="2:65" s="13" customFormat="1">
      <c r="B281" s="146"/>
      <c r="D281" s="140" t="s">
        <v>138</v>
      </c>
      <c r="E281" s="147" t="s">
        <v>1</v>
      </c>
      <c r="F281" s="148" t="s">
        <v>140</v>
      </c>
      <c r="H281" s="149">
        <v>0</v>
      </c>
      <c r="L281" s="146"/>
      <c r="M281" s="150"/>
      <c r="T281" s="151"/>
      <c r="AT281" s="147" t="s">
        <v>138</v>
      </c>
      <c r="AU281" s="147" t="s">
        <v>82</v>
      </c>
      <c r="AV281" s="13" t="s">
        <v>136</v>
      </c>
      <c r="AW281" s="13" t="s">
        <v>29</v>
      </c>
      <c r="AX281" s="13" t="s">
        <v>77</v>
      </c>
      <c r="AY281" s="147" t="s">
        <v>129</v>
      </c>
    </row>
    <row r="282" spans="2:65" s="1" customFormat="1" ht="24.2" customHeight="1">
      <c r="B282" s="126"/>
      <c r="C282" s="157" t="s">
        <v>378</v>
      </c>
      <c r="D282" s="157" t="s">
        <v>240</v>
      </c>
      <c r="E282" s="158" t="s">
        <v>379</v>
      </c>
      <c r="F282" s="159" t="s">
        <v>380</v>
      </c>
      <c r="G282" s="160" t="s">
        <v>134</v>
      </c>
      <c r="H282" s="161">
        <v>0</v>
      </c>
      <c r="I282" s="162"/>
      <c r="J282" s="162">
        <f>ROUND(I282*H282,2)</f>
        <v>0</v>
      </c>
      <c r="K282" s="159" t="s">
        <v>135</v>
      </c>
      <c r="L282" s="163"/>
      <c r="M282" s="164" t="s">
        <v>1</v>
      </c>
      <c r="N282" s="165" t="s">
        <v>37</v>
      </c>
      <c r="O282" s="135">
        <v>0</v>
      </c>
      <c r="P282" s="135">
        <f>O282*H282</f>
        <v>0</v>
      </c>
      <c r="Q282" s="135">
        <v>9.3100000000000006E-3</v>
      </c>
      <c r="R282" s="135">
        <f>Q282*H282</f>
        <v>0</v>
      </c>
      <c r="S282" s="135">
        <v>0</v>
      </c>
      <c r="T282" s="136">
        <f>S282*H282</f>
        <v>0</v>
      </c>
      <c r="AR282" s="137" t="s">
        <v>284</v>
      </c>
      <c r="AT282" s="137" t="s">
        <v>240</v>
      </c>
      <c r="AU282" s="137" t="s">
        <v>82</v>
      </c>
      <c r="AY282" s="16" t="s">
        <v>129</v>
      </c>
      <c r="BE282" s="138">
        <f>IF(N282="základní",J282,0)</f>
        <v>0</v>
      </c>
      <c r="BF282" s="138">
        <f>IF(N282="snížená",J282,0)</f>
        <v>0</v>
      </c>
      <c r="BG282" s="138">
        <f>IF(N282="zákl. přenesená",J282,0)</f>
        <v>0</v>
      </c>
      <c r="BH282" s="138">
        <f>IF(N282="sníž. přenesená",J282,0)</f>
        <v>0</v>
      </c>
      <c r="BI282" s="138">
        <f>IF(N282="nulová",J282,0)</f>
        <v>0</v>
      </c>
      <c r="BJ282" s="16" t="s">
        <v>77</v>
      </c>
      <c r="BK282" s="138">
        <f>ROUND(I282*H282,2)</f>
        <v>0</v>
      </c>
      <c r="BL282" s="16" t="s">
        <v>219</v>
      </c>
      <c r="BM282" s="137" t="s">
        <v>381</v>
      </c>
    </row>
    <row r="283" spans="2:65" s="12" customFormat="1">
      <c r="B283" s="139"/>
      <c r="D283" s="140" t="s">
        <v>138</v>
      </c>
      <c r="F283" s="142" t="s">
        <v>382</v>
      </c>
      <c r="H283" s="143">
        <v>0</v>
      </c>
      <c r="L283" s="139"/>
      <c r="M283" s="144"/>
      <c r="T283" s="145"/>
      <c r="AT283" s="141" t="s">
        <v>138</v>
      </c>
      <c r="AU283" s="141" t="s">
        <v>82</v>
      </c>
      <c r="AV283" s="12" t="s">
        <v>82</v>
      </c>
      <c r="AW283" s="12" t="s">
        <v>3</v>
      </c>
      <c r="AX283" s="12" t="s">
        <v>77</v>
      </c>
      <c r="AY283" s="141" t="s">
        <v>129</v>
      </c>
    </row>
    <row r="284" spans="2:65" s="1" customFormat="1" ht="24.2" customHeight="1">
      <c r="B284" s="126"/>
      <c r="C284" s="127" t="s">
        <v>383</v>
      </c>
      <c r="D284" s="127" t="s">
        <v>131</v>
      </c>
      <c r="E284" s="128" t="s">
        <v>384</v>
      </c>
      <c r="F284" s="129" t="s">
        <v>385</v>
      </c>
      <c r="G284" s="130" t="s">
        <v>178</v>
      </c>
      <c r="H284" s="131">
        <v>0</v>
      </c>
      <c r="I284" s="132"/>
      <c r="J284" s="132">
        <f>ROUND(I284*H284,2)</f>
        <v>0</v>
      </c>
      <c r="K284" s="129" t="s">
        <v>135</v>
      </c>
      <c r="L284" s="28"/>
      <c r="M284" s="133" t="s">
        <v>1</v>
      </c>
      <c r="N284" s="134" t="s">
        <v>37</v>
      </c>
      <c r="O284" s="135">
        <v>2.8039999999999998</v>
      </c>
      <c r="P284" s="135">
        <f>O284*H284</f>
        <v>0</v>
      </c>
      <c r="Q284" s="135">
        <v>0</v>
      </c>
      <c r="R284" s="135">
        <f>Q284*H284</f>
        <v>0</v>
      </c>
      <c r="S284" s="135">
        <v>0</v>
      </c>
      <c r="T284" s="136">
        <f>S284*H284</f>
        <v>0</v>
      </c>
      <c r="AR284" s="137" t="s">
        <v>219</v>
      </c>
      <c r="AT284" s="137" t="s">
        <v>131</v>
      </c>
      <c r="AU284" s="137" t="s">
        <v>82</v>
      </c>
      <c r="AY284" s="16" t="s">
        <v>129</v>
      </c>
      <c r="BE284" s="138">
        <f>IF(N284="základní",J284,0)</f>
        <v>0</v>
      </c>
      <c r="BF284" s="138">
        <f>IF(N284="snížená",J284,0)</f>
        <v>0</v>
      </c>
      <c r="BG284" s="138">
        <f>IF(N284="zákl. přenesená",J284,0)</f>
        <v>0</v>
      </c>
      <c r="BH284" s="138">
        <f>IF(N284="sníž. přenesená",J284,0)</f>
        <v>0</v>
      </c>
      <c r="BI284" s="138">
        <f>IF(N284="nulová",J284,0)</f>
        <v>0</v>
      </c>
      <c r="BJ284" s="16" t="s">
        <v>77</v>
      </c>
      <c r="BK284" s="138">
        <f>ROUND(I284*H284,2)</f>
        <v>0</v>
      </c>
      <c r="BL284" s="16" t="s">
        <v>219</v>
      </c>
      <c r="BM284" s="137" t="s">
        <v>386</v>
      </c>
    </row>
    <row r="285" spans="2:65" s="11" customFormat="1" ht="22.9" customHeight="1">
      <c r="B285" s="115"/>
      <c r="D285" s="116" t="s">
        <v>71</v>
      </c>
      <c r="E285" s="124" t="s">
        <v>387</v>
      </c>
      <c r="F285" s="124" t="s">
        <v>388</v>
      </c>
      <c r="J285" s="125">
        <f>BK285</f>
        <v>0</v>
      </c>
      <c r="L285" s="115"/>
      <c r="M285" s="119"/>
      <c r="P285" s="120">
        <f>SUM(P286:P296)</f>
        <v>44.933170000000004</v>
      </c>
      <c r="R285" s="120">
        <f>SUM(R286:R296)</f>
        <v>7.9448000000000001E-3</v>
      </c>
      <c r="T285" s="121">
        <f>SUM(T286:T296)</f>
        <v>0</v>
      </c>
      <c r="AR285" s="116" t="s">
        <v>82</v>
      </c>
      <c r="AT285" s="122" t="s">
        <v>71</v>
      </c>
      <c r="AU285" s="122" t="s">
        <v>77</v>
      </c>
      <c r="AY285" s="116" t="s">
        <v>129</v>
      </c>
      <c r="BK285" s="123">
        <f>SUM(BK286:BK296)</f>
        <v>0</v>
      </c>
    </row>
    <row r="286" spans="2:65" s="1" customFormat="1" ht="24.2" customHeight="1">
      <c r="B286" s="126"/>
      <c r="C286" s="127" t="s">
        <v>389</v>
      </c>
      <c r="D286" s="127" t="s">
        <v>131</v>
      </c>
      <c r="E286" s="128" t="s">
        <v>390</v>
      </c>
      <c r="F286" s="129" t="s">
        <v>391</v>
      </c>
      <c r="G286" s="130" t="s">
        <v>289</v>
      </c>
      <c r="H286" s="131">
        <v>17.762</v>
      </c>
      <c r="I286" s="132"/>
      <c r="J286" s="132">
        <f>ROUND(I286*H286,2)</f>
        <v>0</v>
      </c>
      <c r="K286" s="129" t="s">
        <v>135</v>
      </c>
      <c r="L286" s="28"/>
      <c r="M286" s="133" t="s">
        <v>1</v>
      </c>
      <c r="N286" s="134" t="s">
        <v>37</v>
      </c>
      <c r="O286" s="135">
        <v>2.2200000000000002</v>
      </c>
      <c r="P286" s="135">
        <f>O286*H286</f>
        <v>39.431640000000002</v>
      </c>
      <c r="Q286" s="135">
        <v>4.0000000000000002E-4</v>
      </c>
      <c r="R286" s="135">
        <f>Q286*H286</f>
        <v>7.1048000000000005E-3</v>
      </c>
      <c r="S286" s="135">
        <v>0</v>
      </c>
      <c r="T286" s="136">
        <f>S286*H286</f>
        <v>0</v>
      </c>
      <c r="AR286" s="137" t="s">
        <v>219</v>
      </c>
      <c r="AT286" s="137" t="s">
        <v>131</v>
      </c>
      <c r="AU286" s="137" t="s">
        <v>82</v>
      </c>
      <c r="AY286" s="16" t="s">
        <v>129</v>
      </c>
      <c r="BE286" s="138">
        <f>IF(N286="základní",J286,0)</f>
        <v>0</v>
      </c>
      <c r="BF286" s="138">
        <f>IF(N286="snížená",J286,0)</f>
        <v>0</v>
      </c>
      <c r="BG286" s="138">
        <f>IF(N286="zákl. přenesená",J286,0)</f>
        <v>0</v>
      </c>
      <c r="BH286" s="138">
        <f>IF(N286="sníž. přenesená",J286,0)</f>
        <v>0</v>
      </c>
      <c r="BI286" s="138">
        <f>IF(N286="nulová",J286,0)</f>
        <v>0</v>
      </c>
      <c r="BJ286" s="16" t="s">
        <v>77</v>
      </c>
      <c r="BK286" s="138">
        <f>ROUND(I286*H286,2)</f>
        <v>0</v>
      </c>
      <c r="BL286" s="16" t="s">
        <v>219</v>
      </c>
      <c r="BM286" s="137" t="s">
        <v>392</v>
      </c>
    </row>
    <row r="287" spans="2:65" s="14" customFormat="1">
      <c r="B287" s="152"/>
      <c r="D287" s="140" t="s">
        <v>138</v>
      </c>
      <c r="E287" s="153" t="s">
        <v>1</v>
      </c>
      <c r="F287" s="154" t="s">
        <v>393</v>
      </c>
      <c r="H287" s="153" t="s">
        <v>1</v>
      </c>
      <c r="L287" s="152"/>
      <c r="M287" s="155"/>
      <c r="T287" s="156"/>
      <c r="AT287" s="153" t="s">
        <v>138</v>
      </c>
      <c r="AU287" s="153" t="s">
        <v>82</v>
      </c>
      <c r="AV287" s="14" t="s">
        <v>77</v>
      </c>
      <c r="AW287" s="14" t="s">
        <v>29</v>
      </c>
      <c r="AX287" s="14" t="s">
        <v>72</v>
      </c>
      <c r="AY287" s="153" t="s">
        <v>129</v>
      </c>
    </row>
    <row r="288" spans="2:65" s="12" customFormat="1">
      <c r="B288" s="139"/>
      <c r="D288" s="140" t="s">
        <v>138</v>
      </c>
      <c r="E288" s="141" t="s">
        <v>1</v>
      </c>
      <c r="F288" s="142">
        <v>17.762</v>
      </c>
      <c r="H288" s="143">
        <v>17.762</v>
      </c>
      <c r="L288" s="139"/>
      <c r="M288" s="144"/>
      <c r="T288" s="145"/>
      <c r="AT288" s="141" t="s">
        <v>138</v>
      </c>
      <c r="AU288" s="141" t="s">
        <v>82</v>
      </c>
      <c r="AV288" s="12" t="s">
        <v>82</v>
      </c>
      <c r="AW288" s="12" t="s">
        <v>29</v>
      </c>
      <c r="AX288" s="12" t="s">
        <v>72</v>
      </c>
      <c r="AY288" s="141" t="s">
        <v>129</v>
      </c>
    </row>
    <row r="289" spans="2:65" s="13" customFormat="1">
      <c r="B289" s="146"/>
      <c r="D289" s="140" t="s">
        <v>138</v>
      </c>
      <c r="E289" s="147" t="s">
        <v>1</v>
      </c>
      <c r="F289" s="148" t="s">
        <v>140</v>
      </c>
      <c r="H289" s="149">
        <v>17.762</v>
      </c>
      <c r="L289" s="146"/>
      <c r="M289" s="150"/>
      <c r="T289" s="151"/>
      <c r="AT289" s="147" t="s">
        <v>138</v>
      </c>
      <c r="AU289" s="147" t="s">
        <v>82</v>
      </c>
      <c r="AV289" s="13" t="s">
        <v>136</v>
      </c>
      <c r="AW289" s="13" t="s">
        <v>29</v>
      </c>
      <c r="AX289" s="13" t="s">
        <v>77</v>
      </c>
      <c r="AY289" s="147" t="s">
        <v>129</v>
      </c>
    </row>
    <row r="290" spans="2:65" s="1" customFormat="1" ht="24.2" customHeight="1">
      <c r="B290" s="126"/>
      <c r="C290" s="157" t="s">
        <v>394</v>
      </c>
      <c r="D290" s="157" t="s">
        <v>240</v>
      </c>
      <c r="E290" s="158" t="s">
        <v>395</v>
      </c>
      <c r="F290" s="159" t="s">
        <v>396</v>
      </c>
      <c r="G290" s="160" t="s">
        <v>289</v>
      </c>
      <c r="H290" s="161">
        <v>24.105</v>
      </c>
      <c r="I290" s="162"/>
      <c r="J290" s="162">
        <f>ROUND(I290*H290,2)</f>
        <v>0</v>
      </c>
      <c r="K290" s="159" t="s">
        <v>135</v>
      </c>
      <c r="L290" s="163"/>
      <c r="M290" s="164" t="s">
        <v>1</v>
      </c>
      <c r="N290" s="165" t="s">
        <v>37</v>
      </c>
      <c r="O290" s="135">
        <v>0</v>
      </c>
      <c r="P290" s="135">
        <f>O290*H290</f>
        <v>0</v>
      </c>
      <c r="Q290" s="135">
        <v>0</v>
      </c>
      <c r="R290" s="135">
        <f>Q290*H290</f>
        <v>0</v>
      </c>
      <c r="S290" s="135">
        <v>0</v>
      </c>
      <c r="T290" s="136">
        <f>S290*H290</f>
        <v>0</v>
      </c>
      <c r="AR290" s="137" t="s">
        <v>284</v>
      </c>
      <c r="AT290" s="137" t="s">
        <v>240</v>
      </c>
      <c r="AU290" s="137" t="s">
        <v>82</v>
      </c>
      <c r="AY290" s="16" t="s">
        <v>129</v>
      </c>
      <c r="BE290" s="138">
        <f>IF(N290="základní",J290,0)</f>
        <v>0</v>
      </c>
      <c r="BF290" s="138">
        <f>IF(N290="snížená",J290,0)</f>
        <v>0</v>
      </c>
      <c r="BG290" s="138">
        <f>IF(N290="zákl. přenesená",J290,0)</f>
        <v>0</v>
      </c>
      <c r="BH290" s="138">
        <f>IF(N290="sníž. přenesená",J290,0)</f>
        <v>0</v>
      </c>
      <c r="BI290" s="138">
        <f>IF(N290="nulová",J290,0)</f>
        <v>0</v>
      </c>
      <c r="BJ290" s="16" t="s">
        <v>77</v>
      </c>
      <c r="BK290" s="138">
        <f>ROUND(I290*H290,2)</f>
        <v>0</v>
      </c>
      <c r="BL290" s="16" t="s">
        <v>219</v>
      </c>
      <c r="BM290" s="137" t="s">
        <v>397</v>
      </c>
    </row>
    <row r="291" spans="2:65" s="1" customFormat="1" ht="24.2" customHeight="1">
      <c r="B291" s="126"/>
      <c r="C291" s="127" t="s">
        <v>398</v>
      </c>
      <c r="D291" s="127" t="s">
        <v>131</v>
      </c>
      <c r="E291" s="128" t="s">
        <v>399</v>
      </c>
      <c r="F291" s="129" t="s">
        <v>400</v>
      </c>
      <c r="G291" s="130" t="s">
        <v>289</v>
      </c>
      <c r="H291" s="131">
        <v>2.1</v>
      </c>
      <c r="I291" s="132"/>
      <c r="J291" s="132">
        <f>ROUND(I291*H291,2)</f>
        <v>0</v>
      </c>
      <c r="K291" s="129" t="s">
        <v>135</v>
      </c>
      <c r="L291" s="28"/>
      <c r="M291" s="133" t="s">
        <v>1</v>
      </c>
      <c r="N291" s="134" t="s">
        <v>37</v>
      </c>
      <c r="O291" s="135">
        <v>2.6</v>
      </c>
      <c r="P291" s="135">
        <f>O291*H291</f>
        <v>5.4600000000000009</v>
      </c>
      <c r="Q291" s="135">
        <v>4.0000000000000002E-4</v>
      </c>
      <c r="R291" s="135">
        <f>Q291*H291</f>
        <v>8.4000000000000003E-4</v>
      </c>
      <c r="S291" s="135">
        <v>0</v>
      </c>
      <c r="T291" s="136">
        <f>S291*H291</f>
        <v>0</v>
      </c>
      <c r="AR291" s="137" t="s">
        <v>219</v>
      </c>
      <c r="AT291" s="137" t="s">
        <v>131</v>
      </c>
      <c r="AU291" s="137" t="s">
        <v>82</v>
      </c>
      <c r="AY291" s="16" t="s">
        <v>129</v>
      </c>
      <c r="BE291" s="138">
        <f>IF(N291="základní",J291,0)</f>
        <v>0</v>
      </c>
      <c r="BF291" s="138">
        <f>IF(N291="snížená",J291,0)</f>
        <v>0</v>
      </c>
      <c r="BG291" s="138">
        <f>IF(N291="zákl. přenesená",J291,0)</f>
        <v>0</v>
      </c>
      <c r="BH291" s="138">
        <f>IF(N291="sníž. přenesená",J291,0)</f>
        <v>0</v>
      </c>
      <c r="BI291" s="138">
        <f>IF(N291="nulová",J291,0)</f>
        <v>0</v>
      </c>
      <c r="BJ291" s="16" t="s">
        <v>77</v>
      </c>
      <c r="BK291" s="138">
        <f>ROUND(I291*H291,2)</f>
        <v>0</v>
      </c>
      <c r="BL291" s="16" t="s">
        <v>219</v>
      </c>
      <c r="BM291" s="137" t="s">
        <v>401</v>
      </c>
    </row>
    <row r="292" spans="2:65" s="14" customFormat="1">
      <c r="B292" s="152"/>
      <c r="D292" s="140" t="s">
        <v>138</v>
      </c>
      <c r="E292" s="153" t="s">
        <v>1</v>
      </c>
      <c r="F292" s="154" t="s">
        <v>402</v>
      </c>
      <c r="H292" s="153" t="s">
        <v>1</v>
      </c>
      <c r="L292" s="152"/>
      <c r="M292" s="155"/>
      <c r="T292" s="156"/>
      <c r="AT292" s="153" t="s">
        <v>138</v>
      </c>
      <c r="AU292" s="153" t="s">
        <v>82</v>
      </c>
      <c r="AV292" s="14" t="s">
        <v>77</v>
      </c>
      <c r="AW292" s="14" t="s">
        <v>29</v>
      </c>
      <c r="AX292" s="14" t="s">
        <v>72</v>
      </c>
      <c r="AY292" s="153" t="s">
        <v>129</v>
      </c>
    </row>
    <row r="293" spans="2:65" s="12" customFormat="1">
      <c r="B293" s="139"/>
      <c r="D293" s="140" t="s">
        <v>138</v>
      </c>
      <c r="E293" s="141" t="s">
        <v>1</v>
      </c>
      <c r="F293" s="142" t="s">
        <v>403</v>
      </c>
      <c r="H293" s="143">
        <v>2.1</v>
      </c>
      <c r="L293" s="139"/>
      <c r="M293" s="144"/>
      <c r="T293" s="145"/>
      <c r="AT293" s="141" t="s">
        <v>138</v>
      </c>
      <c r="AU293" s="141" t="s">
        <v>82</v>
      </c>
      <c r="AV293" s="12" t="s">
        <v>82</v>
      </c>
      <c r="AW293" s="12" t="s">
        <v>29</v>
      </c>
      <c r="AX293" s="12" t="s">
        <v>72</v>
      </c>
      <c r="AY293" s="141" t="s">
        <v>129</v>
      </c>
    </row>
    <row r="294" spans="2:65" s="13" customFormat="1">
      <c r="B294" s="146"/>
      <c r="D294" s="140" t="s">
        <v>138</v>
      </c>
      <c r="E294" s="147" t="s">
        <v>1</v>
      </c>
      <c r="F294" s="148" t="s">
        <v>140</v>
      </c>
      <c r="H294" s="149">
        <v>2.1</v>
      </c>
      <c r="L294" s="146"/>
      <c r="M294" s="150"/>
      <c r="T294" s="151"/>
      <c r="AT294" s="147" t="s">
        <v>138</v>
      </c>
      <c r="AU294" s="147" t="s">
        <v>82</v>
      </c>
      <c r="AV294" s="13" t="s">
        <v>136</v>
      </c>
      <c r="AW294" s="13" t="s">
        <v>29</v>
      </c>
      <c r="AX294" s="13" t="s">
        <v>77</v>
      </c>
      <c r="AY294" s="147" t="s">
        <v>129</v>
      </c>
    </row>
    <row r="295" spans="2:65" s="1" customFormat="1" ht="24.2" customHeight="1">
      <c r="B295" s="126"/>
      <c r="C295" s="157" t="s">
        <v>404</v>
      </c>
      <c r="D295" s="157" t="s">
        <v>240</v>
      </c>
      <c r="E295" s="158" t="s">
        <v>395</v>
      </c>
      <c r="F295" s="159" t="s">
        <v>396</v>
      </c>
      <c r="G295" s="160" t="s">
        <v>289</v>
      </c>
      <c r="H295" s="161">
        <v>2.1</v>
      </c>
      <c r="I295" s="162"/>
      <c r="J295" s="162">
        <f>ROUND(I295*H295,2)</f>
        <v>0</v>
      </c>
      <c r="K295" s="159" t="s">
        <v>135</v>
      </c>
      <c r="L295" s="163"/>
      <c r="M295" s="164" t="s">
        <v>1</v>
      </c>
      <c r="N295" s="165" t="s">
        <v>37</v>
      </c>
      <c r="O295" s="135">
        <v>0</v>
      </c>
      <c r="P295" s="135">
        <f>O295*H295</f>
        <v>0</v>
      </c>
      <c r="Q295" s="135">
        <v>0</v>
      </c>
      <c r="R295" s="135">
        <f>Q295*H295</f>
        <v>0</v>
      </c>
      <c r="S295" s="135">
        <v>0</v>
      </c>
      <c r="T295" s="136">
        <f>S295*H295</f>
        <v>0</v>
      </c>
      <c r="AR295" s="137" t="s">
        <v>284</v>
      </c>
      <c r="AT295" s="137" t="s">
        <v>240</v>
      </c>
      <c r="AU295" s="137" t="s">
        <v>82</v>
      </c>
      <c r="AY295" s="16" t="s">
        <v>129</v>
      </c>
      <c r="BE295" s="138">
        <f>IF(N295="základní",J295,0)</f>
        <v>0</v>
      </c>
      <c r="BF295" s="138">
        <f>IF(N295="snížená",J295,0)</f>
        <v>0</v>
      </c>
      <c r="BG295" s="138">
        <f>IF(N295="zákl. přenesená",J295,0)</f>
        <v>0</v>
      </c>
      <c r="BH295" s="138">
        <f>IF(N295="sníž. přenesená",J295,0)</f>
        <v>0</v>
      </c>
      <c r="BI295" s="138">
        <f>IF(N295="nulová",J295,0)</f>
        <v>0</v>
      </c>
      <c r="BJ295" s="16" t="s">
        <v>77</v>
      </c>
      <c r="BK295" s="138">
        <f>ROUND(I295*H295,2)</f>
        <v>0</v>
      </c>
      <c r="BL295" s="16" t="s">
        <v>219</v>
      </c>
      <c r="BM295" s="137" t="s">
        <v>405</v>
      </c>
    </row>
    <row r="296" spans="2:65" s="1" customFormat="1" ht="33" customHeight="1">
      <c r="B296" s="126"/>
      <c r="C296" s="127" t="s">
        <v>406</v>
      </c>
      <c r="D296" s="127" t="s">
        <v>131</v>
      </c>
      <c r="E296" s="128" t="s">
        <v>407</v>
      </c>
      <c r="F296" s="129" t="s">
        <v>408</v>
      </c>
      <c r="G296" s="130" t="s">
        <v>178</v>
      </c>
      <c r="H296" s="131">
        <v>0.01</v>
      </c>
      <c r="I296" s="132"/>
      <c r="J296" s="132">
        <f>ROUND(I296*H296,2)</f>
        <v>0</v>
      </c>
      <c r="K296" s="129" t="s">
        <v>135</v>
      </c>
      <c r="L296" s="28"/>
      <c r="M296" s="133" t="s">
        <v>1</v>
      </c>
      <c r="N296" s="134" t="s">
        <v>37</v>
      </c>
      <c r="O296" s="135">
        <v>4.1529999999999996</v>
      </c>
      <c r="P296" s="135">
        <f>O296*H296</f>
        <v>4.1529999999999997E-2</v>
      </c>
      <c r="Q296" s="135">
        <v>0</v>
      </c>
      <c r="R296" s="135">
        <f>Q296*H296</f>
        <v>0</v>
      </c>
      <c r="S296" s="135">
        <v>0</v>
      </c>
      <c r="T296" s="136">
        <f>S296*H296</f>
        <v>0</v>
      </c>
      <c r="AR296" s="137" t="s">
        <v>219</v>
      </c>
      <c r="AT296" s="137" t="s">
        <v>131</v>
      </c>
      <c r="AU296" s="137" t="s">
        <v>82</v>
      </c>
      <c r="AY296" s="16" t="s">
        <v>129</v>
      </c>
      <c r="BE296" s="138">
        <f>IF(N296="základní",J296,0)</f>
        <v>0</v>
      </c>
      <c r="BF296" s="138">
        <f>IF(N296="snížená",J296,0)</f>
        <v>0</v>
      </c>
      <c r="BG296" s="138">
        <f>IF(N296="zákl. přenesená",J296,0)</f>
        <v>0</v>
      </c>
      <c r="BH296" s="138">
        <f>IF(N296="sníž. přenesená",J296,0)</f>
        <v>0</v>
      </c>
      <c r="BI296" s="138">
        <f>IF(N296="nulová",J296,0)</f>
        <v>0</v>
      </c>
      <c r="BJ296" s="16" t="s">
        <v>77</v>
      </c>
      <c r="BK296" s="138">
        <f>ROUND(I296*H296,2)</f>
        <v>0</v>
      </c>
      <c r="BL296" s="16" t="s">
        <v>219</v>
      </c>
      <c r="BM296" s="137" t="s">
        <v>409</v>
      </c>
    </row>
    <row r="297" spans="2:65" s="11" customFormat="1" ht="22.9" customHeight="1">
      <c r="B297" s="115"/>
      <c r="D297" s="116" t="s">
        <v>71</v>
      </c>
      <c r="E297" s="124" t="s">
        <v>410</v>
      </c>
      <c r="F297" s="124" t="s">
        <v>604</v>
      </c>
      <c r="J297" s="125">
        <f>BK297</f>
        <v>0</v>
      </c>
      <c r="L297" s="115"/>
      <c r="M297" s="119"/>
      <c r="P297" s="120">
        <f>SUM(P298:P309)</f>
        <v>0</v>
      </c>
      <c r="R297" s="120">
        <f>SUM(R298:R309)</f>
        <v>0</v>
      </c>
      <c r="T297" s="121">
        <f>SUM(T298:T309)</f>
        <v>0</v>
      </c>
      <c r="AR297" s="116" t="s">
        <v>82</v>
      </c>
      <c r="AT297" s="122" t="s">
        <v>71</v>
      </c>
      <c r="AU297" s="122" t="s">
        <v>77</v>
      </c>
      <c r="AY297" s="116" t="s">
        <v>129</v>
      </c>
      <c r="BK297" s="123">
        <f>SUM(BK298:BK309)</f>
        <v>0</v>
      </c>
    </row>
    <row r="298" spans="2:65" s="1" customFormat="1" ht="24.2" customHeight="1">
      <c r="B298" s="126"/>
      <c r="C298" s="127" t="s">
        <v>411</v>
      </c>
      <c r="D298" s="127" t="s">
        <v>131</v>
      </c>
      <c r="E298" s="128" t="s">
        <v>412</v>
      </c>
      <c r="F298" s="129" t="s">
        <v>413</v>
      </c>
      <c r="G298" s="130" t="s">
        <v>134</v>
      </c>
      <c r="H298" s="131">
        <v>0</v>
      </c>
      <c r="I298" s="132"/>
      <c r="J298" s="132">
        <f>ROUND(I298*H298,2)</f>
        <v>0</v>
      </c>
      <c r="K298" s="129" t="s">
        <v>135</v>
      </c>
      <c r="L298" s="28"/>
      <c r="M298" s="133" t="s">
        <v>1</v>
      </c>
      <c r="N298" s="134" t="s">
        <v>37</v>
      </c>
      <c r="O298" s="135">
        <v>1.2E-2</v>
      </c>
      <c r="P298" s="135">
        <f>O298*H298</f>
        <v>0</v>
      </c>
      <c r="Q298" s="135">
        <v>0</v>
      </c>
      <c r="R298" s="135">
        <f>Q298*H298</f>
        <v>0</v>
      </c>
      <c r="S298" s="135">
        <v>0</v>
      </c>
      <c r="T298" s="136">
        <f>S298*H298</f>
        <v>0</v>
      </c>
      <c r="AR298" s="137" t="s">
        <v>219</v>
      </c>
      <c r="AT298" s="137" t="s">
        <v>131</v>
      </c>
      <c r="AU298" s="137" t="s">
        <v>82</v>
      </c>
      <c r="AY298" s="16" t="s">
        <v>129</v>
      </c>
      <c r="BE298" s="138">
        <f>IF(N298="základní",J298,0)</f>
        <v>0</v>
      </c>
      <c r="BF298" s="138">
        <f>IF(N298="snížená",J298,0)</f>
        <v>0</v>
      </c>
      <c r="BG298" s="138">
        <f>IF(N298="zákl. přenesená",J298,0)</f>
        <v>0</v>
      </c>
      <c r="BH298" s="138">
        <f>IF(N298="sníž. přenesená",J298,0)</f>
        <v>0</v>
      </c>
      <c r="BI298" s="138">
        <f>IF(N298="nulová",J298,0)</f>
        <v>0</v>
      </c>
      <c r="BJ298" s="16" t="s">
        <v>77</v>
      </c>
      <c r="BK298" s="138">
        <f>ROUND(I298*H298,2)</f>
        <v>0</v>
      </c>
      <c r="BL298" s="16" t="s">
        <v>219</v>
      </c>
      <c r="BM298" s="137" t="s">
        <v>414</v>
      </c>
    </row>
    <row r="299" spans="2:65" s="14" customFormat="1">
      <c r="B299" s="152"/>
      <c r="D299" s="140" t="s">
        <v>138</v>
      </c>
      <c r="E299" s="153" t="s">
        <v>1</v>
      </c>
      <c r="F299" s="154" t="s">
        <v>415</v>
      </c>
      <c r="H299" s="153" t="s">
        <v>1</v>
      </c>
      <c r="L299" s="152"/>
      <c r="M299" s="155"/>
      <c r="T299" s="156"/>
      <c r="AT299" s="153" t="s">
        <v>138</v>
      </c>
      <c r="AU299" s="153" t="s">
        <v>82</v>
      </c>
      <c r="AV299" s="14" t="s">
        <v>77</v>
      </c>
      <c r="AW299" s="14" t="s">
        <v>29</v>
      </c>
      <c r="AX299" s="14" t="s">
        <v>72</v>
      </c>
      <c r="AY299" s="153" t="s">
        <v>129</v>
      </c>
    </row>
    <row r="300" spans="2:65" s="12" customFormat="1">
      <c r="B300" s="139"/>
      <c r="D300" s="140" t="s">
        <v>138</v>
      </c>
      <c r="E300" s="141" t="s">
        <v>1</v>
      </c>
      <c r="F300" s="142">
        <v>0</v>
      </c>
      <c r="H300" s="143">
        <v>0</v>
      </c>
      <c r="L300" s="139"/>
      <c r="M300" s="144"/>
      <c r="T300" s="145"/>
      <c r="AT300" s="141" t="s">
        <v>138</v>
      </c>
      <c r="AU300" s="141" t="s">
        <v>82</v>
      </c>
      <c r="AV300" s="12" t="s">
        <v>82</v>
      </c>
      <c r="AW300" s="12" t="s">
        <v>29</v>
      </c>
      <c r="AX300" s="12" t="s">
        <v>72</v>
      </c>
      <c r="AY300" s="141" t="s">
        <v>129</v>
      </c>
    </row>
    <row r="301" spans="2:65" s="13" customFormat="1">
      <c r="B301" s="146"/>
      <c r="D301" s="140" t="s">
        <v>138</v>
      </c>
      <c r="E301" s="147" t="s">
        <v>1</v>
      </c>
      <c r="F301" s="148" t="s">
        <v>140</v>
      </c>
      <c r="H301" s="149">
        <v>0</v>
      </c>
      <c r="L301" s="146"/>
      <c r="M301" s="150"/>
      <c r="T301" s="151"/>
      <c r="AT301" s="147" t="s">
        <v>138</v>
      </c>
      <c r="AU301" s="147" t="s">
        <v>82</v>
      </c>
      <c r="AV301" s="13" t="s">
        <v>136</v>
      </c>
      <c r="AW301" s="13" t="s">
        <v>29</v>
      </c>
      <c r="AX301" s="13" t="s">
        <v>77</v>
      </c>
      <c r="AY301" s="147" t="s">
        <v>129</v>
      </c>
    </row>
    <row r="302" spans="2:65" s="1" customFormat="1" ht="24.2" customHeight="1">
      <c r="B302" s="126"/>
      <c r="C302" s="127" t="s">
        <v>416</v>
      </c>
      <c r="D302" s="127" t="s">
        <v>131</v>
      </c>
      <c r="E302" s="128" t="s">
        <v>417</v>
      </c>
      <c r="F302" s="129" t="s">
        <v>418</v>
      </c>
      <c r="G302" s="130" t="s">
        <v>134</v>
      </c>
      <c r="H302" s="131">
        <v>0</v>
      </c>
      <c r="I302" s="132"/>
      <c r="J302" s="132">
        <f>ROUND(I302*H302,2)</f>
        <v>0</v>
      </c>
      <c r="K302" s="129" t="s">
        <v>135</v>
      </c>
      <c r="L302" s="28"/>
      <c r="M302" s="133" t="s">
        <v>1</v>
      </c>
      <c r="N302" s="134" t="s">
        <v>37</v>
      </c>
      <c r="O302" s="135">
        <v>0.155</v>
      </c>
      <c r="P302" s="135">
        <f>O302*H302</f>
        <v>0</v>
      </c>
      <c r="Q302" s="135">
        <v>1.2999999999999999E-4</v>
      </c>
      <c r="R302" s="135">
        <f>Q302*H302</f>
        <v>0</v>
      </c>
      <c r="S302" s="135">
        <v>0</v>
      </c>
      <c r="T302" s="136">
        <f>S302*H302</f>
        <v>0</v>
      </c>
      <c r="AR302" s="137" t="s">
        <v>219</v>
      </c>
      <c r="AT302" s="137" t="s">
        <v>131</v>
      </c>
      <c r="AU302" s="137" t="s">
        <v>82</v>
      </c>
      <c r="AY302" s="16" t="s">
        <v>129</v>
      </c>
      <c r="BE302" s="138">
        <f>IF(N302="základní",J302,0)</f>
        <v>0</v>
      </c>
      <c r="BF302" s="138">
        <f>IF(N302="snížená",J302,0)</f>
        <v>0</v>
      </c>
      <c r="BG302" s="138">
        <f>IF(N302="zákl. přenesená",J302,0)</f>
        <v>0</v>
      </c>
      <c r="BH302" s="138">
        <f>IF(N302="sníž. přenesená",J302,0)</f>
        <v>0</v>
      </c>
      <c r="BI302" s="138">
        <f>IF(N302="nulová",J302,0)</f>
        <v>0</v>
      </c>
      <c r="BJ302" s="16" t="s">
        <v>77</v>
      </c>
      <c r="BK302" s="138">
        <f>ROUND(I302*H302,2)</f>
        <v>0</v>
      </c>
      <c r="BL302" s="16" t="s">
        <v>219</v>
      </c>
      <c r="BM302" s="137" t="s">
        <v>419</v>
      </c>
    </row>
    <row r="303" spans="2:65" s="14" customFormat="1">
      <c r="B303" s="152"/>
      <c r="D303" s="140" t="s">
        <v>138</v>
      </c>
      <c r="E303" s="153" t="s">
        <v>1</v>
      </c>
      <c r="F303" s="154" t="s">
        <v>415</v>
      </c>
      <c r="H303" s="153" t="s">
        <v>1</v>
      </c>
      <c r="L303" s="152"/>
      <c r="M303" s="155"/>
      <c r="T303" s="156"/>
      <c r="AT303" s="153" t="s">
        <v>138</v>
      </c>
      <c r="AU303" s="153" t="s">
        <v>82</v>
      </c>
      <c r="AV303" s="14" t="s">
        <v>77</v>
      </c>
      <c r="AW303" s="14" t="s">
        <v>29</v>
      </c>
      <c r="AX303" s="14" t="s">
        <v>72</v>
      </c>
      <c r="AY303" s="153" t="s">
        <v>129</v>
      </c>
    </row>
    <row r="304" spans="2:65" s="12" customFormat="1">
      <c r="B304" s="139"/>
      <c r="D304" s="140" t="s">
        <v>138</v>
      </c>
      <c r="E304" s="141" t="s">
        <v>1</v>
      </c>
      <c r="F304" s="142">
        <v>0</v>
      </c>
      <c r="H304" s="143">
        <v>0</v>
      </c>
      <c r="L304" s="139"/>
      <c r="M304" s="144"/>
      <c r="T304" s="145"/>
      <c r="AT304" s="141" t="s">
        <v>138</v>
      </c>
      <c r="AU304" s="141" t="s">
        <v>82</v>
      </c>
      <c r="AV304" s="12" t="s">
        <v>82</v>
      </c>
      <c r="AW304" s="12" t="s">
        <v>29</v>
      </c>
      <c r="AX304" s="12" t="s">
        <v>72</v>
      </c>
      <c r="AY304" s="141" t="s">
        <v>129</v>
      </c>
    </row>
    <row r="305" spans="2:65" s="13" customFormat="1">
      <c r="B305" s="146"/>
      <c r="D305" s="140" t="s">
        <v>138</v>
      </c>
      <c r="E305" s="147" t="s">
        <v>1</v>
      </c>
      <c r="F305" s="148" t="s">
        <v>140</v>
      </c>
      <c r="H305" s="149">
        <v>0</v>
      </c>
      <c r="L305" s="146"/>
      <c r="M305" s="150"/>
      <c r="T305" s="151"/>
      <c r="AT305" s="147" t="s">
        <v>138</v>
      </c>
      <c r="AU305" s="147" t="s">
        <v>82</v>
      </c>
      <c r="AV305" s="13" t="s">
        <v>136</v>
      </c>
      <c r="AW305" s="13" t="s">
        <v>29</v>
      </c>
      <c r="AX305" s="13" t="s">
        <v>77</v>
      </c>
      <c r="AY305" s="147" t="s">
        <v>129</v>
      </c>
    </row>
    <row r="306" spans="2:65" s="1" customFormat="1" ht="24.2" customHeight="1">
      <c r="B306" s="126"/>
      <c r="C306" s="127" t="s">
        <v>420</v>
      </c>
      <c r="D306" s="127" t="s">
        <v>131</v>
      </c>
      <c r="E306" s="128" t="s">
        <v>421</v>
      </c>
      <c r="F306" s="129" t="s">
        <v>422</v>
      </c>
      <c r="G306" s="130" t="s">
        <v>134</v>
      </c>
      <c r="H306" s="131">
        <v>0</v>
      </c>
      <c r="I306" s="132"/>
      <c r="J306" s="132">
        <f>ROUND(I306*H306,2)</f>
        <v>0</v>
      </c>
      <c r="K306" s="129" t="s">
        <v>135</v>
      </c>
      <c r="L306" s="28"/>
      <c r="M306" s="133" t="s">
        <v>1</v>
      </c>
      <c r="N306" s="134" t="s">
        <v>37</v>
      </c>
      <c r="O306" s="135">
        <v>0.33500000000000002</v>
      </c>
      <c r="P306" s="135">
        <f>O306*H306</f>
        <v>0</v>
      </c>
      <c r="Q306" s="135">
        <v>2.9E-4</v>
      </c>
      <c r="R306" s="135">
        <f>Q306*H306</f>
        <v>0</v>
      </c>
      <c r="S306" s="135">
        <v>0</v>
      </c>
      <c r="T306" s="136">
        <f>S306*H306</f>
        <v>0</v>
      </c>
      <c r="AR306" s="137" t="s">
        <v>219</v>
      </c>
      <c r="AT306" s="137" t="s">
        <v>131</v>
      </c>
      <c r="AU306" s="137" t="s">
        <v>82</v>
      </c>
      <c r="AY306" s="16" t="s">
        <v>129</v>
      </c>
      <c r="BE306" s="138">
        <f>IF(N306="základní",J306,0)</f>
        <v>0</v>
      </c>
      <c r="BF306" s="138">
        <f>IF(N306="snížená",J306,0)</f>
        <v>0</v>
      </c>
      <c r="BG306" s="138">
        <f>IF(N306="zákl. přenesená",J306,0)</f>
        <v>0</v>
      </c>
      <c r="BH306" s="138">
        <f>IF(N306="sníž. přenesená",J306,0)</f>
        <v>0</v>
      </c>
      <c r="BI306" s="138">
        <f>IF(N306="nulová",J306,0)</f>
        <v>0</v>
      </c>
      <c r="BJ306" s="16" t="s">
        <v>77</v>
      </c>
      <c r="BK306" s="138">
        <f>ROUND(I306*H306,2)</f>
        <v>0</v>
      </c>
      <c r="BL306" s="16" t="s">
        <v>219</v>
      </c>
      <c r="BM306" s="137" t="s">
        <v>423</v>
      </c>
    </row>
    <row r="307" spans="2:65" s="14" customFormat="1">
      <c r="B307" s="152"/>
      <c r="D307" s="140" t="s">
        <v>138</v>
      </c>
      <c r="E307" s="153" t="s">
        <v>1</v>
      </c>
      <c r="F307" s="154" t="s">
        <v>415</v>
      </c>
      <c r="H307" s="153"/>
      <c r="L307" s="152"/>
      <c r="M307" s="155"/>
      <c r="T307" s="156"/>
      <c r="AT307" s="153" t="s">
        <v>138</v>
      </c>
      <c r="AU307" s="153" t="s">
        <v>82</v>
      </c>
      <c r="AV307" s="14" t="s">
        <v>77</v>
      </c>
      <c r="AW307" s="14" t="s">
        <v>29</v>
      </c>
      <c r="AX307" s="14" t="s">
        <v>72</v>
      </c>
      <c r="AY307" s="153" t="s">
        <v>129</v>
      </c>
    </row>
    <row r="308" spans="2:65" s="12" customFormat="1">
      <c r="B308" s="139"/>
      <c r="D308" s="140" t="s">
        <v>138</v>
      </c>
      <c r="E308" s="141" t="s">
        <v>1</v>
      </c>
      <c r="F308" s="142">
        <v>0</v>
      </c>
      <c r="H308" s="143">
        <v>0</v>
      </c>
      <c r="L308" s="139"/>
      <c r="M308" s="144"/>
      <c r="T308" s="145"/>
      <c r="AT308" s="141" t="s">
        <v>138</v>
      </c>
      <c r="AU308" s="141" t="s">
        <v>82</v>
      </c>
      <c r="AV308" s="12" t="s">
        <v>82</v>
      </c>
      <c r="AW308" s="12" t="s">
        <v>29</v>
      </c>
      <c r="AX308" s="12" t="s">
        <v>72</v>
      </c>
      <c r="AY308" s="141" t="s">
        <v>129</v>
      </c>
    </row>
    <row r="309" spans="2:65" s="13" customFormat="1">
      <c r="B309" s="146"/>
      <c r="D309" s="140" t="s">
        <v>138</v>
      </c>
      <c r="E309" s="147" t="s">
        <v>1</v>
      </c>
      <c r="F309" s="148" t="s">
        <v>140</v>
      </c>
      <c r="H309" s="149">
        <v>0</v>
      </c>
      <c r="L309" s="146"/>
      <c r="M309" s="166"/>
      <c r="N309" s="167"/>
      <c r="O309" s="167"/>
      <c r="P309" s="167"/>
      <c r="Q309" s="167"/>
      <c r="R309" s="167"/>
      <c r="S309" s="167"/>
      <c r="T309" s="168"/>
      <c r="AT309" s="147" t="s">
        <v>138</v>
      </c>
      <c r="AU309" s="147" t="s">
        <v>82</v>
      </c>
      <c r="AV309" s="13" t="s">
        <v>136</v>
      </c>
      <c r="AW309" s="13" t="s">
        <v>29</v>
      </c>
      <c r="AX309" s="13" t="s">
        <v>77</v>
      </c>
      <c r="AY309" s="147" t="s">
        <v>129</v>
      </c>
    </row>
    <row r="310" spans="2:65" s="1" customFormat="1" ht="6.95" customHeight="1">
      <c r="B310" s="40"/>
      <c r="C310" s="41"/>
      <c r="D310" s="41"/>
      <c r="E310" s="41"/>
      <c r="F310" s="41"/>
      <c r="G310" s="41"/>
      <c r="H310" s="41"/>
      <c r="I310" s="41"/>
      <c r="J310" s="41"/>
      <c r="K310" s="41"/>
      <c r="L310" s="28"/>
    </row>
  </sheetData>
  <autoFilter ref="C127:K309" xr:uid="{00000000-0009-0000-0000-000001000000}"/>
  <mergeCells count="6">
    <mergeCell ref="E120:H120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1"/>
  <sheetViews>
    <sheetView showGridLines="0" topLeftCell="A119" workbookViewId="0">
      <selection activeCell="W128" sqref="W12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6" t="s">
        <v>81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hidden="1" customHeight="1">
      <c r="B4" s="19"/>
      <c r="D4" s="20" t="s">
        <v>92</v>
      </c>
      <c r="L4" s="19"/>
      <c r="M4" s="83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16.5" hidden="1" customHeight="1">
      <c r="B7" s="19"/>
      <c r="E7" s="208" t="str">
        <f>'Rekapitulace stavby'!K6</f>
        <v>Zázemí DDH Šternberk</v>
      </c>
      <c r="F7" s="209"/>
      <c r="G7" s="209"/>
      <c r="H7" s="209"/>
      <c r="L7" s="19"/>
    </row>
    <row r="8" spans="2:46" s="1" customFormat="1" ht="12" hidden="1" customHeight="1">
      <c r="B8" s="28"/>
      <c r="D8" s="25" t="s">
        <v>424</v>
      </c>
      <c r="L8" s="28"/>
    </row>
    <row r="9" spans="2:46" s="1" customFormat="1" ht="16.5" hidden="1" customHeight="1">
      <c r="B9" s="28"/>
      <c r="E9" s="198" t="s">
        <v>425</v>
      </c>
      <c r="F9" s="207"/>
      <c r="G9" s="207"/>
      <c r="H9" s="207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hidden="1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12.5.2024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hidden="1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hidden="1" customHeight="1">
      <c r="B18" s="28"/>
      <c r="E18" s="182" t="str">
        <f>'Rekapitulace stavby'!E14</f>
        <v xml:space="preserve"> </v>
      </c>
      <c r="F18" s="182"/>
      <c r="G18" s="182"/>
      <c r="H18" s="182"/>
      <c r="I18" s="25" t="s">
        <v>25</v>
      </c>
      <c r="J18" s="23" t="str">
        <f>'Rekapitulace stavby'!AN14</f>
        <v/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5" t="s">
        <v>28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hidden="1" customHeight="1">
      <c r="B21" s="28"/>
      <c r="E21" s="23" t="str">
        <f>IF('Rekapitulace stavby'!E17="","",'Rekapitulace stavby'!E17)</f>
        <v xml:space="preserve"> </v>
      </c>
      <c r="I21" s="25" t="s">
        <v>25</v>
      </c>
      <c r="J21" s="23" t="str">
        <f>IF('Rekapitulace stavby'!AN17="","",'Rekapitulace stavby'!AN17)</f>
        <v/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5" t="s">
        <v>30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hidden="1" customHeight="1">
      <c r="B24" s="28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5" t="s">
        <v>31</v>
      </c>
      <c r="L26" s="28"/>
    </row>
    <row r="27" spans="2:12" s="7" customFormat="1" ht="16.5" hidden="1" customHeight="1">
      <c r="B27" s="84"/>
      <c r="E27" s="184" t="s">
        <v>1</v>
      </c>
      <c r="F27" s="184"/>
      <c r="G27" s="184"/>
      <c r="H27" s="184"/>
      <c r="L27" s="84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hidden="1" customHeight="1">
      <c r="B30" s="28"/>
      <c r="D30" s="85" t="s">
        <v>32</v>
      </c>
      <c r="J30" s="62">
        <f>ROUND(J120, 2)</f>
        <v>0</v>
      </c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hidden="1" customHeight="1">
      <c r="B33" s="28"/>
      <c r="D33" s="51" t="s">
        <v>36</v>
      </c>
      <c r="E33" s="25" t="s">
        <v>37</v>
      </c>
      <c r="F33" s="86">
        <f>ROUND((SUM(BE120:BE180)),  2)</f>
        <v>0</v>
      </c>
      <c r="I33" s="87">
        <v>0.21</v>
      </c>
      <c r="J33" s="86">
        <f>ROUND(((SUM(BE120:BE180))*I33),  2)</f>
        <v>0</v>
      </c>
      <c r="L33" s="28"/>
    </row>
    <row r="34" spans="2:12" s="1" customFormat="1" ht="14.45" hidden="1" customHeight="1">
      <c r="B34" s="28"/>
      <c r="E34" s="25" t="s">
        <v>38</v>
      </c>
      <c r="F34" s="86">
        <f>ROUND((SUM(BF120:BF180)),  2)</f>
        <v>0</v>
      </c>
      <c r="I34" s="87">
        <v>0.12</v>
      </c>
      <c r="J34" s="86">
        <f>ROUND(((SUM(BF120:BF180))*I34),  2)</f>
        <v>0</v>
      </c>
      <c r="L34" s="28"/>
    </row>
    <row r="35" spans="2:12" s="1" customFormat="1" ht="14.45" hidden="1" customHeight="1">
      <c r="B35" s="28"/>
      <c r="E35" s="25" t="s">
        <v>39</v>
      </c>
      <c r="F35" s="86">
        <f>ROUND((SUM(BG120:BG180)),  2)</f>
        <v>0</v>
      </c>
      <c r="I35" s="87">
        <v>0.21</v>
      </c>
      <c r="J35" s="86">
        <f>0</f>
        <v>0</v>
      </c>
      <c r="L35" s="28"/>
    </row>
    <row r="36" spans="2:12" s="1" customFormat="1" ht="14.45" hidden="1" customHeight="1">
      <c r="B36" s="28"/>
      <c r="E36" s="25" t="s">
        <v>40</v>
      </c>
      <c r="F36" s="86">
        <f>ROUND((SUM(BH120:BH180)),  2)</f>
        <v>0</v>
      </c>
      <c r="I36" s="87">
        <v>0.12</v>
      </c>
      <c r="J36" s="86">
        <f>0</f>
        <v>0</v>
      </c>
      <c r="L36" s="28"/>
    </row>
    <row r="37" spans="2:12" s="1" customFormat="1" ht="14.45" hidden="1" customHeight="1">
      <c r="B37" s="28"/>
      <c r="E37" s="25" t="s">
        <v>41</v>
      </c>
      <c r="F37" s="86">
        <f>ROUND((SUM(BI120:BI180)),  2)</f>
        <v>0</v>
      </c>
      <c r="I37" s="87">
        <v>0</v>
      </c>
      <c r="J37" s="86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88"/>
      <c r="D39" s="89" t="s">
        <v>42</v>
      </c>
      <c r="E39" s="53"/>
      <c r="F39" s="53"/>
      <c r="G39" s="90" t="s">
        <v>43</v>
      </c>
      <c r="H39" s="91" t="s">
        <v>44</v>
      </c>
      <c r="I39" s="53"/>
      <c r="J39" s="92">
        <f>SUM(J30:J37)</f>
        <v>0</v>
      </c>
      <c r="K39" s="93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47</v>
      </c>
      <c r="E61" s="30"/>
      <c r="F61" s="94" t="s">
        <v>48</v>
      </c>
      <c r="G61" s="39" t="s">
        <v>47</v>
      </c>
      <c r="H61" s="30"/>
      <c r="I61" s="30"/>
      <c r="J61" s="95" t="s">
        <v>48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49</v>
      </c>
      <c r="E65" s="38"/>
      <c r="F65" s="38"/>
      <c r="G65" s="37" t="s">
        <v>50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47</v>
      </c>
      <c r="E76" s="30"/>
      <c r="F76" s="94" t="s">
        <v>48</v>
      </c>
      <c r="G76" s="39" t="s">
        <v>47</v>
      </c>
      <c r="H76" s="30"/>
      <c r="I76" s="30"/>
      <c r="J76" s="95" t="s">
        <v>48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20" t="s">
        <v>93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5" t="s">
        <v>14</v>
      </c>
      <c r="L84" s="28"/>
    </row>
    <row r="85" spans="2:47" s="1" customFormat="1" ht="16.5" hidden="1" customHeight="1">
      <c r="B85" s="28"/>
      <c r="E85" s="208" t="str">
        <f>E7</f>
        <v>Zázemí DDH Šternberk</v>
      </c>
      <c r="F85" s="209"/>
      <c r="G85" s="209"/>
      <c r="H85" s="209"/>
      <c r="L85" s="28"/>
    </row>
    <row r="86" spans="2:47" s="1" customFormat="1" ht="12" hidden="1" customHeight="1">
      <c r="B86" s="28"/>
      <c r="C86" s="25" t="s">
        <v>424</v>
      </c>
      <c r="L86" s="28"/>
    </row>
    <row r="87" spans="2:47" s="1" customFormat="1" ht="16.5" hidden="1" customHeight="1">
      <c r="B87" s="28"/>
      <c r="E87" s="198" t="str">
        <f>E9</f>
        <v>a - Kanalizace</v>
      </c>
      <c r="F87" s="207"/>
      <c r="G87" s="207"/>
      <c r="H87" s="207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5" t="s">
        <v>18</v>
      </c>
      <c r="F89" s="23" t="str">
        <f>F12</f>
        <v>Šternberk</v>
      </c>
      <c r="I89" s="25" t="s">
        <v>20</v>
      </c>
      <c r="J89" s="48" t="str">
        <f>IF(J12="","",J12)</f>
        <v>12.5.2024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5" t="s">
        <v>22</v>
      </c>
      <c r="F91" s="23" t="str">
        <f>E15</f>
        <v>Město Šternberk</v>
      </c>
      <c r="I91" s="25" t="s">
        <v>28</v>
      </c>
      <c r="J91" s="26" t="str">
        <f>E21</f>
        <v xml:space="preserve"> </v>
      </c>
      <c r="L91" s="28"/>
    </row>
    <row r="92" spans="2:47" s="1" customFormat="1" ht="15.2" hidden="1" customHeight="1">
      <c r="B92" s="28"/>
      <c r="C92" s="25" t="s">
        <v>26</v>
      </c>
      <c r="F92" s="23" t="str">
        <f>IF(E18="","",E18)</f>
        <v xml:space="preserve"> </v>
      </c>
      <c r="I92" s="25" t="s">
        <v>30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96" t="s">
        <v>94</v>
      </c>
      <c r="D94" s="88"/>
      <c r="E94" s="88"/>
      <c r="F94" s="88"/>
      <c r="G94" s="88"/>
      <c r="H94" s="88"/>
      <c r="I94" s="88"/>
      <c r="J94" s="97" t="s">
        <v>95</v>
      </c>
      <c r="K94" s="88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98" t="s">
        <v>96</v>
      </c>
      <c r="J96" s="62">
        <f>J120</f>
        <v>0</v>
      </c>
      <c r="L96" s="28"/>
      <c r="AU96" s="16" t="s">
        <v>97</v>
      </c>
    </row>
    <row r="97" spans="2:12" s="8" customFormat="1" ht="24.95" hidden="1" customHeight="1">
      <c r="B97" s="99"/>
      <c r="D97" s="100" t="s">
        <v>98</v>
      </c>
      <c r="E97" s="101"/>
      <c r="F97" s="101"/>
      <c r="G97" s="101"/>
      <c r="H97" s="101"/>
      <c r="I97" s="101"/>
      <c r="J97" s="102">
        <f>J121</f>
        <v>0</v>
      </c>
      <c r="L97" s="99"/>
    </row>
    <row r="98" spans="2:12" s="9" customFormat="1" ht="19.899999999999999" hidden="1" customHeight="1">
      <c r="B98" s="103"/>
      <c r="D98" s="104" t="s">
        <v>99</v>
      </c>
      <c r="E98" s="105"/>
      <c r="F98" s="105"/>
      <c r="G98" s="105"/>
      <c r="H98" s="105"/>
      <c r="I98" s="105"/>
      <c r="J98" s="106">
        <f>J122</f>
        <v>0</v>
      </c>
      <c r="L98" s="103"/>
    </row>
    <row r="99" spans="2:12" s="9" customFormat="1" ht="19.899999999999999" hidden="1" customHeight="1">
      <c r="B99" s="103"/>
      <c r="D99" s="104" t="s">
        <v>426</v>
      </c>
      <c r="E99" s="105"/>
      <c r="F99" s="105"/>
      <c r="G99" s="105"/>
      <c r="H99" s="105"/>
      <c r="I99" s="105"/>
      <c r="J99" s="106">
        <f>J161</f>
        <v>0</v>
      </c>
      <c r="L99" s="103"/>
    </row>
    <row r="100" spans="2:12" s="9" customFormat="1" ht="19.899999999999999" hidden="1" customHeight="1">
      <c r="B100" s="103"/>
      <c r="D100" s="104" t="s">
        <v>103</v>
      </c>
      <c r="E100" s="105"/>
      <c r="F100" s="105"/>
      <c r="G100" s="105"/>
      <c r="H100" s="105"/>
      <c r="I100" s="105"/>
      <c r="J100" s="106">
        <f>J179</f>
        <v>0</v>
      </c>
      <c r="L100" s="103"/>
    </row>
    <row r="101" spans="2:12" s="1" customFormat="1" ht="21.75" hidden="1" customHeight="1">
      <c r="B101" s="28"/>
      <c r="L101" s="28"/>
    </row>
    <row r="102" spans="2:12" s="1" customFormat="1" ht="6.95" hidden="1" customHeight="1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8"/>
    </row>
    <row r="103" spans="2:12" hidden="1"/>
    <row r="104" spans="2:12" hidden="1"/>
    <row r="105" spans="2:12" hidden="1"/>
    <row r="106" spans="2:12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8"/>
    </row>
    <row r="107" spans="2:12" s="1" customFormat="1" ht="24.95" customHeight="1">
      <c r="B107" s="28"/>
      <c r="C107" s="20" t="s">
        <v>114</v>
      </c>
      <c r="L107" s="28"/>
    </row>
    <row r="108" spans="2:12" s="1" customFormat="1" ht="6.95" customHeight="1">
      <c r="B108" s="28"/>
      <c r="L108" s="28"/>
    </row>
    <row r="109" spans="2:12" s="1" customFormat="1" ht="12" customHeight="1">
      <c r="B109" s="28"/>
      <c r="C109" s="25" t="s">
        <v>14</v>
      </c>
      <c r="L109" s="28"/>
    </row>
    <row r="110" spans="2:12" s="1" customFormat="1" ht="16.5" customHeight="1">
      <c r="B110" s="28"/>
      <c r="E110" s="208" t="str">
        <f>E7</f>
        <v>Zázemí DDH Šternberk</v>
      </c>
      <c r="F110" s="209"/>
      <c r="G110" s="209"/>
      <c r="H110" s="209"/>
      <c r="L110" s="28"/>
    </row>
    <row r="111" spans="2:12" s="1" customFormat="1" ht="12" customHeight="1">
      <c r="B111" s="28"/>
      <c r="C111" s="25" t="s">
        <v>424</v>
      </c>
      <c r="L111" s="28"/>
    </row>
    <row r="112" spans="2:12" s="1" customFormat="1" ht="16.5" customHeight="1">
      <c r="B112" s="28"/>
      <c r="E112" s="198" t="str">
        <f>E9</f>
        <v>a - Kanalizace</v>
      </c>
      <c r="F112" s="207"/>
      <c r="G112" s="207"/>
      <c r="H112" s="207"/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5" t="s">
        <v>18</v>
      </c>
      <c r="F114" s="23" t="str">
        <f>F12</f>
        <v>Šternberk</v>
      </c>
      <c r="I114" s="25" t="s">
        <v>20</v>
      </c>
      <c r="J114" s="48" t="str">
        <f>IF(J12="","",J12)</f>
        <v>12.5.2024</v>
      </c>
      <c r="L114" s="28"/>
    </row>
    <row r="115" spans="2:65" s="1" customFormat="1" ht="6.95" customHeight="1">
      <c r="B115" s="28"/>
      <c r="L115" s="28"/>
    </row>
    <row r="116" spans="2:65" s="1" customFormat="1" ht="15.2" customHeight="1">
      <c r="B116" s="28"/>
      <c r="C116" s="25" t="s">
        <v>22</v>
      </c>
      <c r="F116" s="23" t="str">
        <f>E15</f>
        <v>Město Šternberk</v>
      </c>
      <c r="I116" s="25" t="s">
        <v>28</v>
      </c>
      <c r="J116" s="26" t="str">
        <f>E21</f>
        <v xml:space="preserve"> </v>
      </c>
      <c r="L116" s="28"/>
    </row>
    <row r="117" spans="2:65" s="1" customFormat="1" ht="15.2" customHeight="1">
      <c r="B117" s="28"/>
      <c r="C117" s="25" t="s">
        <v>26</v>
      </c>
      <c r="F117" s="23" t="str">
        <f>IF(E18="","",E18)</f>
        <v xml:space="preserve"> </v>
      </c>
      <c r="I117" s="25" t="s">
        <v>30</v>
      </c>
      <c r="J117" s="26" t="str">
        <f>E24</f>
        <v xml:space="preserve"> </v>
      </c>
      <c r="L117" s="28"/>
    </row>
    <row r="118" spans="2:65" s="1" customFormat="1" ht="10.35" customHeight="1">
      <c r="B118" s="28"/>
      <c r="L118" s="28"/>
    </row>
    <row r="119" spans="2:65" s="10" customFormat="1" ht="29.25" customHeight="1">
      <c r="B119" s="107"/>
      <c r="C119" s="108" t="s">
        <v>115</v>
      </c>
      <c r="D119" s="109" t="s">
        <v>57</v>
      </c>
      <c r="E119" s="109" t="s">
        <v>53</v>
      </c>
      <c r="F119" s="109" t="s">
        <v>54</v>
      </c>
      <c r="G119" s="109" t="s">
        <v>116</v>
      </c>
      <c r="H119" s="109" t="s">
        <v>117</v>
      </c>
      <c r="I119" s="109" t="s">
        <v>118</v>
      </c>
      <c r="J119" s="109" t="s">
        <v>95</v>
      </c>
      <c r="K119" s="110" t="s">
        <v>119</v>
      </c>
      <c r="L119" s="107"/>
      <c r="M119" s="55" t="s">
        <v>1</v>
      </c>
      <c r="N119" s="56" t="s">
        <v>36</v>
      </c>
      <c r="O119" s="56" t="s">
        <v>120</v>
      </c>
      <c r="P119" s="56" t="s">
        <v>121</v>
      </c>
      <c r="Q119" s="56" t="s">
        <v>122</v>
      </c>
      <c r="R119" s="56" t="s">
        <v>123</v>
      </c>
      <c r="S119" s="56" t="s">
        <v>124</v>
      </c>
      <c r="T119" s="57" t="s">
        <v>125</v>
      </c>
    </row>
    <row r="120" spans="2:65" s="1" customFormat="1" ht="22.9" customHeight="1">
      <c r="B120" s="28"/>
      <c r="C120" s="60" t="s">
        <v>126</v>
      </c>
      <c r="J120" s="111">
        <f>BK120</f>
        <v>0</v>
      </c>
      <c r="L120" s="28"/>
      <c r="M120" s="58"/>
      <c r="N120" s="49"/>
      <c r="O120" s="49"/>
      <c r="P120" s="112">
        <f>P121</f>
        <v>598.37142400000005</v>
      </c>
      <c r="Q120" s="49"/>
      <c r="R120" s="112">
        <f>R121</f>
        <v>49.717637360000005</v>
      </c>
      <c r="S120" s="49"/>
      <c r="T120" s="113">
        <f>T121</f>
        <v>0</v>
      </c>
      <c r="AT120" s="16" t="s">
        <v>71</v>
      </c>
      <c r="AU120" s="16" t="s">
        <v>97</v>
      </c>
      <c r="BK120" s="114">
        <f>BK121</f>
        <v>0</v>
      </c>
    </row>
    <row r="121" spans="2:65" s="11" customFormat="1" ht="25.9" customHeight="1">
      <c r="B121" s="115"/>
      <c r="D121" s="116" t="s">
        <v>71</v>
      </c>
      <c r="E121" s="117" t="s">
        <v>127</v>
      </c>
      <c r="F121" s="117" t="s">
        <v>128</v>
      </c>
      <c r="J121" s="118">
        <f>BK121</f>
        <v>0</v>
      </c>
      <c r="L121" s="115"/>
      <c r="M121" s="119"/>
      <c r="P121" s="120">
        <f>P122+P161+P179</f>
        <v>598.37142400000005</v>
      </c>
      <c r="R121" s="120">
        <f>R122+R161+R179</f>
        <v>49.717637360000005</v>
      </c>
      <c r="T121" s="121">
        <f>T122+T161+T179</f>
        <v>0</v>
      </c>
      <c r="AR121" s="116" t="s">
        <v>77</v>
      </c>
      <c r="AT121" s="122" t="s">
        <v>71</v>
      </c>
      <c r="AU121" s="122" t="s">
        <v>72</v>
      </c>
      <c r="AY121" s="116" t="s">
        <v>129</v>
      </c>
      <c r="BK121" s="123">
        <f>BK122+BK161+BK179</f>
        <v>0</v>
      </c>
    </row>
    <row r="122" spans="2:65" s="11" customFormat="1" ht="22.9" customHeight="1">
      <c r="B122" s="115"/>
      <c r="D122" s="116" t="s">
        <v>71</v>
      </c>
      <c r="E122" s="124" t="s">
        <v>77</v>
      </c>
      <c r="F122" s="124" t="s">
        <v>130</v>
      </c>
      <c r="J122" s="125">
        <f>BK122</f>
        <v>0</v>
      </c>
      <c r="L122" s="115"/>
      <c r="M122" s="119"/>
      <c r="P122" s="120">
        <f>SUM(P123:P160)</f>
        <v>469.65038400000003</v>
      </c>
      <c r="R122" s="120">
        <f>SUM(R123:R160)</f>
        <v>49.536000000000001</v>
      </c>
      <c r="T122" s="121">
        <f>SUM(T123:T160)</f>
        <v>0</v>
      </c>
      <c r="AR122" s="116" t="s">
        <v>77</v>
      </c>
      <c r="AT122" s="122" t="s">
        <v>71</v>
      </c>
      <c r="AU122" s="122" t="s">
        <v>77</v>
      </c>
      <c r="AY122" s="116" t="s">
        <v>129</v>
      </c>
      <c r="BK122" s="123">
        <f>SUM(BK123:BK160)</f>
        <v>0</v>
      </c>
    </row>
    <row r="123" spans="2:65" s="1" customFormat="1" ht="33" customHeight="1">
      <c r="B123" s="126"/>
      <c r="C123" s="127" t="s">
        <v>77</v>
      </c>
      <c r="D123" s="127" t="s">
        <v>131</v>
      </c>
      <c r="E123" s="128" t="s">
        <v>427</v>
      </c>
      <c r="F123" s="129" t="s">
        <v>428</v>
      </c>
      <c r="G123" s="130" t="s">
        <v>143</v>
      </c>
      <c r="H123" s="131">
        <v>94.56</v>
      </c>
      <c r="I123" s="132"/>
      <c r="J123" s="132">
        <f>ROUND(I123*H123,2)</f>
        <v>0</v>
      </c>
      <c r="K123" s="129" t="s">
        <v>135</v>
      </c>
      <c r="L123" s="28"/>
      <c r="M123" s="133" t="s">
        <v>1</v>
      </c>
      <c r="N123" s="134" t="s">
        <v>37</v>
      </c>
      <c r="O123" s="135">
        <v>0.83399999999999996</v>
      </c>
      <c r="P123" s="135">
        <f>O123*H123</f>
        <v>78.863039999999998</v>
      </c>
      <c r="Q123" s="135">
        <v>0</v>
      </c>
      <c r="R123" s="135">
        <f>Q123*H123</f>
        <v>0</v>
      </c>
      <c r="S123" s="135">
        <v>0</v>
      </c>
      <c r="T123" s="136">
        <f>S123*H123</f>
        <v>0</v>
      </c>
      <c r="AR123" s="137" t="s">
        <v>136</v>
      </c>
      <c r="AT123" s="137" t="s">
        <v>131</v>
      </c>
      <c r="AU123" s="137" t="s">
        <v>82</v>
      </c>
      <c r="AY123" s="16" t="s">
        <v>129</v>
      </c>
      <c r="BE123" s="138">
        <f>IF(N123="základní",J123,0)</f>
        <v>0</v>
      </c>
      <c r="BF123" s="138">
        <f>IF(N123="snížená",J123,0)</f>
        <v>0</v>
      </c>
      <c r="BG123" s="138">
        <f>IF(N123="zákl. přenesená",J123,0)</f>
        <v>0</v>
      </c>
      <c r="BH123" s="138">
        <f>IF(N123="sníž. přenesená",J123,0)</f>
        <v>0</v>
      </c>
      <c r="BI123" s="138">
        <f>IF(N123="nulová",J123,0)</f>
        <v>0</v>
      </c>
      <c r="BJ123" s="16" t="s">
        <v>77</v>
      </c>
      <c r="BK123" s="138">
        <f>ROUND(I123*H123,2)</f>
        <v>0</v>
      </c>
      <c r="BL123" s="16" t="s">
        <v>136</v>
      </c>
      <c r="BM123" s="137" t="s">
        <v>429</v>
      </c>
    </row>
    <row r="124" spans="2:65" s="12" customFormat="1">
      <c r="B124" s="139"/>
      <c r="D124" s="140" t="s">
        <v>138</v>
      </c>
      <c r="E124" s="141" t="s">
        <v>1</v>
      </c>
      <c r="F124" s="142" t="s">
        <v>430</v>
      </c>
      <c r="H124" s="143">
        <v>82.56</v>
      </c>
      <c r="L124" s="139"/>
      <c r="M124" s="144"/>
      <c r="T124" s="145"/>
      <c r="AT124" s="141" t="s">
        <v>138</v>
      </c>
      <c r="AU124" s="141" t="s">
        <v>82</v>
      </c>
      <c r="AV124" s="12" t="s">
        <v>82</v>
      </c>
      <c r="AW124" s="12" t="s">
        <v>29</v>
      </c>
      <c r="AX124" s="12" t="s">
        <v>72</v>
      </c>
      <c r="AY124" s="141" t="s">
        <v>129</v>
      </c>
    </row>
    <row r="125" spans="2:65" s="14" customFormat="1">
      <c r="B125" s="152"/>
      <c r="D125" s="140" t="s">
        <v>138</v>
      </c>
      <c r="E125" s="153" t="s">
        <v>1</v>
      </c>
      <c r="F125" s="154" t="s">
        <v>431</v>
      </c>
      <c r="H125" s="153" t="s">
        <v>1</v>
      </c>
      <c r="L125" s="152"/>
      <c r="M125" s="155"/>
      <c r="T125" s="156"/>
      <c r="AT125" s="153" t="s">
        <v>138</v>
      </c>
      <c r="AU125" s="153" t="s">
        <v>82</v>
      </c>
      <c r="AV125" s="14" t="s">
        <v>77</v>
      </c>
      <c r="AW125" s="14" t="s">
        <v>29</v>
      </c>
      <c r="AX125" s="14" t="s">
        <v>72</v>
      </c>
      <c r="AY125" s="153" t="s">
        <v>129</v>
      </c>
    </row>
    <row r="126" spans="2:65" s="12" customFormat="1">
      <c r="B126" s="139"/>
      <c r="D126" s="140" t="s">
        <v>138</v>
      </c>
      <c r="E126" s="141" t="s">
        <v>1</v>
      </c>
      <c r="F126" s="142" t="s">
        <v>432</v>
      </c>
      <c r="H126" s="143">
        <v>12</v>
      </c>
      <c r="L126" s="139"/>
      <c r="M126" s="144"/>
      <c r="T126" s="145"/>
      <c r="AT126" s="141" t="s">
        <v>138</v>
      </c>
      <c r="AU126" s="141" t="s">
        <v>82</v>
      </c>
      <c r="AV126" s="12" t="s">
        <v>82</v>
      </c>
      <c r="AW126" s="12" t="s">
        <v>29</v>
      </c>
      <c r="AX126" s="12" t="s">
        <v>72</v>
      </c>
      <c r="AY126" s="141" t="s">
        <v>129</v>
      </c>
    </row>
    <row r="127" spans="2:65" s="13" customFormat="1">
      <c r="B127" s="146"/>
      <c r="D127" s="140" t="s">
        <v>138</v>
      </c>
      <c r="E127" s="147" t="s">
        <v>1</v>
      </c>
      <c r="F127" s="148" t="s">
        <v>140</v>
      </c>
      <c r="H127" s="149">
        <v>94.56</v>
      </c>
      <c r="L127" s="146"/>
      <c r="M127" s="150"/>
      <c r="T127" s="151"/>
      <c r="AT127" s="147" t="s">
        <v>138</v>
      </c>
      <c r="AU127" s="147" t="s">
        <v>82</v>
      </c>
      <c r="AV127" s="13" t="s">
        <v>136</v>
      </c>
      <c r="AW127" s="13" t="s">
        <v>29</v>
      </c>
      <c r="AX127" s="13" t="s">
        <v>77</v>
      </c>
      <c r="AY127" s="147" t="s">
        <v>129</v>
      </c>
    </row>
    <row r="128" spans="2:65" s="1" customFormat="1" ht="37.9" customHeight="1">
      <c r="B128" s="126"/>
      <c r="C128" s="127" t="s">
        <v>82</v>
      </c>
      <c r="D128" s="127" t="s">
        <v>131</v>
      </c>
      <c r="E128" s="128" t="s">
        <v>151</v>
      </c>
      <c r="F128" s="129" t="s">
        <v>152</v>
      </c>
      <c r="G128" s="130" t="s">
        <v>143</v>
      </c>
      <c r="H128" s="131">
        <v>94.56</v>
      </c>
      <c r="I128" s="132"/>
      <c r="J128" s="132">
        <f>ROUND(I128*H128,2)</f>
        <v>0</v>
      </c>
      <c r="K128" s="129" t="s">
        <v>135</v>
      </c>
      <c r="L128" s="28"/>
      <c r="M128" s="133" t="s">
        <v>1</v>
      </c>
      <c r="N128" s="134" t="s">
        <v>37</v>
      </c>
      <c r="O128" s="135">
        <v>0.41099999999999998</v>
      </c>
      <c r="P128" s="135">
        <f>O128*H128</f>
        <v>38.864159999999998</v>
      </c>
      <c r="Q128" s="135">
        <v>0</v>
      </c>
      <c r="R128" s="135">
        <f>Q128*H128</f>
        <v>0</v>
      </c>
      <c r="S128" s="135">
        <v>0</v>
      </c>
      <c r="T128" s="136">
        <f>S128*H128</f>
        <v>0</v>
      </c>
      <c r="AR128" s="137" t="s">
        <v>136</v>
      </c>
      <c r="AT128" s="137" t="s">
        <v>131</v>
      </c>
      <c r="AU128" s="137" t="s">
        <v>82</v>
      </c>
      <c r="AY128" s="16" t="s">
        <v>129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6" t="s">
        <v>77</v>
      </c>
      <c r="BK128" s="138">
        <f>ROUND(I128*H128,2)</f>
        <v>0</v>
      </c>
      <c r="BL128" s="16" t="s">
        <v>136</v>
      </c>
      <c r="BM128" s="137" t="s">
        <v>433</v>
      </c>
    </row>
    <row r="129" spans="2:65" s="14" customFormat="1">
      <c r="B129" s="152"/>
      <c r="D129" s="140" t="s">
        <v>138</v>
      </c>
      <c r="E129" s="153" t="s">
        <v>1</v>
      </c>
      <c r="F129" s="154" t="s">
        <v>154</v>
      </c>
      <c r="H129" s="153" t="s">
        <v>1</v>
      </c>
      <c r="L129" s="152"/>
      <c r="M129" s="155"/>
      <c r="T129" s="156"/>
      <c r="AT129" s="153" t="s">
        <v>138</v>
      </c>
      <c r="AU129" s="153" t="s">
        <v>82</v>
      </c>
      <c r="AV129" s="14" t="s">
        <v>77</v>
      </c>
      <c r="AW129" s="14" t="s">
        <v>29</v>
      </c>
      <c r="AX129" s="14" t="s">
        <v>72</v>
      </c>
      <c r="AY129" s="153" t="s">
        <v>129</v>
      </c>
    </row>
    <row r="130" spans="2:65" s="12" customFormat="1">
      <c r="B130" s="139"/>
      <c r="D130" s="140" t="s">
        <v>138</v>
      </c>
      <c r="E130" s="141" t="s">
        <v>1</v>
      </c>
      <c r="F130" s="142" t="s">
        <v>434</v>
      </c>
      <c r="H130" s="143">
        <v>24.768000000000001</v>
      </c>
      <c r="L130" s="139"/>
      <c r="M130" s="144"/>
      <c r="T130" s="145"/>
      <c r="AT130" s="141" t="s">
        <v>138</v>
      </c>
      <c r="AU130" s="141" t="s">
        <v>82</v>
      </c>
      <c r="AV130" s="12" t="s">
        <v>82</v>
      </c>
      <c r="AW130" s="12" t="s">
        <v>29</v>
      </c>
      <c r="AX130" s="12" t="s">
        <v>72</v>
      </c>
      <c r="AY130" s="141" t="s">
        <v>129</v>
      </c>
    </row>
    <row r="131" spans="2:65" s="14" customFormat="1">
      <c r="B131" s="152"/>
      <c r="D131" s="140" t="s">
        <v>138</v>
      </c>
      <c r="E131" s="153" t="s">
        <v>1</v>
      </c>
      <c r="F131" s="154" t="s">
        <v>155</v>
      </c>
      <c r="H131" s="153" t="s">
        <v>1</v>
      </c>
      <c r="L131" s="152"/>
      <c r="M131" s="155"/>
      <c r="T131" s="156"/>
      <c r="AT131" s="153" t="s">
        <v>138</v>
      </c>
      <c r="AU131" s="153" t="s">
        <v>82</v>
      </c>
      <c r="AV131" s="14" t="s">
        <v>77</v>
      </c>
      <c r="AW131" s="14" t="s">
        <v>29</v>
      </c>
      <c r="AX131" s="14" t="s">
        <v>72</v>
      </c>
      <c r="AY131" s="153" t="s">
        <v>129</v>
      </c>
    </row>
    <row r="132" spans="2:65" s="12" customFormat="1">
      <c r="B132" s="139"/>
      <c r="D132" s="140" t="s">
        <v>138</v>
      </c>
      <c r="E132" s="141" t="s">
        <v>1</v>
      </c>
      <c r="F132" s="142" t="s">
        <v>435</v>
      </c>
      <c r="H132" s="143">
        <v>69.792000000000002</v>
      </c>
      <c r="L132" s="139"/>
      <c r="M132" s="144"/>
      <c r="T132" s="145"/>
      <c r="AT132" s="141" t="s">
        <v>138</v>
      </c>
      <c r="AU132" s="141" t="s">
        <v>82</v>
      </c>
      <c r="AV132" s="12" t="s">
        <v>82</v>
      </c>
      <c r="AW132" s="12" t="s">
        <v>29</v>
      </c>
      <c r="AX132" s="12" t="s">
        <v>72</v>
      </c>
      <c r="AY132" s="141" t="s">
        <v>129</v>
      </c>
    </row>
    <row r="133" spans="2:65" s="13" customFormat="1">
      <c r="B133" s="146"/>
      <c r="D133" s="140" t="s">
        <v>138</v>
      </c>
      <c r="E133" s="147" t="s">
        <v>1</v>
      </c>
      <c r="F133" s="148" t="s">
        <v>140</v>
      </c>
      <c r="H133" s="149">
        <v>94.56</v>
      </c>
      <c r="L133" s="146"/>
      <c r="M133" s="150"/>
      <c r="T133" s="151"/>
      <c r="AT133" s="147" t="s">
        <v>138</v>
      </c>
      <c r="AU133" s="147" t="s">
        <v>82</v>
      </c>
      <c r="AV133" s="13" t="s">
        <v>136</v>
      </c>
      <c r="AW133" s="13" t="s">
        <v>29</v>
      </c>
      <c r="AX133" s="13" t="s">
        <v>77</v>
      </c>
      <c r="AY133" s="147" t="s">
        <v>129</v>
      </c>
    </row>
    <row r="134" spans="2:65" s="1" customFormat="1" ht="37.9" customHeight="1">
      <c r="B134" s="126"/>
      <c r="C134" s="127" t="s">
        <v>150</v>
      </c>
      <c r="D134" s="127" t="s">
        <v>131</v>
      </c>
      <c r="E134" s="128" t="s">
        <v>157</v>
      </c>
      <c r="F134" s="129" t="s">
        <v>158</v>
      </c>
      <c r="G134" s="130" t="s">
        <v>143</v>
      </c>
      <c r="H134" s="131">
        <v>472.8</v>
      </c>
      <c r="I134" s="132"/>
      <c r="J134" s="132">
        <f>ROUND(I134*H134,2)</f>
        <v>0</v>
      </c>
      <c r="K134" s="129" t="s">
        <v>135</v>
      </c>
      <c r="L134" s="28"/>
      <c r="M134" s="133" t="s">
        <v>1</v>
      </c>
      <c r="N134" s="134" t="s">
        <v>37</v>
      </c>
      <c r="O134" s="135">
        <v>0.379</v>
      </c>
      <c r="P134" s="135">
        <f>O134*H134</f>
        <v>179.19120000000001</v>
      </c>
      <c r="Q134" s="135">
        <v>0</v>
      </c>
      <c r="R134" s="135">
        <f>Q134*H134</f>
        <v>0</v>
      </c>
      <c r="S134" s="135">
        <v>0</v>
      </c>
      <c r="T134" s="136">
        <f>S134*H134</f>
        <v>0</v>
      </c>
      <c r="AR134" s="137" t="s">
        <v>136</v>
      </c>
      <c r="AT134" s="137" t="s">
        <v>131</v>
      </c>
      <c r="AU134" s="137" t="s">
        <v>82</v>
      </c>
      <c r="AY134" s="16" t="s">
        <v>129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6" t="s">
        <v>77</v>
      </c>
      <c r="BK134" s="138">
        <f>ROUND(I134*H134,2)</f>
        <v>0</v>
      </c>
      <c r="BL134" s="16" t="s">
        <v>136</v>
      </c>
      <c r="BM134" s="137" t="s">
        <v>436</v>
      </c>
    </row>
    <row r="135" spans="2:65" s="12" customFormat="1">
      <c r="B135" s="139"/>
      <c r="D135" s="140" t="s">
        <v>138</v>
      </c>
      <c r="E135" s="141" t="s">
        <v>1</v>
      </c>
      <c r="F135" s="142" t="s">
        <v>437</v>
      </c>
      <c r="H135" s="143">
        <v>472.8</v>
      </c>
      <c r="L135" s="139"/>
      <c r="M135" s="144"/>
      <c r="T135" s="145"/>
      <c r="AT135" s="141" t="s">
        <v>138</v>
      </c>
      <c r="AU135" s="141" t="s">
        <v>82</v>
      </c>
      <c r="AV135" s="12" t="s">
        <v>82</v>
      </c>
      <c r="AW135" s="12" t="s">
        <v>29</v>
      </c>
      <c r="AX135" s="12" t="s">
        <v>72</v>
      </c>
      <c r="AY135" s="141" t="s">
        <v>129</v>
      </c>
    </row>
    <row r="136" spans="2:65" s="13" customFormat="1">
      <c r="B136" s="146"/>
      <c r="D136" s="140" t="s">
        <v>138</v>
      </c>
      <c r="E136" s="147" t="s">
        <v>1</v>
      </c>
      <c r="F136" s="148" t="s">
        <v>140</v>
      </c>
      <c r="H136" s="149">
        <v>472.8</v>
      </c>
      <c r="L136" s="146"/>
      <c r="M136" s="150"/>
      <c r="T136" s="151"/>
      <c r="AT136" s="147" t="s">
        <v>138</v>
      </c>
      <c r="AU136" s="147" t="s">
        <v>82</v>
      </c>
      <c r="AV136" s="13" t="s">
        <v>136</v>
      </c>
      <c r="AW136" s="13" t="s">
        <v>29</v>
      </c>
      <c r="AX136" s="13" t="s">
        <v>77</v>
      </c>
      <c r="AY136" s="147" t="s">
        <v>129</v>
      </c>
    </row>
    <row r="137" spans="2:65" s="1" customFormat="1" ht="37.9" customHeight="1">
      <c r="B137" s="126"/>
      <c r="C137" s="127" t="s">
        <v>136</v>
      </c>
      <c r="D137" s="127" t="s">
        <v>131</v>
      </c>
      <c r="E137" s="128" t="s">
        <v>161</v>
      </c>
      <c r="F137" s="129" t="s">
        <v>162</v>
      </c>
      <c r="G137" s="130" t="s">
        <v>143</v>
      </c>
      <c r="H137" s="131">
        <v>24.768000000000001</v>
      </c>
      <c r="I137" s="132"/>
      <c r="J137" s="132">
        <f>ROUND(I137*H137,2)</f>
        <v>0</v>
      </c>
      <c r="K137" s="129" t="s">
        <v>135</v>
      </c>
      <c r="L137" s="28"/>
      <c r="M137" s="133" t="s">
        <v>1</v>
      </c>
      <c r="N137" s="134" t="s">
        <v>37</v>
      </c>
      <c r="O137" s="135">
        <v>8.6999999999999994E-2</v>
      </c>
      <c r="P137" s="135">
        <f>O137*H137</f>
        <v>2.1548159999999998</v>
      </c>
      <c r="Q137" s="135">
        <v>0</v>
      </c>
      <c r="R137" s="135">
        <f>Q137*H137</f>
        <v>0</v>
      </c>
      <c r="S137" s="135">
        <v>0</v>
      </c>
      <c r="T137" s="136">
        <f>S137*H137</f>
        <v>0</v>
      </c>
      <c r="AR137" s="137" t="s">
        <v>136</v>
      </c>
      <c r="AT137" s="137" t="s">
        <v>131</v>
      </c>
      <c r="AU137" s="137" t="s">
        <v>82</v>
      </c>
      <c r="AY137" s="16" t="s">
        <v>129</v>
      </c>
      <c r="BE137" s="138">
        <f>IF(N137="základní",J137,0)</f>
        <v>0</v>
      </c>
      <c r="BF137" s="138">
        <f>IF(N137="snížená",J137,0)</f>
        <v>0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6" t="s">
        <v>77</v>
      </c>
      <c r="BK137" s="138">
        <f>ROUND(I137*H137,2)</f>
        <v>0</v>
      </c>
      <c r="BL137" s="16" t="s">
        <v>136</v>
      </c>
      <c r="BM137" s="137" t="s">
        <v>438</v>
      </c>
    </row>
    <row r="138" spans="2:65" s="12" customFormat="1">
      <c r="B138" s="139"/>
      <c r="D138" s="140" t="s">
        <v>138</v>
      </c>
      <c r="E138" s="141" t="s">
        <v>1</v>
      </c>
      <c r="F138" s="142" t="s">
        <v>434</v>
      </c>
      <c r="H138" s="143">
        <v>24.768000000000001</v>
      </c>
      <c r="L138" s="139"/>
      <c r="M138" s="144"/>
      <c r="T138" s="145"/>
      <c r="AT138" s="141" t="s">
        <v>138</v>
      </c>
      <c r="AU138" s="141" t="s">
        <v>82</v>
      </c>
      <c r="AV138" s="12" t="s">
        <v>82</v>
      </c>
      <c r="AW138" s="12" t="s">
        <v>29</v>
      </c>
      <c r="AX138" s="12" t="s">
        <v>72</v>
      </c>
      <c r="AY138" s="141" t="s">
        <v>129</v>
      </c>
    </row>
    <row r="139" spans="2:65" s="13" customFormat="1">
      <c r="B139" s="146"/>
      <c r="D139" s="140" t="s">
        <v>138</v>
      </c>
      <c r="E139" s="147" t="s">
        <v>1</v>
      </c>
      <c r="F139" s="148" t="s">
        <v>140</v>
      </c>
      <c r="H139" s="149">
        <v>24.768000000000001</v>
      </c>
      <c r="L139" s="146"/>
      <c r="M139" s="150"/>
      <c r="T139" s="151"/>
      <c r="AT139" s="147" t="s">
        <v>138</v>
      </c>
      <c r="AU139" s="147" t="s">
        <v>82</v>
      </c>
      <c r="AV139" s="13" t="s">
        <v>136</v>
      </c>
      <c r="AW139" s="13" t="s">
        <v>29</v>
      </c>
      <c r="AX139" s="13" t="s">
        <v>77</v>
      </c>
      <c r="AY139" s="147" t="s">
        <v>129</v>
      </c>
    </row>
    <row r="140" spans="2:65" s="1" customFormat="1" ht="37.9" customHeight="1">
      <c r="B140" s="126"/>
      <c r="C140" s="127" t="s">
        <v>160</v>
      </c>
      <c r="D140" s="127" t="s">
        <v>131</v>
      </c>
      <c r="E140" s="128" t="s">
        <v>166</v>
      </c>
      <c r="F140" s="129" t="s">
        <v>167</v>
      </c>
      <c r="G140" s="130" t="s">
        <v>143</v>
      </c>
      <c r="H140" s="131">
        <v>247.68</v>
      </c>
      <c r="I140" s="132"/>
      <c r="J140" s="132">
        <f>ROUND(I140*H140,2)</f>
        <v>0</v>
      </c>
      <c r="K140" s="129" t="s">
        <v>135</v>
      </c>
      <c r="L140" s="28"/>
      <c r="M140" s="133" t="s">
        <v>1</v>
      </c>
      <c r="N140" s="134" t="s">
        <v>37</v>
      </c>
      <c r="O140" s="135">
        <v>5.0000000000000001E-3</v>
      </c>
      <c r="P140" s="135">
        <f>O140*H140</f>
        <v>1.2384000000000002</v>
      </c>
      <c r="Q140" s="135">
        <v>0</v>
      </c>
      <c r="R140" s="135">
        <f>Q140*H140</f>
        <v>0</v>
      </c>
      <c r="S140" s="135">
        <v>0</v>
      </c>
      <c r="T140" s="136">
        <f>S140*H140</f>
        <v>0</v>
      </c>
      <c r="AR140" s="137" t="s">
        <v>136</v>
      </c>
      <c r="AT140" s="137" t="s">
        <v>131</v>
      </c>
      <c r="AU140" s="137" t="s">
        <v>82</v>
      </c>
      <c r="AY140" s="16" t="s">
        <v>129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16" t="s">
        <v>77</v>
      </c>
      <c r="BK140" s="138">
        <f>ROUND(I140*H140,2)</f>
        <v>0</v>
      </c>
      <c r="BL140" s="16" t="s">
        <v>136</v>
      </c>
      <c r="BM140" s="137" t="s">
        <v>439</v>
      </c>
    </row>
    <row r="141" spans="2:65" s="12" customFormat="1">
      <c r="B141" s="139"/>
      <c r="D141" s="140" t="s">
        <v>138</v>
      </c>
      <c r="E141" s="141" t="s">
        <v>1</v>
      </c>
      <c r="F141" s="142" t="s">
        <v>440</v>
      </c>
      <c r="H141" s="143">
        <v>247.68</v>
      </c>
      <c r="L141" s="139"/>
      <c r="M141" s="144"/>
      <c r="T141" s="145"/>
      <c r="AT141" s="141" t="s">
        <v>138</v>
      </c>
      <c r="AU141" s="141" t="s">
        <v>82</v>
      </c>
      <c r="AV141" s="12" t="s">
        <v>82</v>
      </c>
      <c r="AW141" s="12" t="s">
        <v>29</v>
      </c>
      <c r="AX141" s="12" t="s">
        <v>72</v>
      </c>
      <c r="AY141" s="141" t="s">
        <v>129</v>
      </c>
    </row>
    <row r="142" spans="2:65" s="13" customFormat="1">
      <c r="B142" s="146"/>
      <c r="D142" s="140" t="s">
        <v>138</v>
      </c>
      <c r="E142" s="147" t="s">
        <v>1</v>
      </c>
      <c r="F142" s="148" t="s">
        <v>140</v>
      </c>
      <c r="H142" s="149">
        <v>247.68</v>
      </c>
      <c r="L142" s="146"/>
      <c r="M142" s="150"/>
      <c r="T142" s="151"/>
      <c r="AT142" s="147" t="s">
        <v>138</v>
      </c>
      <c r="AU142" s="147" t="s">
        <v>82</v>
      </c>
      <c r="AV142" s="13" t="s">
        <v>136</v>
      </c>
      <c r="AW142" s="13" t="s">
        <v>29</v>
      </c>
      <c r="AX142" s="13" t="s">
        <v>77</v>
      </c>
      <c r="AY142" s="147" t="s">
        <v>129</v>
      </c>
    </row>
    <row r="143" spans="2:65" s="1" customFormat="1" ht="16.5" customHeight="1">
      <c r="B143" s="126"/>
      <c r="C143" s="127" t="s">
        <v>165</v>
      </c>
      <c r="D143" s="127" t="s">
        <v>131</v>
      </c>
      <c r="E143" s="128" t="s">
        <v>171</v>
      </c>
      <c r="F143" s="129" t="s">
        <v>172</v>
      </c>
      <c r="G143" s="130" t="s">
        <v>143</v>
      </c>
      <c r="H143" s="131">
        <v>24.768000000000001</v>
      </c>
      <c r="I143" s="132"/>
      <c r="J143" s="132">
        <f>ROUND(I143*H143,2)</f>
        <v>0</v>
      </c>
      <c r="K143" s="129" t="s">
        <v>135</v>
      </c>
      <c r="L143" s="28"/>
      <c r="M143" s="133" t="s">
        <v>1</v>
      </c>
      <c r="N143" s="134" t="s">
        <v>37</v>
      </c>
      <c r="O143" s="135">
        <v>8.9999999999999993E-3</v>
      </c>
      <c r="P143" s="135">
        <f>O143*H143</f>
        <v>0.222912</v>
      </c>
      <c r="Q143" s="135">
        <v>0</v>
      </c>
      <c r="R143" s="135">
        <f>Q143*H143</f>
        <v>0</v>
      </c>
      <c r="S143" s="135">
        <v>0</v>
      </c>
      <c r="T143" s="136">
        <f>S143*H143</f>
        <v>0</v>
      </c>
      <c r="AR143" s="137" t="s">
        <v>136</v>
      </c>
      <c r="AT143" s="137" t="s">
        <v>131</v>
      </c>
      <c r="AU143" s="137" t="s">
        <v>82</v>
      </c>
      <c r="AY143" s="16" t="s">
        <v>129</v>
      </c>
      <c r="BE143" s="138">
        <f>IF(N143="základní",J143,0)</f>
        <v>0</v>
      </c>
      <c r="BF143" s="138">
        <f>IF(N143="snížená",J143,0)</f>
        <v>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16" t="s">
        <v>77</v>
      </c>
      <c r="BK143" s="138">
        <f>ROUND(I143*H143,2)</f>
        <v>0</v>
      </c>
      <c r="BL143" s="16" t="s">
        <v>136</v>
      </c>
      <c r="BM143" s="137" t="s">
        <v>441</v>
      </c>
    </row>
    <row r="144" spans="2:65" s="12" customFormat="1">
      <c r="B144" s="139"/>
      <c r="D144" s="140" t="s">
        <v>138</v>
      </c>
      <c r="E144" s="141" t="s">
        <v>1</v>
      </c>
      <c r="F144" s="142" t="s">
        <v>434</v>
      </c>
      <c r="H144" s="143">
        <v>24.768000000000001</v>
      </c>
      <c r="L144" s="139"/>
      <c r="M144" s="144"/>
      <c r="T144" s="145"/>
      <c r="AT144" s="141" t="s">
        <v>138</v>
      </c>
      <c r="AU144" s="141" t="s">
        <v>82</v>
      </c>
      <c r="AV144" s="12" t="s">
        <v>82</v>
      </c>
      <c r="AW144" s="12" t="s">
        <v>29</v>
      </c>
      <c r="AX144" s="12" t="s">
        <v>72</v>
      </c>
      <c r="AY144" s="141" t="s">
        <v>129</v>
      </c>
    </row>
    <row r="145" spans="2:65" s="13" customFormat="1">
      <c r="B145" s="146"/>
      <c r="D145" s="140" t="s">
        <v>138</v>
      </c>
      <c r="E145" s="147" t="s">
        <v>1</v>
      </c>
      <c r="F145" s="148" t="s">
        <v>140</v>
      </c>
      <c r="H145" s="149">
        <v>24.768000000000001</v>
      </c>
      <c r="L145" s="146"/>
      <c r="M145" s="150"/>
      <c r="T145" s="151"/>
      <c r="AT145" s="147" t="s">
        <v>138</v>
      </c>
      <c r="AU145" s="147" t="s">
        <v>82</v>
      </c>
      <c r="AV145" s="13" t="s">
        <v>136</v>
      </c>
      <c r="AW145" s="13" t="s">
        <v>29</v>
      </c>
      <c r="AX145" s="13" t="s">
        <v>77</v>
      </c>
      <c r="AY145" s="147" t="s">
        <v>129</v>
      </c>
    </row>
    <row r="146" spans="2:65" s="1" customFormat="1" ht="24.2" customHeight="1">
      <c r="B146" s="126"/>
      <c r="C146" s="127" t="s">
        <v>170</v>
      </c>
      <c r="D146" s="127" t="s">
        <v>131</v>
      </c>
      <c r="E146" s="128" t="s">
        <v>176</v>
      </c>
      <c r="F146" s="129" t="s">
        <v>177</v>
      </c>
      <c r="G146" s="130" t="s">
        <v>178</v>
      </c>
      <c r="H146" s="131">
        <v>44.582000000000001</v>
      </c>
      <c r="I146" s="132"/>
      <c r="J146" s="132">
        <f>ROUND(I146*H146,2)</f>
        <v>0</v>
      </c>
      <c r="K146" s="129" t="s">
        <v>135</v>
      </c>
      <c r="L146" s="28"/>
      <c r="M146" s="133" t="s">
        <v>1</v>
      </c>
      <c r="N146" s="134" t="s">
        <v>37</v>
      </c>
      <c r="O146" s="135">
        <v>0</v>
      </c>
      <c r="P146" s="135">
        <f>O146*H146</f>
        <v>0</v>
      </c>
      <c r="Q146" s="135">
        <v>0</v>
      </c>
      <c r="R146" s="135">
        <f>Q146*H146</f>
        <v>0</v>
      </c>
      <c r="S146" s="135">
        <v>0</v>
      </c>
      <c r="T146" s="136">
        <f>S146*H146</f>
        <v>0</v>
      </c>
      <c r="AR146" s="137" t="s">
        <v>136</v>
      </c>
      <c r="AT146" s="137" t="s">
        <v>131</v>
      </c>
      <c r="AU146" s="137" t="s">
        <v>82</v>
      </c>
      <c r="AY146" s="16" t="s">
        <v>129</v>
      </c>
      <c r="BE146" s="138">
        <f>IF(N146="základní",J146,0)</f>
        <v>0</v>
      </c>
      <c r="BF146" s="138">
        <f>IF(N146="snížená",J146,0)</f>
        <v>0</v>
      </c>
      <c r="BG146" s="138">
        <f>IF(N146="zákl. přenesená",J146,0)</f>
        <v>0</v>
      </c>
      <c r="BH146" s="138">
        <f>IF(N146="sníž. přenesená",J146,0)</f>
        <v>0</v>
      </c>
      <c r="BI146" s="138">
        <f>IF(N146="nulová",J146,0)</f>
        <v>0</v>
      </c>
      <c r="BJ146" s="16" t="s">
        <v>77</v>
      </c>
      <c r="BK146" s="138">
        <f>ROUND(I146*H146,2)</f>
        <v>0</v>
      </c>
      <c r="BL146" s="16" t="s">
        <v>136</v>
      </c>
      <c r="BM146" s="137" t="s">
        <v>442</v>
      </c>
    </row>
    <row r="147" spans="2:65" s="12" customFormat="1">
      <c r="B147" s="139"/>
      <c r="D147" s="140" t="s">
        <v>138</v>
      </c>
      <c r="E147" s="141" t="s">
        <v>1</v>
      </c>
      <c r="F147" s="142" t="s">
        <v>443</v>
      </c>
      <c r="H147" s="143">
        <v>44.582000000000001</v>
      </c>
      <c r="L147" s="139"/>
      <c r="M147" s="144"/>
      <c r="T147" s="145"/>
      <c r="AT147" s="141" t="s">
        <v>138</v>
      </c>
      <c r="AU147" s="141" t="s">
        <v>82</v>
      </c>
      <c r="AV147" s="12" t="s">
        <v>82</v>
      </c>
      <c r="AW147" s="12" t="s">
        <v>29</v>
      </c>
      <c r="AX147" s="12" t="s">
        <v>72</v>
      </c>
      <c r="AY147" s="141" t="s">
        <v>129</v>
      </c>
    </row>
    <row r="148" spans="2:65" s="13" customFormat="1">
      <c r="B148" s="146"/>
      <c r="D148" s="140" t="s">
        <v>138</v>
      </c>
      <c r="E148" s="147" t="s">
        <v>1</v>
      </c>
      <c r="F148" s="148" t="s">
        <v>140</v>
      </c>
      <c r="H148" s="149">
        <v>44.582000000000001</v>
      </c>
      <c r="L148" s="146"/>
      <c r="M148" s="150"/>
      <c r="T148" s="151"/>
      <c r="AT148" s="147" t="s">
        <v>138</v>
      </c>
      <c r="AU148" s="147" t="s">
        <v>82</v>
      </c>
      <c r="AV148" s="13" t="s">
        <v>136</v>
      </c>
      <c r="AW148" s="13" t="s">
        <v>29</v>
      </c>
      <c r="AX148" s="13" t="s">
        <v>77</v>
      </c>
      <c r="AY148" s="147" t="s">
        <v>129</v>
      </c>
    </row>
    <row r="149" spans="2:65" s="1" customFormat="1" ht="24.2" customHeight="1">
      <c r="B149" s="126"/>
      <c r="C149" s="127" t="s">
        <v>175</v>
      </c>
      <c r="D149" s="127" t="s">
        <v>131</v>
      </c>
      <c r="E149" s="128" t="s">
        <v>444</v>
      </c>
      <c r="F149" s="129" t="s">
        <v>445</v>
      </c>
      <c r="G149" s="130" t="s">
        <v>143</v>
      </c>
      <c r="H149" s="131">
        <v>69.792000000000002</v>
      </c>
      <c r="I149" s="132"/>
      <c r="J149" s="132">
        <f>ROUND(I149*H149,2)</f>
        <v>0</v>
      </c>
      <c r="K149" s="129" t="s">
        <v>135</v>
      </c>
      <c r="L149" s="28"/>
      <c r="M149" s="133" t="s">
        <v>1</v>
      </c>
      <c r="N149" s="134" t="s">
        <v>37</v>
      </c>
      <c r="O149" s="135">
        <v>0.32800000000000001</v>
      </c>
      <c r="P149" s="135">
        <f>O149*H149</f>
        <v>22.891776</v>
      </c>
      <c r="Q149" s="135">
        <v>0</v>
      </c>
      <c r="R149" s="135">
        <f>Q149*H149</f>
        <v>0</v>
      </c>
      <c r="S149" s="135">
        <v>0</v>
      </c>
      <c r="T149" s="136">
        <f>S149*H149</f>
        <v>0</v>
      </c>
      <c r="AR149" s="137" t="s">
        <v>136</v>
      </c>
      <c r="AT149" s="137" t="s">
        <v>131</v>
      </c>
      <c r="AU149" s="137" t="s">
        <v>82</v>
      </c>
      <c r="AY149" s="16" t="s">
        <v>129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6" t="s">
        <v>77</v>
      </c>
      <c r="BK149" s="138">
        <f>ROUND(I149*H149,2)</f>
        <v>0</v>
      </c>
      <c r="BL149" s="16" t="s">
        <v>136</v>
      </c>
      <c r="BM149" s="137" t="s">
        <v>446</v>
      </c>
    </row>
    <row r="150" spans="2:65" s="12" customFormat="1">
      <c r="B150" s="139"/>
      <c r="D150" s="140" t="s">
        <v>138</v>
      </c>
      <c r="E150" s="141" t="s">
        <v>1</v>
      </c>
      <c r="F150" s="142" t="s">
        <v>447</v>
      </c>
      <c r="H150" s="143">
        <v>69.792000000000002</v>
      </c>
      <c r="L150" s="139"/>
      <c r="M150" s="144"/>
      <c r="T150" s="145"/>
      <c r="AT150" s="141" t="s">
        <v>138</v>
      </c>
      <c r="AU150" s="141" t="s">
        <v>82</v>
      </c>
      <c r="AV150" s="12" t="s">
        <v>82</v>
      </c>
      <c r="AW150" s="12" t="s">
        <v>29</v>
      </c>
      <c r="AX150" s="12" t="s">
        <v>72</v>
      </c>
      <c r="AY150" s="141" t="s">
        <v>129</v>
      </c>
    </row>
    <row r="151" spans="2:65" s="13" customFormat="1">
      <c r="B151" s="146"/>
      <c r="D151" s="140" t="s">
        <v>138</v>
      </c>
      <c r="E151" s="147" t="s">
        <v>1</v>
      </c>
      <c r="F151" s="148" t="s">
        <v>140</v>
      </c>
      <c r="H151" s="149">
        <v>69.792000000000002</v>
      </c>
      <c r="L151" s="146"/>
      <c r="M151" s="150"/>
      <c r="T151" s="151"/>
      <c r="AT151" s="147" t="s">
        <v>138</v>
      </c>
      <c r="AU151" s="147" t="s">
        <v>82</v>
      </c>
      <c r="AV151" s="13" t="s">
        <v>136</v>
      </c>
      <c r="AW151" s="13" t="s">
        <v>29</v>
      </c>
      <c r="AX151" s="13" t="s">
        <v>77</v>
      </c>
      <c r="AY151" s="147" t="s">
        <v>129</v>
      </c>
    </row>
    <row r="152" spans="2:65" s="1" customFormat="1" ht="24.2" customHeight="1">
      <c r="B152" s="126"/>
      <c r="C152" s="127" t="s">
        <v>181</v>
      </c>
      <c r="D152" s="127" t="s">
        <v>131</v>
      </c>
      <c r="E152" s="128" t="s">
        <v>448</v>
      </c>
      <c r="F152" s="129" t="s">
        <v>449</v>
      </c>
      <c r="G152" s="130" t="s">
        <v>143</v>
      </c>
      <c r="H152" s="131">
        <v>24.768000000000001</v>
      </c>
      <c r="I152" s="132"/>
      <c r="J152" s="132">
        <f>ROUND(I152*H152,2)</f>
        <v>0</v>
      </c>
      <c r="K152" s="129" t="s">
        <v>135</v>
      </c>
      <c r="L152" s="28"/>
      <c r="M152" s="133" t="s">
        <v>1</v>
      </c>
      <c r="N152" s="134" t="s">
        <v>37</v>
      </c>
      <c r="O152" s="135">
        <v>0.435</v>
      </c>
      <c r="P152" s="135">
        <f>O152*H152</f>
        <v>10.77408</v>
      </c>
      <c r="Q152" s="135">
        <v>0</v>
      </c>
      <c r="R152" s="135">
        <f>Q152*H152</f>
        <v>0</v>
      </c>
      <c r="S152" s="135">
        <v>0</v>
      </c>
      <c r="T152" s="136">
        <f>S152*H152</f>
        <v>0</v>
      </c>
      <c r="AR152" s="137" t="s">
        <v>136</v>
      </c>
      <c r="AT152" s="137" t="s">
        <v>131</v>
      </c>
      <c r="AU152" s="137" t="s">
        <v>82</v>
      </c>
      <c r="AY152" s="16" t="s">
        <v>129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6" t="s">
        <v>77</v>
      </c>
      <c r="BK152" s="138">
        <f>ROUND(I152*H152,2)</f>
        <v>0</v>
      </c>
      <c r="BL152" s="16" t="s">
        <v>136</v>
      </c>
      <c r="BM152" s="137" t="s">
        <v>450</v>
      </c>
    </row>
    <row r="153" spans="2:65" s="12" customFormat="1">
      <c r="B153" s="139"/>
      <c r="D153" s="140" t="s">
        <v>138</v>
      </c>
      <c r="E153" s="141" t="s">
        <v>1</v>
      </c>
      <c r="F153" s="142" t="s">
        <v>451</v>
      </c>
      <c r="H153" s="143">
        <v>19.584</v>
      </c>
      <c r="L153" s="139"/>
      <c r="M153" s="144"/>
      <c r="T153" s="145"/>
      <c r="AT153" s="141" t="s">
        <v>138</v>
      </c>
      <c r="AU153" s="141" t="s">
        <v>82</v>
      </c>
      <c r="AV153" s="12" t="s">
        <v>82</v>
      </c>
      <c r="AW153" s="12" t="s">
        <v>29</v>
      </c>
      <c r="AX153" s="12" t="s">
        <v>72</v>
      </c>
      <c r="AY153" s="141" t="s">
        <v>129</v>
      </c>
    </row>
    <row r="154" spans="2:65" s="12" customFormat="1">
      <c r="B154" s="139"/>
      <c r="D154" s="140" t="s">
        <v>138</v>
      </c>
      <c r="E154" s="141" t="s">
        <v>1</v>
      </c>
      <c r="F154" s="142" t="s">
        <v>452</v>
      </c>
      <c r="H154" s="143">
        <v>5.1840000000000002</v>
      </c>
      <c r="L154" s="139"/>
      <c r="M154" s="144"/>
      <c r="T154" s="145"/>
      <c r="AT154" s="141" t="s">
        <v>138</v>
      </c>
      <c r="AU154" s="141" t="s">
        <v>82</v>
      </c>
      <c r="AV154" s="12" t="s">
        <v>82</v>
      </c>
      <c r="AW154" s="12" t="s">
        <v>29</v>
      </c>
      <c r="AX154" s="12" t="s">
        <v>72</v>
      </c>
      <c r="AY154" s="141" t="s">
        <v>129</v>
      </c>
    </row>
    <row r="155" spans="2:65" s="13" customFormat="1">
      <c r="B155" s="146"/>
      <c r="D155" s="140" t="s">
        <v>138</v>
      </c>
      <c r="E155" s="147" t="s">
        <v>1</v>
      </c>
      <c r="F155" s="148" t="s">
        <v>140</v>
      </c>
      <c r="H155" s="149">
        <v>24.768000000000001</v>
      </c>
      <c r="L155" s="146"/>
      <c r="M155" s="150"/>
      <c r="T155" s="151"/>
      <c r="AT155" s="147" t="s">
        <v>138</v>
      </c>
      <c r="AU155" s="147" t="s">
        <v>82</v>
      </c>
      <c r="AV155" s="13" t="s">
        <v>136</v>
      </c>
      <c r="AW155" s="13" t="s">
        <v>29</v>
      </c>
      <c r="AX155" s="13" t="s">
        <v>77</v>
      </c>
      <c r="AY155" s="147" t="s">
        <v>129</v>
      </c>
    </row>
    <row r="156" spans="2:65" s="1" customFormat="1" ht="16.5" customHeight="1">
      <c r="B156" s="126"/>
      <c r="C156" s="157" t="s">
        <v>186</v>
      </c>
      <c r="D156" s="157" t="s">
        <v>240</v>
      </c>
      <c r="E156" s="158" t="s">
        <v>453</v>
      </c>
      <c r="F156" s="159" t="s">
        <v>454</v>
      </c>
      <c r="G156" s="160" t="s">
        <v>178</v>
      </c>
      <c r="H156" s="161">
        <v>49.536000000000001</v>
      </c>
      <c r="I156" s="162"/>
      <c r="J156" s="162">
        <f>ROUND(I156*H156,2)</f>
        <v>0</v>
      </c>
      <c r="K156" s="159" t="s">
        <v>135</v>
      </c>
      <c r="L156" s="163"/>
      <c r="M156" s="164" t="s">
        <v>1</v>
      </c>
      <c r="N156" s="165" t="s">
        <v>37</v>
      </c>
      <c r="O156" s="135">
        <v>0</v>
      </c>
      <c r="P156" s="135">
        <f>O156*H156</f>
        <v>0</v>
      </c>
      <c r="Q156" s="135">
        <v>1</v>
      </c>
      <c r="R156" s="135">
        <f>Q156*H156</f>
        <v>49.536000000000001</v>
      </c>
      <c r="S156" s="135">
        <v>0</v>
      </c>
      <c r="T156" s="136">
        <f>S156*H156</f>
        <v>0</v>
      </c>
      <c r="AR156" s="137" t="s">
        <v>175</v>
      </c>
      <c r="AT156" s="137" t="s">
        <v>240</v>
      </c>
      <c r="AU156" s="137" t="s">
        <v>82</v>
      </c>
      <c r="AY156" s="16" t="s">
        <v>129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6" t="s">
        <v>77</v>
      </c>
      <c r="BK156" s="138">
        <f>ROUND(I156*H156,2)</f>
        <v>0</v>
      </c>
      <c r="BL156" s="16" t="s">
        <v>136</v>
      </c>
      <c r="BM156" s="137" t="s">
        <v>455</v>
      </c>
    </row>
    <row r="157" spans="2:65" s="12" customFormat="1">
      <c r="B157" s="139"/>
      <c r="D157" s="140" t="s">
        <v>138</v>
      </c>
      <c r="F157" s="142" t="s">
        <v>456</v>
      </c>
      <c r="H157" s="143">
        <v>49.536000000000001</v>
      </c>
      <c r="L157" s="139"/>
      <c r="M157" s="144"/>
      <c r="T157" s="145"/>
      <c r="AT157" s="141" t="s">
        <v>138</v>
      </c>
      <c r="AU157" s="141" t="s">
        <v>82</v>
      </c>
      <c r="AV157" s="12" t="s">
        <v>82</v>
      </c>
      <c r="AW157" s="12" t="s">
        <v>3</v>
      </c>
      <c r="AX157" s="12" t="s">
        <v>77</v>
      </c>
      <c r="AY157" s="141" t="s">
        <v>129</v>
      </c>
    </row>
    <row r="158" spans="2:65" s="1" customFormat="1" ht="24.2" customHeight="1">
      <c r="B158" s="126"/>
      <c r="C158" s="127" t="s">
        <v>192</v>
      </c>
      <c r="D158" s="127" t="s">
        <v>131</v>
      </c>
      <c r="E158" s="128" t="s">
        <v>457</v>
      </c>
      <c r="F158" s="129" t="s">
        <v>458</v>
      </c>
      <c r="G158" s="130" t="s">
        <v>134</v>
      </c>
      <c r="H158" s="131">
        <v>154.80000000000001</v>
      </c>
      <c r="I158" s="132"/>
      <c r="J158" s="132">
        <f>ROUND(I158*H158,2)</f>
        <v>0</v>
      </c>
      <c r="K158" s="129" t="s">
        <v>135</v>
      </c>
      <c r="L158" s="28"/>
      <c r="M158" s="133" t="s">
        <v>1</v>
      </c>
      <c r="N158" s="134" t="s">
        <v>37</v>
      </c>
      <c r="O158" s="135">
        <v>0.875</v>
      </c>
      <c r="P158" s="135">
        <f>O158*H158</f>
        <v>135.45000000000002</v>
      </c>
      <c r="Q158" s="135">
        <v>0</v>
      </c>
      <c r="R158" s="135">
        <f>Q158*H158</f>
        <v>0</v>
      </c>
      <c r="S158" s="135">
        <v>0</v>
      </c>
      <c r="T158" s="136">
        <f>S158*H158</f>
        <v>0</v>
      </c>
      <c r="AR158" s="137" t="s">
        <v>136</v>
      </c>
      <c r="AT158" s="137" t="s">
        <v>131</v>
      </c>
      <c r="AU158" s="137" t="s">
        <v>82</v>
      </c>
      <c r="AY158" s="16" t="s">
        <v>129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6" t="s">
        <v>77</v>
      </c>
      <c r="BK158" s="138">
        <f>ROUND(I158*H158,2)</f>
        <v>0</v>
      </c>
      <c r="BL158" s="16" t="s">
        <v>136</v>
      </c>
      <c r="BM158" s="137" t="s">
        <v>459</v>
      </c>
    </row>
    <row r="159" spans="2:65" s="12" customFormat="1">
      <c r="B159" s="139"/>
      <c r="D159" s="140" t="s">
        <v>138</v>
      </c>
      <c r="E159" s="141" t="s">
        <v>1</v>
      </c>
      <c r="F159" s="142" t="s">
        <v>460</v>
      </c>
      <c r="H159" s="143">
        <v>154.80000000000001</v>
      </c>
      <c r="L159" s="139"/>
      <c r="M159" s="144"/>
      <c r="T159" s="145"/>
      <c r="AT159" s="141" t="s">
        <v>138</v>
      </c>
      <c r="AU159" s="141" t="s">
        <v>82</v>
      </c>
      <c r="AV159" s="12" t="s">
        <v>82</v>
      </c>
      <c r="AW159" s="12" t="s">
        <v>29</v>
      </c>
      <c r="AX159" s="12" t="s">
        <v>72</v>
      </c>
      <c r="AY159" s="141" t="s">
        <v>129</v>
      </c>
    </row>
    <row r="160" spans="2:65" s="13" customFormat="1">
      <c r="B160" s="146"/>
      <c r="D160" s="140" t="s">
        <v>138</v>
      </c>
      <c r="E160" s="147" t="s">
        <v>1</v>
      </c>
      <c r="F160" s="148" t="s">
        <v>140</v>
      </c>
      <c r="H160" s="149">
        <v>154.80000000000001</v>
      </c>
      <c r="L160" s="146"/>
      <c r="M160" s="150"/>
      <c r="T160" s="151"/>
      <c r="AT160" s="147" t="s">
        <v>138</v>
      </c>
      <c r="AU160" s="147" t="s">
        <v>82</v>
      </c>
      <c r="AV160" s="13" t="s">
        <v>136</v>
      </c>
      <c r="AW160" s="13" t="s">
        <v>29</v>
      </c>
      <c r="AX160" s="13" t="s">
        <v>77</v>
      </c>
      <c r="AY160" s="147" t="s">
        <v>129</v>
      </c>
    </row>
    <row r="161" spans="2:65" s="11" customFormat="1" ht="22.9" customHeight="1">
      <c r="B161" s="115"/>
      <c r="D161" s="116" t="s">
        <v>71</v>
      </c>
      <c r="E161" s="124" t="s">
        <v>175</v>
      </c>
      <c r="F161" s="124" t="s">
        <v>461</v>
      </c>
      <c r="J161" s="125">
        <f>BK161</f>
        <v>0</v>
      </c>
      <c r="L161" s="115"/>
      <c r="M161" s="119"/>
      <c r="P161" s="120">
        <f>SUM(P162:P178)</f>
        <v>55.138400000000004</v>
      </c>
      <c r="R161" s="120">
        <f>SUM(R162:R178)</f>
        <v>0.18163736000000003</v>
      </c>
      <c r="T161" s="121">
        <f>SUM(T162:T178)</f>
        <v>0</v>
      </c>
      <c r="AR161" s="116" t="s">
        <v>77</v>
      </c>
      <c r="AT161" s="122" t="s">
        <v>71</v>
      </c>
      <c r="AU161" s="122" t="s">
        <v>77</v>
      </c>
      <c r="AY161" s="116" t="s">
        <v>129</v>
      </c>
      <c r="BK161" s="123">
        <f>SUM(BK162:BK178)</f>
        <v>0</v>
      </c>
    </row>
    <row r="162" spans="2:65" s="1" customFormat="1" ht="33" customHeight="1">
      <c r="B162" s="126"/>
      <c r="C162" s="127" t="s">
        <v>8</v>
      </c>
      <c r="D162" s="127" t="s">
        <v>131</v>
      </c>
      <c r="E162" s="128" t="s">
        <v>462</v>
      </c>
      <c r="F162" s="129" t="s">
        <v>463</v>
      </c>
      <c r="G162" s="130" t="s">
        <v>289</v>
      </c>
      <c r="H162" s="131">
        <v>81.599999999999994</v>
      </c>
      <c r="I162" s="132"/>
      <c r="J162" s="132">
        <f>ROUND(I162*H162,2)</f>
        <v>0</v>
      </c>
      <c r="K162" s="129" t="s">
        <v>135</v>
      </c>
      <c r="L162" s="28"/>
      <c r="M162" s="133" t="s">
        <v>1</v>
      </c>
      <c r="N162" s="134" t="s">
        <v>37</v>
      </c>
      <c r="O162" s="135">
        <v>0.19400000000000001</v>
      </c>
      <c r="P162" s="135">
        <f>O162*H162</f>
        <v>15.830399999999999</v>
      </c>
      <c r="Q162" s="135">
        <v>0</v>
      </c>
      <c r="R162" s="135">
        <f>Q162*H162</f>
        <v>0</v>
      </c>
      <c r="S162" s="135">
        <v>0</v>
      </c>
      <c r="T162" s="136">
        <f>S162*H162</f>
        <v>0</v>
      </c>
      <c r="AR162" s="137" t="s">
        <v>136</v>
      </c>
      <c r="AT162" s="137" t="s">
        <v>131</v>
      </c>
      <c r="AU162" s="137" t="s">
        <v>82</v>
      </c>
      <c r="AY162" s="16" t="s">
        <v>129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6" t="s">
        <v>77</v>
      </c>
      <c r="BK162" s="138">
        <f>ROUND(I162*H162,2)</f>
        <v>0</v>
      </c>
      <c r="BL162" s="16" t="s">
        <v>136</v>
      </c>
      <c r="BM162" s="137" t="s">
        <v>464</v>
      </c>
    </row>
    <row r="163" spans="2:65" s="12" customFormat="1">
      <c r="B163" s="139"/>
      <c r="D163" s="140" t="s">
        <v>138</v>
      </c>
      <c r="E163" s="141" t="s">
        <v>1</v>
      </c>
      <c r="F163" s="142" t="s">
        <v>465</v>
      </c>
      <c r="H163" s="143">
        <v>81.599999999999994</v>
      </c>
      <c r="L163" s="139"/>
      <c r="M163" s="144"/>
      <c r="T163" s="145"/>
      <c r="AT163" s="141" t="s">
        <v>138</v>
      </c>
      <c r="AU163" s="141" t="s">
        <v>82</v>
      </c>
      <c r="AV163" s="12" t="s">
        <v>82</v>
      </c>
      <c r="AW163" s="12" t="s">
        <v>29</v>
      </c>
      <c r="AX163" s="12" t="s">
        <v>72</v>
      </c>
      <c r="AY163" s="141" t="s">
        <v>129</v>
      </c>
    </row>
    <row r="164" spans="2:65" s="13" customFormat="1">
      <c r="B164" s="146"/>
      <c r="D164" s="140" t="s">
        <v>138</v>
      </c>
      <c r="E164" s="147" t="s">
        <v>1</v>
      </c>
      <c r="F164" s="148" t="s">
        <v>140</v>
      </c>
      <c r="H164" s="149">
        <v>81.599999999999994</v>
      </c>
      <c r="L164" s="146"/>
      <c r="M164" s="150"/>
      <c r="T164" s="151"/>
      <c r="AT164" s="147" t="s">
        <v>138</v>
      </c>
      <c r="AU164" s="147" t="s">
        <v>82</v>
      </c>
      <c r="AV164" s="13" t="s">
        <v>136</v>
      </c>
      <c r="AW164" s="13" t="s">
        <v>29</v>
      </c>
      <c r="AX164" s="13" t="s">
        <v>77</v>
      </c>
      <c r="AY164" s="147" t="s">
        <v>129</v>
      </c>
    </row>
    <row r="165" spans="2:65" s="1" customFormat="1" ht="37.9" customHeight="1">
      <c r="B165" s="126"/>
      <c r="C165" s="157" t="s">
        <v>203</v>
      </c>
      <c r="D165" s="157" t="s">
        <v>240</v>
      </c>
      <c r="E165" s="158" t="s">
        <v>466</v>
      </c>
      <c r="F165" s="159" t="s">
        <v>467</v>
      </c>
      <c r="G165" s="160" t="s">
        <v>289</v>
      </c>
      <c r="H165" s="161">
        <v>82.823999999999998</v>
      </c>
      <c r="I165" s="162"/>
      <c r="J165" s="162">
        <f>ROUND(I165*H165,2)</f>
        <v>0</v>
      </c>
      <c r="K165" s="159" t="s">
        <v>135</v>
      </c>
      <c r="L165" s="163"/>
      <c r="M165" s="164" t="s">
        <v>1</v>
      </c>
      <c r="N165" s="165" t="s">
        <v>37</v>
      </c>
      <c r="O165" s="135">
        <v>0</v>
      </c>
      <c r="P165" s="135">
        <f>O165*H165</f>
        <v>0</v>
      </c>
      <c r="Q165" s="135">
        <v>1.0200000000000001E-3</v>
      </c>
      <c r="R165" s="135">
        <f>Q165*H165</f>
        <v>8.4480480000000011E-2</v>
      </c>
      <c r="S165" s="135">
        <v>0</v>
      </c>
      <c r="T165" s="136">
        <f>S165*H165</f>
        <v>0</v>
      </c>
      <c r="AR165" s="137" t="s">
        <v>175</v>
      </c>
      <c r="AT165" s="137" t="s">
        <v>240</v>
      </c>
      <c r="AU165" s="137" t="s">
        <v>82</v>
      </c>
      <c r="AY165" s="16" t="s">
        <v>129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16" t="s">
        <v>77</v>
      </c>
      <c r="BK165" s="138">
        <f>ROUND(I165*H165,2)</f>
        <v>0</v>
      </c>
      <c r="BL165" s="16" t="s">
        <v>136</v>
      </c>
      <c r="BM165" s="137" t="s">
        <v>468</v>
      </c>
    </row>
    <row r="166" spans="2:65" s="12" customFormat="1">
      <c r="B166" s="139"/>
      <c r="D166" s="140" t="s">
        <v>138</v>
      </c>
      <c r="F166" s="142" t="s">
        <v>469</v>
      </c>
      <c r="H166" s="143">
        <v>82.823999999999998</v>
      </c>
      <c r="L166" s="139"/>
      <c r="M166" s="144"/>
      <c r="T166" s="145"/>
      <c r="AT166" s="141" t="s">
        <v>138</v>
      </c>
      <c r="AU166" s="141" t="s">
        <v>82</v>
      </c>
      <c r="AV166" s="12" t="s">
        <v>82</v>
      </c>
      <c r="AW166" s="12" t="s">
        <v>3</v>
      </c>
      <c r="AX166" s="12" t="s">
        <v>77</v>
      </c>
      <c r="AY166" s="141" t="s">
        <v>129</v>
      </c>
    </row>
    <row r="167" spans="2:65" s="1" customFormat="1" ht="24.2" customHeight="1">
      <c r="B167" s="126"/>
      <c r="C167" s="127" t="s">
        <v>207</v>
      </c>
      <c r="D167" s="127" t="s">
        <v>131</v>
      </c>
      <c r="E167" s="128" t="s">
        <v>470</v>
      </c>
      <c r="F167" s="129" t="s">
        <v>471</v>
      </c>
      <c r="G167" s="130" t="s">
        <v>289</v>
      </c>
      <c r="H167" s="131">
        <v>21.6</v>
      </c>
      <c r="I167" s="132"/>
      <c r="J167" s="132">
        <f>ROUND(I167*H167,2)</f>
        <v>0</v>
      </c>
      <c r="K167" s="129" t="s">
        <v>135</v>
      </c>
      <c r="L167" s="28"/>
      <c r="M167" s="133" t="s">
        <v>1</v>
      </c>
      <c r="N167" s="134" t="s">
        <v>37</v>
      </c>
      <c r="O167" s="135">
        <v>0.31</v>
      </c>
      <c r="P167" s="135">
        <f>O167*H167</f>
        <v>6.6960000000000006</v>
      </c>
      <c r="Q167" s="135">
        <v>1.0000000000000001E-5</v>
      </c>
      <c r="R167" s="135">
        <f>Q167*H167</f>
        <v>2.1600000000000002E-4</v>
      </c>
      <c r="S167" s="135">
        <v>0</v>
      </c>
      <c r="T167" s="136">
        <f>S167*H167</f>
        <v>0</v>
      </c>
      <c r="AR167" s="137" t="s">
        <v>136</v>
      </c>
      <c r="AT167" s="137" t="s">
        <v>131</v>
      </c>
      <c r="AU167" s="137" t="s">
        <v>82</v>
      </c>
      <c r="AY167" s="16" t="s">
        <v>129</v>
      </c>
      <c r="BE167" s="138">
        <f>IF(N167="základní",J167,0)</f>
        <v>0</v>
      </c>
      <c r="BF167" s="138">
        <f>IF(N167="snížená",J167,0)</f>
        <v>0</v>
      </c>
      <c r="BG167" s="138">
        <f>IF(N167="zákl. přenesená",J167,0)</f>
        <v>0</v>
      </c>
      <c r="BH167" s="138">
        <f>IF(N167="sníž. přenesená",J167,0)</f>
        <v>0</v>
      </c>
      <c r="BI167" s="138">
        <f>IF(N167="nulová",J167,0)</f>
        <v>0</v>
      </c>
      <c r="BJ167" s="16" t="s">
        <v>77</v>
      </c>
      <c r="BK167" s="138">
        <f>ROUND(I167*H167,2)</f>
        <v>0</v>
      </c>
      <c r="BL167" s="16" t="s">
        <v>136</v>
      </c>
      <c r="BM167" s="137" t="s">
        <v>472</v>
      </c>
    </row>
    <row r="168" spans="2:65" s="1" customFormat="1" ht="24.2" customHeight="1">
      <c r="B168" s="126"/>
      <c r="C168" s="157" t="s">
        <v>212</v>
      </c>
      <c r="D168" s="157" t="s">
        <v>240</v>
      </c>
      <c r="E168" s="158" t="s">
        <v>473</v>
      </c>
      <c r="F168" s="159" t="s">
        <v>474</v>
      </c>
      <c r="G168" s="160" t="s">
        <v>289</v>
      </c>
      <c r="H168" s="161">
        <v>22.248000000000001</v>
      </c>
      <c r="I168" s="162"/>
      <c r="J168" s="162">
        <f>ROUND(I168*H168,2)</f>
        <v>0</v>
      </c>
      <c r="K168" s="159" t="s">
        <v>135</v>
      </c>
      <c r="L168" s="163"/>
      <c r="M168" s="164" t="s">
        <v>1</v>
      </c>
      <c r="N168" s="165" t="s">
        <v>37</v>
      </c>
      <c r="O168" s="135">
        <v>0</v>
      </c>
      <c r="P168" s="135">
        <f>O168*H168</f>
        <v>0</v>
      </c>
      <c r="Q168" s="135">
        <v>4.3099999999999996E-3</v>
      </c>
      <c r="R168" s="135">
        <f>Q168*H168</f>
        <v>9.5888879999999996E-2</v>
      </c>
      <c r="S168" s="135">
        <v>0</v>
      </c>
      <c r="T168" s="136">
        <f>S168*H168</f>
        <v>0</v>
      </c>
      <c r="AR168" s="137" t="s">
        <v>175</v>
      </c>
      <c r="AT168" s="137" t="s">
        <v>240</v>
      </c>
      <c r="AU168" s="137" t="s">
        <v>82</v>
      </c>
      <c r="AY168" s="16" t="s">
        <v>129</v>
      </c>
      <c r="BE168" s="138">
        <f>IF(N168="základní",J168,0)</f>
        <v>0</v>
      </c>
      <c r="BF168" s="138">
        <f>IF(N168="snížená",J168,0)</f>
        <v>0</v>
      </c>
      <c r="BG168" s="138">
        <f>IF(N168="zákl. přenesená",J168,0)</f>
        <v>0</v>
      </c>
      <c r="BH168" s="138">
        <f>IF(N168="sníž. přenesená",J168,0)</f>
        <v>0</v>
      </c>
      <c r="BI168" s="138">
        <f>IF(N168="nulová",J168,0)</f>
        <v>0</v>
      </c>
      <c r="BJ168" s="16" t="s">
        <v>77</v>
      </c>
      <c r="BK168" s="138">
        <f>ROUND(I168*H168,2)</f>
        <v>0</v>
      </c>
      <c r="BL168" s="16" t="s">
        <v>136</v>
      </c>
      <c r="BM168" s="137" t="s">
        <v>475</v>
      </c>
    </row>
    <row r="169" spans="2:65" s="12" customFormat="1">
      <c r="B169" s="139"/>
      <c r="D169" s="140" t="s">
        <v>138</v>
      </c>
      <c r="F169" s="142" t="s">
        <v>476</v>
      </c>
      <c r="H169" s="143">
        <v>22.248000000000001</v>
      </c>
      <c r="L169" s="139"/>
      <c r="M169" s="144"/>
      <c r="T169" s="145"/>
      <c r="AT169" s="141" t="s">
        <v>138</v>
      </c>
      <c r="AU169" s="141" t="s">
        <v>82</v>
      </c>
      <c r="AV169" s="12" t="s">
        <v>82</v>
      </c>
      <c r="AW169" s="12" t="s">
        <v>3</v>
      </c>
      <c r="AX169" s="12" t="s">
        <v>77</v>
      </c>
      <c r="AY169" s="141" t="s">
        <v>129</v>
      </c>
    </row>
    <row r="170" spans="2:65" s="1" customFormat="1" ht="16.5" customHeight="1">
      <c r="B170" s="126"/>
      <c r="C170" s="127" t="s">
        <v>219</v>
      </c>
      <c r="D170" s="127" t="s">
        <v>131</v>
      </c>
      <c r="E170" s="128" t="s">
        <v>477</v>
      </c>
      <c r="F170" s="129" t="s">
        <v>478</v>
      </c>
      <c r="G170" s="130" t="s">
        <v>289</v>
      </c>
      <c r="H170" s="131">
        <v>103.2</v>
      </c>
      <c r="I170" s="132"/>
      <c r="J170" s="132">
        <f>ROUND(I170*H170,2)</f>
        <v>0</v>
      </c>
      <c r="K170" s="129" t="s">
        <v>216</v>
      </c>
      <c r="L170" s="28"/>
      <c r="M170" s="133" t="s">
        <v>1</v>
      </c>
      <c r="N170" s="134" t="s">
        <v>37</v>
      </c>
      <c r="O170" s="135">
        <v>0.31</v>
      </c>
      <c r="P170" s="135">
        <f>O170*H170</f>
        <v>31.992000000000001</v>
      </c>
      <c r="Q170" s="135">
        <v>1.0000000000000001E-5</v>
      </c>
      <c r="R170" s="135">
        <f>Q170*H170</f>
        <v>1.0320000000000001E-3</v>
      </c>
      <c r="S170" s="135">
        <v>0</v>
      </c>
      <c r="T170" s="136">
        <f>S170*H170</f>
        <v>0</v>
      </c>
      <c r="AR170" s="137" t="s">
        <v>136</v>
      </c>
      <c r="AT170" s="137" t="s">
        <v>131</v>
      </c>
      <c r="AU170" s="137" t="s">
        <v>82</v>
      </c>
      <c r="AY170" s="16" t="s">
        <v>129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16" t="s">
        <v>77</v>
      </c>
      <c r="BK170" s="138">
        <f>ROUND(I170*H170,2)</f>
        <v>0</v>
      </c>
      <c r="BL170" s="16" t="s">
        <v>136</v>
      </c>
      <c r="BM170" s="137" t="s">
        <v>479</v>
      </c>
    </row>
    <row r="171" spans="2:65" s="12" customFormat="1">
      <c r="B171" s="139"/>
      <c r="D171" s="140" t="s">
        <v>138</v>
      </c>
      <c r="E171" s="141" t="s">
        <v>1</v>
      </c>
      <c r="F171" s="142" t="s">
        <v>480</v>
      </c>
      <c r="H171" s="143">
        <v>103.2</v>
      </c>
      <c r="L171" s="139"/>
      <c r="M171" s="144"/>
      <c r="T171" s="145"/>
      <c r="AT171" s="141" t="s">
        <v>138</v>
      </c>
      <c r="AU171" s="141" t="s">
        <v>82</v>
      </c>
      <c r="AV171" s="12" t="s">
        <v>82</v>
      </c>
      <c r="AW171" s="12" t="s">
        <v>29</v>
      </c>
      <c r="AX171" s="12" t="s">
        <v>72</v>
      </c>
      <c r="AY171" s="141" t="s">
        <v>129</v>
      </c>
    </row>
    <row r="172" spans="2:65" s="13" customFormat="1">
      <c r="B172" s="146"/>
      <c r="D172" s="140" t="s">
        <v>138</v>
      </c>
      <c r="E172" s="147" t="s">
        <v>1</v>
      </c>
      <c r="F172" s="148" t="s">
        <v>140</v>
      </c>
      <c r="H172" s="149">
        <v>103.2</v>
      </c>
      <c r="L172" s="146"/>
      <c r="M172" s="150"/>
      <c r="T172" s="151"/>
      <c r="AT172" s="147" t="s">
        <v>138</v>
      </c>
      <c r="AU172" s="147" t="s">
        <v>82</v>
      </c>
      <c r="AV172" s="13" t="s">
        <v>136</v>
      </c>
      <c r="AW172" s="13" t="s">
        <v>29</v>
      </c>
      <c r="AX172" s="13" t="s">
        <v>77</v>
      </c>
      <c r="AY172" s="147" t="s">
        <v>129</v>
      </c>
    </row>
    <row r="173" spans="2:65" s="1" customFormat="1" ht="24.2" customHeight="1">
      <c r="B173" s="126"/>
      <c r="C173" s="127" t="s">
        <v>225</v>
      </c>
      <c r="D173" s="127" t="s">
        <v>131</v>
      </c>
      <c r="E173" s="128" t="s">
        <v>481</v>
      </c>
      <c r="F173" s="129" t="s">
        <v>482</v>
      </c>
      <c r="G173" s="130" t="s">
        <v>215</v>
      </c>
      <c r="H173" s="131">
        <v>1</v>
      </c>
      <c r="I173" s="132"/>
      <c r="J173" s="132">
        <f>ROUND(I173*H173,2)</f>
        <v>0</v>
      </c>
      <c r="K173" s="129" t="s">
        <v>216</v>
      </c>
      <c r="L173" s="28"/>
      <c r="M173" s="133" t="s">
        <v>1</v>
      </c>
      <c r="N173" s="134" t="s">
        <v>37</v>
      </c>
      <c r="O173" s="135">
        <v>0.31</v>
      </c>
      <c r="P173" s="135">
        <f>O173*H173</f>
        <v>0.31</v>
      </c>
      <c r="Q173" s="135">
        <v>1.0000000000000001E-5</v>
      </c>
      <c r="R173" s="135">
        <f>Q173*H173</f>
        <v>1.0000000000000001E-5</v>
      </c>
      <c r="S173" s="135">
        <v>0</v>
      </c>
      <c r="T173" s="136">
        <f>S173*H173</f>
        <v>0</v>
      </c>
      <c r="AR173" s="137" t="s">
        <v>136</v>
      </c>
      <c r="AT173" s="137" t="s">
        <v>131</v>
      </c>
      <c r="AU173" s="137" t="s">
        <v>82</v>
      </c>
      <c r="AY173" s="16" t="s">
        <v>129</v>
      </c>
      <c r="BE173" s="138">
        <f>IF(N173="základní",J173,0)</f>
        <v>0</v>
      </c>
      <c r="BF173" s="138">
        <f>IF(N173="snížená",J173,0)</f>
        <v>0</v>
      </c>
      <c r="BG173" s="138">
        <f>IF(N173="zákl. přenesená",J173,0)</f>
        <v>0</v>
      </c>
      <c r="BH173" s="138">
        <f>IF(N173="sníž. přenesená",J173,0)</f>
        <v>0</v>
      </c>
      <c r="BI173" s="138">
        <f>IF(N173="nulová",J173,0)</f>
        <v>0</v>
      </c>
      <c r="BJ173" s="16" t="s">
        <v>77</v>
      </c>
      <c r="BK173" s="138">
        <f>ROUND(I173*H173,2)</f>
        <v>0</v>
      </c>
      <c r="BL173" s="16" t="s">
        <v>136</v>
      </c>
      <c r="BM173" s="137" t="s">
        <v>483</v>
      </c>
    </row>
    <row r="174" spans="2:65" s="12" customFormat="1">
      <c r="B174" s="139"/>
      <c r="D174" s="140" t="s">
        <v>138</v>
      </c>
      <c r="E174" s="141" t="s">
        <v>1</v>
      </c>
      <c r="F174" s="142" t="s">
        <v>77</v>
      </c>
      <c r="H174" s="143">
        <v>1</v>
      </c>
      <c r="L174" s="139"/>
      <c r="M174" s="144"/>
      <c r="T174" s="145"/>
      <c r="AT174" s="141" t="s">
        <v>138</v>
      </c>
      <c r="AU174" s="141" t="s">
        <v>82</v>
      </c>
      <c r="AV174" s="12" t="s">
        <v>82</v>
      </c>
      <c r="AW174" s="12" t="s">
        <v>29</v>
      </c>
      <c r="AX174" s="12" t="s">
        <v>72</v>
      </c>
      <c r="AY174" s="141" t="s">
        <v>129</v>
      </c>
    </row>
    <row r="175" spans="2:65" s="13" customFormat="1">
      <c r="B175" s="146"/>
      <c r="D175" s="140" t="s">
        <v>138</v>
      </c>
      <c r="E175" s="147" t="s">
        <v>1</v>
      </c>
      <c r="F175" s="148" t="s">
        <v>140</v>
      </c>
      <c r="H175" s="149">
        <v>1</v>
      </c>
      <c r="L175" s="146"/>
      <c r="M175" s="150"/>
      <c r="T175" s="151"/>
      <c r="AT175" s="147" t="s">
        <v>138</v>
      </c>
      <c r="AU175" s="147" t="s">
        <v>82</v>
      </c>
      <c r="AV175" s="13" t="s">
        <v>136</v>
      </c>
      <c r="AW175" s="13" t="s">
        <v>29</v>
      </c>
      <c r="AX175" s="13" t="s">
        <v>77</v>
      </c>
      <c r="AY175" s="147" t="s">
        <v>129</v>
      </c>
    </row>
    <row r="176" spans="2:65" s="1" customFormat="1" ht="16.5" customHeight="1">
      <c r="B176" s="126"/>
      <c r="C176" s="127" t="s">
        <v>230</v>
      </c>
      <c r="D176" s="127" t="s">
        <v>131</v>
      </c>
      <c r="E176" s="128" t="s">
        <v>484</v>
      </c>
      <c r="F176" s="129" t="s">
        <v>485</v>
      </c>
      <c r="G176" s="130" t="s">
        <v>215</v>
      </c>
      <c r="H176" s="131">
        <v>1</v>
      </c>
      <c r="I176" s="132"/>
      <c r="J176" s="132">
        <f>ROUND(I176*H176,2)</f>
        <v>0</v>
      </c>
      <c r="K176" s="129" t="s">
        <v>216</v>
      </c>
      <c r="L176" s="28"/>
      <c r="M176" s="133" t="s">
        <v>1</v>
      </c>
      <c r="N176" s="134" t="s">
        <v>37</v>
      </c>
      <c r="O176" s="135">
        <v>0.31</v>
      </c>
      <c r="P176" s="135">
        <f>O176*H176</f>
        <v>0.31</v>
      </c>
      <c r="Q176" s="135">
        <v>1.0000000000000001E-5</v>
      </c>
      <c r="R176" s="135">
        <f>Q176*H176</f>
        <v>1.0000000000000001E-5</v>
      </c>
      <c r="S176" s="135">
        <v>0</v>
      </c>
      <c r="T176" s="136">
        <f>S176*H176</f>
        <v>0</v>
      </c>
      <c r="AR176" s="137" t="s">
        <v>136</v>
      </c>
      <c r="AT176" s="137" t="s">
        <v>131</v>
      </c>
      <c r="AU176" s="137" t="s">
        <v>82</v>
      </c>
      <c r="AY176" s="16" t="s">
        <v>129</v>
      </c>
      <c r="BE176" s="138">
        <f>IF(N176="základní",J176,0)</f>
        <v>0</v>
      </c>
      <c r="BF176" s="138">
        <f>IF(N176="snížená",J176,0)</f>
        <v>0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6" t="s">
        <v>77</v>
      </c>
      <c r="BK176" s="138">
        <f>ROUND(I176*H176,2)</f>
        <v>0</v>
      </c>
      <c r="BL176" s="16" t="s">
        <v>136</v>
      </c>
      <c r="BM176" s="137" t="s">
        <v>486</v>
      </c>
    </row>
    <row r="177" spans="2:65" s="12" customFormat="1">
      <c r="B177" s="139"/>
      <c r="D177" s="140" t="s">
        <v>138</v>
      </c>
      <c r="E177" s="141" t="s">
        <v>1</v>
      </c>
      <c r="F177" s="142" t="s">
        <v>77</v>
      </c>
      <c r="H177" s="143">
        <v>1</v>
      </c>
      <c r="L177" s="139"/>
      <c r="M177" s="144"/>
      <c r="T177" s="145"/>
      <c r="AT177" s="141" t="s">
        <v>138</v>
      </c>
      <c r="AU177" s="141" t="s">
        <v>82</v>
      </c>
      <c r="AV177" s="12" t="s">
        <v>82</v>
      </c>
      <c r="AW177" s="12" t="s">
        <v>29</v>
      </c>
      <c r="AX177" s="12" t="s">
        <v>72</v>
      </c>
      <c r="AY177" s="141" t="s">
        <v>129</v>
      </c>
    </row>
    <row r="178" spans="2:65" s="13" customFormat="1">
      <c r="B178" s="146"/>
      <c r="D178" s="140" t="s">
        <v>138</v>
      </c>
      <c r="E178" s="147" t="s">
        <v>1</v>
      </c>
      <c r="F178" s="148" t="s">
        <v>140</v>
      </c>
      <c r="H178" s="149">
        <v>1</v>
      </c>
      <c r="L178" s="146"/>
      <c r="M178" s="150"/>
      <c r="T178" s="151"/>
      <c r="AT178" s="147" t="s">
        <v>138</v>
      </c>
      <c r="AU178" s="147" t="s">
        <v>82</v>
      </c>
      <c r="AV178" s="13" t="s">
        <v>136</v>
      </c>
      <c r="AW178" s="13" t="s">
        <v>29</v>
      </c>
      <c r="AX178" s="13" t="s">
        <v>77</v>
      </c>
      <c r="AY178" s="147" t="s">
        <v>129</v>
      </c>
    </row>
    <row r="179" spans="2:65" s="11" customFormat="1" ht="22.9" customHeight="1">
      <c r="B179" s="115"/>
      <c r="D179" s="116" t="s">
        <v>71</v>
      </c>
      <c r="E179" s="124" t="s">
        <v>244</v>
      </c>
      <c r="F179" s="124" t="s">
        <v>245</v>
      </c>
      <c r="J179" s="125">
        <f>BK179</f>
        <v>0</v>
      </c>
      <c r="L179" s="115"/>
      <c r="M179" s="119"/>
      <c r="P179" s="120">
        <f>P180</f>
        <v>73.582639999999998</v>
      </c>
      <c r="R179" s="120">
        <f>R180</f>
        <v>0</v>
      </c>
      <c r="T179" s="121">
        <f>T180</f>
        <v>0</v>
      </c>
      <c r="AR179" s="116" t="s">
        <v>77</v>
      </c>
      <c r="AT179" s="122" t="s">
        <v>71</v>
      </c>
      <c r="AU179" s="122" t="s">
        <v>77</v>
      </c>
      <c r="AY179" s="116" t="s">
        <v>129</v>
      </c>
      <c r="BK179" s="123">
        <f>BK180</f>
        <v>0</v>
      </c>
    </row>
    <row r="180" spans="2:65" s="1" customFormat="1" ht="24.2" customHeight="1">
      <c r="B180" s="126"/>
      <c r="C180" s="127" t="s">
        <v>234</v>
      </c>
      <c r="D180" s="127" t="s">
        <v>131</v>
      </c>
      <c r="E180" s="128" t="s">
        <v>487</v>
      </c>
      <c r="F180" s="129" t="s">
        <v>488</v>
      </c>
      <c r="G180" s="130" t="s">
        <v>178</v>
      </c>
      <c r="H180" s="131">
        <v>49.718000000000004</v>
      </c>
      <c r="I180" s="132"/>
      <c r="J180" s="132">
        <f>ROUND(I180*H180,2)</f>
        <v>0</v>
      </c>
      <c r="K180" s="129" t="s">
        <v>135</v>
      </c>
      <c r="L180" s="28"/>
      <c r="M180" s="169" t="s">
        <v>1</v>
      </c>
      <c r="N180" s="170" t="s">
        <v>37</v>
      </c>
      <c r="O180" s="171">
        <v>1.48</v>
      </c>
      <c r="P180" s="171">
        <f>O180*H180</f>
        <v>73.582639999999998</v>
      </c>
      <c r="Q180" s="171">
        <v>0</v>
      </c>
      <c r="R180" s="171">
        <f>Q180*H180</f>
        <v>0</v>
      </c>
      <c r="S180" s="171">
        <v>0</v>
      </c>
      <c r="T180" s="172">
        <f>S180*H180</f>
        <v>0</v>
      </c>
      <c r="AR180" s="137" t="s">
        <v>136</v>
      </c>
      <c r="AT180" s="137" t="s">
        <v>131</v>
      </c>
      <c r="AU180" s="137" t="s">
        <v>82</v>
      </c>
      <c r="AY180" s="16" t="s">
        <v>129</v>
      </c>
      <c r="BE180" s="138">
        <f>IF(N180="základní",J180,0)</f>
        <v>0</v>
      </c>
      <c r="BF180" s="138">
        <f>IF(N180="snížená",J180,0)</f>
        <v>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6" t="s">
        <v>77</v>
      </c>
      <c r="BK180" s="138">
        <f>ROUND(I180*H180,2)</f>
        <v>0</v>
      </c>
      <c r="BL180" s="16" t="s">
        <v>136</v>
      </c>
      <c r="BM180" s="137" t="s">
        <v>489</v>
      </c>
    </row>
    <row r="181" spans="2:65" s="1" customFormat="1" ht="6.95" customHeight="1">
      <c r="B181" s="40"/>
      <c r="C181" s="41"/>
      <c r="D181" s="41"/>
      <c r="E181" s="41"/>
      <c r="F181" s="41"/>
      <c r="G181" s="41"/>
      <c r="H181" s="41"/>
      <c r="I181" s="41"/>
      <c r="J181" s="41"/>
      <c r="K181" s="41"/>
      <c r="L181" s="28"/>
    </row>
  </sheetData>
  <autoFilter ref="C119:K180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6"/>
  <sheetViews>
    <sheetView showGridLines="0" topLeftCell="A2" workbookViewId="0">
      <selection activeCell="H114" sqref="H11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6" t="s">
        <v>85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hidden="1" customHeight="1">
      <c r="B4" s="19"/>
      <c r="D4" s="20" t="s">
        <v>92</v>
      </c>
      <c r="L4" s="19"/>
      <c r="M4" s="83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16.5" hidden="1" customHeight="1">
      <c r="B7" s="19"/>
      <c r="E7" s="208" t="str">
        <f>'Rekapitulace stavby'!K6</f>
        <v>Zázemí DDH Šternberk</v>
      </c>
      <c r="F7" s="209"/>
      <c r="G7" s="209"/>
      <c r="H7" s="209"/>
      <c r="L7" s="19"/>
    </row>
    <row r="8" spans="2:46" s="1" customFormat="1" ht="12" hidden="1" customHeight="1">
      <c r="B8" s="28"/>
      <c r="D8" s="25" t="s">
        <v>424</v>
      </c>
      <c r="L8" s="28"/>
    </row>
    <row r="9" spans="2:46" s="1" customFormat="1" ht="16.5" hidden="1" customHeight="1">
      <c r="B9" s="28"/>
      <c r="E9" s="198" t="s">
        <v>490</v>
      </c>
      <c r="F9" s="207"/>
      <c r="G9" s="207"/>
      <c r="H9" s="207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hidden="1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12.5.2024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hidden="1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hidden="1" customHeight="1">
      <c r="B18" s="28"/>
      <c r="E18" s="182" t="str">
        <f>'Rekapitulace stavby'!E14</f>
        <v xml:space="preserve"> </v>
      </c>
      <c r="F18" s="182"/>
      <c r="G18" s="182"/>
      <c r="H18" s="182"/>
      <c r="I18" s="25" t="s">
        <v>25</v>
      </c>
      <c r="J18" s="23" t="str">
        <f>'Rekapitulace stavby'!AN14</f>
        <v/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5" t="s">
        <v>28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hidden="1" customHeight="1">
      <c r="B21" s="28"/>
      <c r="E21" s="23" t="str">
        <f>IF('Rekapitulace stavby'!E17="","",'Rekapitulace stavby'!E17)</f>
        <v xml:space="preserve"> </v>
      </c>
      <c r="I21" s="25" t="s">
        <v>25</v>
      </c>
      <c r="J21" s="23" t="str">
        <f>IF('Rekapitulace stavby'!AN17="","",'Rekapitulace stavby'!AN17)</f>
        <v/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5" t="s">
        <v>30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hidden="1" customHeight="1">
      <c r="B24" s="28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5" t="s">
        <v>31</v>
      </c>
      <c r="L26" s="28"/>
    </row>
    <row r="27" spans="2:12" s="7" customFormat="1" ht="16.5" hidden="1" customHeight="1">
      <c r="B27" s="84"/>
      <c r="E27" s="184" t="s">
        <v>1</v>
      </c>
      <c r="F27" s="184"/>
      <c r="G27" s="184"/>
      <c r="H27" s="184"/>
      <c r="L27" s="84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hidden="1" customHeight="1">
      <c r="B30" s="28"/>
      <c r="D30" s="85" t="s">
        <v>32</v>
      </c>
      <c r="J30" s="62">
        <f>ROUND(J120, 2)</f>
        <v>0</v>
      </c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hidden="1" customHeight="1">
      <c r="B33" s="28"/>
      <c r="D33" s="51" t="s">
        <v>36</v>
      </c>
      <c r="E33" s="25" t="s">
        <v>37</v>
      </c>
      <c r="F33" s="86">
        <f>ROUND((SUM(BE120:BE165)),  2)</f>
        <v>0</v>
      </c>
      <c r="I33" s="87">
        <v>0.21</v>
      </c>
      <c r="J33" s="86">
        <f>ROUND(((SUM(BE120:BE165))*I33),  2)</f>
        <v>0</v>
      </c>
      <c r="L33" s="28"/>
    </row>
    <row r="34" spans="2:12" s="1" customFormat="1" ht="14.45" hidden="1" customHeight="1">
      <c r="B34" s="28"/>
      <c r="E34" s="25" t="s">
        <v>38</v>
      </c>
      <c r="F34" s="86">
        <f>ROUND((SUM(BF120:BF165)),  2)</f>
        <v>0</v>
      </c>
      <c r="I34" s="87">
        <v>0.12</v>
      </c>
      <c r="J34" s="86">
        <f>ROUND(((SUM(BF120:BF165))*I34),  2)</f>
        <v>0</v>
      </c>
      <c r="L34" s="28"/>
    </row>
    <row r="35" spans="2:12" s="1" customFormat="1" ht="14.45" hidden="1" customHeight="1">
      <c r="B35" s="28"/>
      <c r="E35" s="25" t="s">
        <v>39</v>
      </c>
      <c r="F35" s="86">
        <f>ROUND((SUM(BG120:BG165)),  2)</f>
        <v>0</v>
      </c>
      <c r="I35" s="87">
        <v>0.21</v>
      </c>
      <c r="J35" s="86">
        <f>0</f>
        <v>0</v>
      </c>
      <c r="L35" s="28"/>
    </row>
    <row r="36" spans="2:12" s="1" customFormat="1" ht="14.45" hidden="1" customHeight="1">
      <c r="B36" s="28"/>
      <c r="E36" s="25" t="s">
        <v>40</v>
      </c>
      <c r="F36" s="86">
        <f>ROUND((SUM(BH120:BH165)),  2)</f>
        <v>0</v>
      </c>
      <c r="I36" s="87">
        <v>0.12</v>
      </c>
      <c r="J36" s="86">
        <f>0</f>
        <v>0</v>
      </c>
      <c r="L36" s="28"/>
    </row>
    <row r="37" spans="2:12" s="1" customFormat="1" ht="14.45" hidden="1" customHeight="1">
      <c r="B37" s="28"/>
      <c r="E37" s="25" t="s">
        <v>41</v>
      </c>
      <c r="F37" s="86">
        <f>ROUND((SUM(BI120:BI165)),  2)</f>
        <v>0</v>
      </c>
      <c r="I37" s="87">
        <v>0</v>
      </c>
      <c r="J37" s="86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88"/>
      <c r="D39" s="89" t="s">
        <v>42</v>
      </c>
      <c r="E39" s="53"/>
      <c r="F39" s="53"/>
      <c r="G39" s="90" t="s">
        <v>43</v>
      </c>
      <c r="H39" s="91" t="s">
        <v>44</v>
      </c>
      <c r="I39" s="53"/>
      <c r="J39" s="92">
        <f>SUM(J30:J37)</f>
        <v>0</v>
      </c>
      <c r="K39" s="93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47</v>
      </c>
      <c r="E61" s="30"/>
      <c r="F61" s="94" t="s">
        <v>48</v>
      </c>
      <c r="G61" s="39" t="s">
        <v>47</v>
      </c>
      <c r="H61" s="30"/>
      <c r="I61" s="30"/>
      <c r="J61" s="95" t="s">
        <v>48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49</v>
      </c>
      <c r="E65" s="38"/>
      <c r="F65" s="38"/>
      <c r="G65" s="37" t="s">
        <v>50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47</v>
      </c>
      <c r="E76" s="30"/>
      <c r="F76" s="94" t="s">
        <v>48</v>
      </c>
      <c r="G76" s="39" t="s">
        <v>47</v>
      </c>
      <c r="H76" s="30"/>
      <c r="I76" s="30"/>
      <c r="J76" s="95" t="s">
        <v>48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20" t="s">
        <v>93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5" t="s">
        <v>14</v>
      </c>
      <c r="L84" s="28"/>
    </row>
    <row r="85" spans="2:47" s="1" customFormat="1" ht="16.5" hidden="1" customHeight="1">
      <c r="B85" s="28"/>
      <c r="E85" s="208" t="str">
        <f>E7</f>
        <v>Zázemí DDH Šternberk</v>
      </c>
      <c r="F85" s="209"/>
      <c r="G85" s="209"/>
      <c r="H85" s="209"/>
      <c r="L85" s="28"/>
    </row>
    <row r="86" spans="2:47" s="1" customFormat="1" ht="12" hidden="1" customHeight="1">
      <c r="B86" s="28"/>
      <c r="C86" s="25" t="s">
        <v>424</v>
      </c>
      <c r="L86" s="28"/>
    </row>
    <row r="87" spans="2:47" s="1" customFormat="1" ht="16.5" hidden="1" customHeight="1">
      <c r="B87" s="28"/>
      <c r="E87" s="198" t="str">
        <f>E9</f>
        <v>b - Vsak</v>
      </c>
      <c r="F87" s="207"/>
      <c r="G87" s="207"/>
      <c r="H87" s="207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5" t="s">
        <v>18</v>
      </c>
      <c r="F89" s="23" t="str">
        <f>F12</f>
        <v>Šternberk</v>
      </c>
      <c r="I89" s="25" t="s">
        <v>20</v>
      </c>
      <c r="J89" s="48" t="str">
        <f>IF(J12="","",J12)</f>
        <v>12.5.2024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5" t="s">
        <v>22</v>
      </c>
      <c r="F91" s="23" t="str">
        <f>E15</f>
        <v>Město Šternberk</v>
      </c>
      <c r="I91" s="25" t="s">
        <v>28</v>
      </c>
      <c r="J91" s="26" t="str">
        <f>E21</f>
        <v xml:space="preserve"> </v>
      </c>
      <c r="L91" s="28"/>
    </row>
    <row r="92" spans="2:47" s="1" customFormat="1" ht="15.2" hidden="1" customHeight="1">
      <c r="B92" s="28"/>
      <c r="C92" s="25" t="s">
        <v>26</v>
      </c>
      <c r="F92" s="23" t="str">
        <f>IF(E18="","",E18)</f>
        <v xml:space="preserve"> </v>
      </c>
      <c r="I92" s="25" t="s">
        <v>30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96" t="s">
        <v>94</v>
      </c>
      <c r="D94" s="88"/>
      <c r="E94" s="88"/>
      <c r="F94" s="88"/>
      <c r="G94" s="88"/>
      <c r="H94" s="88"/>
      <c r="I94" s="88"/>
      <c r="J94" s="97" t="s">
        <v>95</v>
      </c>
      <c r="K94" s="88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98" t="s">
        <v>96</v>
      </c>
      <c r="J96" s="62">
        <f>J120</f>
        <v>0</v>
      </c>
      <c r="L96" s="28"/>
      <c r="AU96" s="16" t="s">
        <v>97</v>
      </c>
    </row>
    <row r="97" spans="2:12" s="8" customFormat="1" ht="24.95" hidden="1" customHeight="1">
      <c r="B97" s="99"/>
      <c r="D97" s="100" t="s">
        <v>98</v>
      </c>
      <c r="E97" s="101"/>
      <c r="F97" s="101"/>
      <c r="G97" s="101"/>
      <c r="H97" s="101"/>
      <c r="I97" s="101"/>
      <c r="J97" s="102">
        <f>J121</f>
        <v>0</v>
      </c>
      <c r="L97" s="99"/>
    </row>
    <row r="98" spans="2:12" s="9" customFormat="1" ht="19.899999999999999" hidden="1" customHeight="1">
      <c r="B98" s="103"/>
      <c r="D98" s="104" t="s">
        <v>99</v>
      </c>
      <c r="E98" s="105"/>
      <c r="F98" s="105"/>
      <c r="G98" s="105"/>
      <c r="H98" s="105"/>
      <c r="I98" s="105"/>
      <c r="J98" s="106">
        <f>J122</f>
        <v>0</v>
      </c>
      <c r="L98" s="103"/>
    </row>
    <row r="99" spans="2:12" s="9" customFormat="1" ht="19.899999999999999" hidden="1" customHeight="1">
      <c r="B99" s="103"/>
      <c r="D99" s="104" t="s">
        <v>426</v>
      </c>
      <c r="E99" s="105"/>
      <c r="F99" s="105"/>
      <c r="G99" s="105"/>
      <c r="H99" s="105"/>
      <c r="I99" s="105"/>
      <c r="J99" s="106">
        <f>J155</f>
        <v>0</v>
      </c>
      <c r="L99" s="103"/>
    </row>
    <row r="100" spans="2:12" s="9" customFormat="1" ht="19.899999999999999" hidden="1" customHeight="1">
      <c r="B100" s="103"/>
      <c r="D100" s="104" t="s">
        <v>103</v>
      </c>
      <c r="E100" s="105"/>
      <c r="F100" s="105"/>
      <c r="G100" s="105"/>
      <c r="H100" s="105"/>
      <c r="I100" s="105"/>
      <c r="J100" s="106">
        <f>J164</f>
        <v>0</v>
      </c>
      <c r="L100" s="103"/>
    </row>
    <row r="101" spans="2:12" s="1" customFormat="1" ht="21.75" hidden="1" customHeight="1">
      <c r="B101" s="28"/>
      <c r="L101" s="28"/>
    </row>
    <row r="102" spans="2:12" s="1" customFormat="1" ht="6.95" hidden="1" customHeight="1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8"/>
    </row>
    <row r="103" spans="2:12" hidden="1"/>
    <row r="104" spans="2:12" hidden="1"/>
    <row r="105" spans="2:12" hidden="1"/>
    <row r="106" spans="2:12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8"/>
    </row>
    <row r="107" spans="2:12" s="1" customFormat="1" ht="24.95" customHeight="1">
      <c r="B107" s="28"/>
      <c r="C107" s="20" t="s">
        <v>114</v>
      </c>
      <c r="L107" s="28"/>
    </row>
    <row r="108" spans="2:12" s="1" customFormat="1" ht="6.95" customHeight="1">
      <c r="B108" s="28"/>
      <c r="L108" s="28"/>
    </row>
    <row r="109" spans="2:12" s="1" customFormat="1" ht="12" customHeight="1">
      <c r="B109" s="28"/>
      <c r="C109" s="25" t="s">
        <v>14</v>
      </c>
      <c r="L109" s="28"/>
    </row>
    <row r="110" spans="2:12" s="1" customFormat="1" ht="16.5" customHeight="1">
      <c r="B110" s="28"/>
      <c r="E110" s="208" t="str">
        <f>E7</f>
        <v>Zázemí DDH Šternberk</v>
      </c>
      <c r="F110" s="209"/>
      <c r="G110" s="209"/>
      <c r="H110" s="209"/>
      <c r="L110" s="28"/>
    </row>
    <row r="111" spans="2:12" s="1" customFormat="1" ht="12" customHeight="1">
      <c r="B111" s="28"/>
      <c r="C111" s="25" t="s">
        <v>424</v>
      </c>
      <c r="L111" s="28"/>
    </row>
    <row r="112" spans="2:12" s="1" customFormat="1" ht="16.5" customHeight="1">
      <c r="B112" s="28"/>
      <c r="E112" s="198" t="str">
        <f>E9</f>
        <v>b - Vsak</v>
      </c>
      <c r="F112" s="207"/>
      <c r="G112" s="207"/>
      <c r="H112" s="207"/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5" t="s">
        <v>18</v>
      </c>
      <c r="F114" s="23" t="str">
        <f>F12</f>
        <v>Šternberk</v>
      </c>
      <c r="I114" s="25" t="s">
        <v>20</v>
      </c>
      <c r="J114" s="48" t="str">
        <f>IF(J12="","",J12)</f>
        <v>12.5.2024</v>
      </c>
      <c r="L114" s="28"/>
    </row>
    <row r="115" spans="2:65" s="1" customFormat="1" ht="6.95" customHeight="1">
      <c r="B115" s="28"/>
      <c r="L115" s="28"/>
    </row>
    <row r="116" spans="2:65" s="1" customFormat="1" ht="15.2" customHeight="1">
      <c r="B116" s="28"/>
      <c r="C116" s="25" t="s">
        <v>22</v>
      </c>
      <c r="F116" s="23" t="str">
        <f>E15</f>
        <v>Město Šternberk</v>
      </c>
      <c r="I116" s="25" t="s">
        <v>28</v>
      </c>
      <c r="J116" s="26" t="str">
        <f>E21</f>
        <v xml:space="preserve"> </v>
      </c>
      <c r="L116" s="28"/>
    </row>
    <row r="117" spans="2:65" s="1" customFormat="1" ht="15.2" customHeight="1">
      <c r="B117" s="28"/>
      <c r="C117" s="25" t="s">
        <v>26</v>
      </c>
      <c r="F117" s="23" t="str">
        <f>IF(E18="","",E18)</f>
        <v xml:space="preserve"> </v>
      </c>
      <c r="I117" s="25" t="s">
        <v>30</v>
      </c>
      <c r="J117" s="26" t="str">
        <f>E24</f>
        <v xml:space="preserve"> </v>
      </c>
      <c r="L117" s="28"/>
    </row>
    <row r="118" spans="2:65" s="1" customFormat="1" ht="10.35" customHeight="1">
      <c r="B118" s="28"/>
      <c r="L118" s="28"/>
    </row>
    <row r="119" spans="2:65" s="10" customFormat="1" ht="29.25" customHeight="1">
      <c r="B119" s="107"/>
      <c r="C119" s="108" t="s">
        <v>115</v>
      </c>
      <c r="D119" s="109" t="s">
        <v>57</v>
      </c>
      <c r="E119" s="109" t="s">
        <v>53</v>
      </c>
      <c r="F119" s="109" t="s">
        <v>54</v>
      </c>
      <c r="G119" s="109" t="s">
        <v>116</v>
      </c>
      <c r="H119" s="109" t="s">
        <v>117</v>
      </c>
      <c r="I119" s="109" t="s">
        <v>118</v>
      </c>
      <c r="J119" s="109" t="s">
        <v>95</v>
      </c>
      <c r="K119" s="110" t="s">
        <v>119</v>
      </c>
      <c r="L119" s="107"/>
      <c r="M119" s="55" t="s">
        <v>1</v>
      </c>
      <c r="N119" s="56" t="s">
        <v>36</v>
      </c>
      <c r="O119" s="56" t="s">
        <v>120</v>
      </c>
      <c r="P119" s="56" t="s">
        <v>121</v>
      </c>
      <c r="Q119" s="56" t="s">
        <v>122</v>
      </c>
      <c r="R119" s="56" t="s">
        <v>123</v>
      </c>
      <c r="S119" s="56" t="s">
        <v>124</v>
      </c>
      <c r="T119" s="57" t="s">
        <v>125</v>
      </c>
    </row>
    <row r="120" spans="2:65" s="1" customFormat="1" ht="22.9" customHeight="1">
      <c r="B120" s="28"/>
      <c r="C120" s="60" t="s">
        <v>126</v>
      </c>
      <c r="J120" s="111">
        <f>BK120</f>
        <v>0</v>
      </c>
      <c r="L120" s="28"/>
      <c r="M120" s="58"/>
      <c r="N120" s="49"/>
      <c r="O120" s="49"/>
      <c r="P120" s="112">
        <f>P121</f>
        <v>0</v>
      </c>
      <c r="Q120" s="49"/>
      <c r="R120" s="112">
        <f>R121</f>
        <v>0</v>
      </c>
      <c r="S120" s="49"/>
      <c r="T120" s="113">
        <f>T121</f>
        <v>0</v>
      </c>
      <c r="AT120" s="16" t="s">
        <v>71</v>
      </c>
      <c r="AU120" s="16" t="s">
        <v>97</v>
      </c>
      <c r="BK120" s="114">
        <f>BK121</f>
        <v>0</v>
      </c>
    </row>
    <row r="121" spans="2:65" s="11" customFormat="1" ht="25.9" customHeight="1">
      <c r="B121" s="115"/>
      <c r="D121" s="116" t="s">
        <v>71</v>
      </c>
      <c r="E121" s="117" t="s">
        <v>127</v>
      </c>
      <c r="F121" s="117" t="s">
        <v>128</v>
      </c>
      <c r="J121" s="118">
        <f>BK121</f>
        <v>0</v>
      </c>
      <c r="L121" s="115"/>
      <c r="M121" s="119"/>
      <c r="P121" s="120">
        <f>P122+P155+P164</f>
        <v>0</v>
      </c>
      <c r="R121" s="120">
        <f>R122+R155+R164</f>
        <v>0</v>
      </c>
      <c r="T121" s="121">
        <f>T122+T155+T164</f>
        <v>0</v>
      </c>
      <c r="AR121" s="116" t="s">
        <v>77</v>
      </c>
      <c r="AT121" s="122" t="s">
        <v>71</v>
      </c>
      <c r="AU121" s="122" t="s">
        <v>72</v>
      </c>
      <c r="AY121" s="116" t="s">
        <v>129</v>
      </c>
      <c r="BK121" s="123">
        <f>BK122+BK155+BK164</f>
        <v>0</v>
      </c>
    </row>
    <row r="122" spans="2:65" s="11" customFormat="1" ht="22.9" customHeight="1">
      <c r="B122" s="115"/>
      <c r="D122" s="116" t="s">
        <v>71</v>
      </c>
      <c r="E122" s="124" t="s">
        <v>77</v>
      </c>
      <c r="F122" s="124" t="s">
        <v>130</v>
      </c>
      <c r="J122" s="125">
        <f>BK122</f>
        <v>0</v>
      </c>
      <c r="L122" s="115"/>
      <c r="M122" s="119"/>
      <c r="P122" s="120">
        <f>SUM(P123:P154)</f>
        <v>0</v>
      </c>
      <c r="R122" s="120">
        <f>SUM(R123:R154)</f>
        <v>0</v>
      </c>
      <c r="T122" s="121">
        <f>SUM(T123:T154)</f>
        <v>0</v>
      </c>
      <c r="AR122" s="116" t="s">
        <v>77</v>
      </c>
      <c r="AT122" s="122" t="s">
        <v>71</v>
      </c>
      <c r="AU122" s="122" t="s">
        <v>77</v>
      </c>
      <c r="AY122" s="116" t="s">
        <v>129</v>
      </c>
      <c r="BK122" s="123">
        <f>SUM(BK123:BK154)</f>
        <v>0</v>
      </c>
    </row>
    <row r="123" spans="2:65" s="1" customFormat="1" ht="33" customHeight="1">
      <c r="B123" s="126"/>
      <c r="C123" s="127" t="s">
        <v>77</v>
      </c>
      <c r="D123" s="127" t="s">
        <v>131</v>
      </c>
      <c r="E123" s="128" t="s">
        <v>427</v>
      </c>
      <c r="F123" s="129" t="s">
        <v>428</v>
      </c>
      <c r="G123" s="130" t="s">
        <v>143</v>
      </c>
      <c r="H123" s="131">
        <v>0</v>
      </c>
      <c r="I123" s="132"/>
      <c r="J123" s="132">
        <f>ROUND(I123*H123,2)</f>
        <v>0</v>
      </c>
      <c r="K123" s="129" t="s">
        <v>135</v>
      </c>
      <c r="L123" s="28"/>
      <c r="M123" s="133" t="s">
        <v>1</v>
      </c>
      <c r="N123" s="134" t="s">
        <v>37</v>
      </c>
      <c r="O123" s="135">
        <v>0.83399999999999996</v>
      </c>
      <c r="P123" s="135">
        <f>O123*H123</f>
        <v>0</v>
      </c>
      <c r="Q123" s="135">
        <v>0</v>
      </c>
      <c r="R123" s="135">
        <f>Q123*H123</f>
        <v>0</v>
      </c>
      <c r="S123" s="135">
        <v>0</v>
      </c>
      <c r="T123" s="136">
        <f>S123*H123</f>
        <v>0</v>
      </c>
      <c r="AR123" s="137" t="s">
        <v>136</v>
      </c>
      <c r="AT123" s="137" t="s">
        <v>131</v>
      </c>
      <c r="AU123" s="137" t="s">
        <v>82</v>
      </c>
      <c r="AY123" s="16" t="s">
        <v>129</v>
      </c>
      <c r="BE123" s="138">
        <f>IF(N123="základní",J123,0)</f>
        <v>0</v>
      </c>
      <c r="BF123" s="138">
        <f>IF(N123="snížená",J123,0)</f>
        <v>0</v>
      </c>
      <c r="BG123" s="138">
        <f>IF(N123="zákl. přenesená",J123,0)</f>
        <v>0</v>
      </c>
      <c r="BH123" s="138">
        <f>IF(N123="sníž. přenesená",J123,0)</f>
        <v>0</v>
      </c>
      <c r="BI123" s="138">
        <f>IF(N123="nulová",J123,0)</f>
        <v>0</v>
      </c>
      <c r="BJ123" s="16" t="s">
        <v>77</v>
      </c>
      <c r="BK123" s="138">
        <f>ROUND(I123*H123,2)</f>
        <v>0</v>
      </c>
      <c r="BL123" s="16" t="s">
        <v>136</v>
      </c>
      <c r="BM123" s="137" t="s">
        <v>491</v>
      </c>
    </row>
    <row r="124" spans="2:65" s="12" customFormat="1">
      <c r="B124" s="139"/>
      <c r="D124" s="140" t="s">
        <v>138</v>
      </c>
      <c r="E124" s="141" t="s">
        <v>1</v>
      </c>
      <c r="F124" s="142"/>
      <c r="H124" s="143">
        <v>0</v>
      </c>
      <c r="L124" s="139"/>
      <c r="M124" s="144"/>
      <c r="T124" s="145"/>
      <c r="AT124" s="141" t="s">
        <v>138</v>
      </c>
      <c r="AU124" s="141" t="s">
        <v>82</v>
      </c>
      <c r="AV124" s="12" t="s">
        <v>82</v>
      </c>
      <c r="AW124" s="12" t="s">
        <v>29</v>
      </c>
      <c r="AX124" s="12" t="s">
        <v>72</v>
      </c>
      <c r="AY124" s="141" t="s">
        <v>129</v>
      </c>
    </row>
    <row r="125" spans="2:65" s="14" customFormat="1">
      <c r="B125" s="152"/>
      <c r="D125" s="140" t="s">
        <v>138</v>
      </c>
      <c r="E125" s="153" t="s">
        <v>1</v>
      </c>
      <c r="F125" s="154" t="s">
        <v>492</v>
      </c>
      <c r="H125" s="153" t="s">
        <v>1</v>
      </c>
      <c r="L125" s="152"/>
      <c r="M125" s="155"/>
      <c r="T125" s="156"/>
      <c r="AT125" s="153" t="s">
        <v>138</v>
      </c>
      <c r="AU125" s="153" t="s">
        <v>82</v>
      </c>
      <c r="AV125" s="14" t="s">
        <v>77</v>
      </c>
      <c r="AW125" s="14" t="s">
        <v>29</v>
      </c>
      <c r="AX125" s="14" t="s">
        <v>72</v>
      </c>
      <c r="AY125" s="153" t="s">
        <v>129</v>
      </c>
    </row>
    <row r="126" spans="2:65" s="12" customFormat="1">
      <c r="B126" s="139"/>
      <c r="D126" s="140" t="s">
        <v>138</v>
      </c>
      <c r="E126" s="141" t="s">
        <v>1</v>
      </c>
      <c r="F126" s="142"/>
      <c r="H126" s="143">
        <v>0</v>
      </c>
      <c r="L126" s="139"/>
      <c r="M126" s="144"/>
      <c r="T126" s="145"/>
      <c r="AT126" s="141" t="s">
        <v>138</v>
      </c>
      <c r="AU126" s="141" t="s">
        <v>82</v>
      </c>
      <c r="AV126" s="12" t="s">
        <v>82</v>
      </c>
      <c r="AW126" s="12" t="s">
        <v>29</v>
      </c>
      <c r="AX126" s="12" t="s">
        <v>72</v>
      </c>
      <c r="AY126" s="141" t="s">
        <v>129</v>
      </c>
    </row>
    <row r="127" spans="2:65" s="14" customFormat="1">
      <c r="B127" s="152"/>
      <c r="D127" s="140" t="s">
        <v>138</v>
      </c>
      <c r="E127" s="153" t="s">
        <v>1</v>
      </c>
      <c r="F127" s="154" t="s">
        <v>493</v>
      </c>
      <c r="H127" s="153" t="s">
        <v>1</v>
      </c>
      <c r="L127" s="152"/>
      <c r="M127" s="155"/>
      <c r="T127" s="156"/>
      <c r="AT127" s="153" t="s">
        <v>138</v>
      </c>
      <c r="AU127" s="153" t="s">
        <v>82</v>
      </c>
      <c r="AV127" s="14" t="s">
        <v>77</v>
      </c>
      <c r="AW127" s="14" t="s">
        <v>29</v>
      </c>
      <c r="AX127" s="14" t="s">
        <v>72</v>
      </c>
      <c r="AY127" s="153" t="s">
        <v>129</v>
      </c>
    </row>
    <row r="128" spans="2:65" s="12" customFormat="1">
      <c r="B128" s="139"/>
      <c r="D128" s="140" t="s">
        <v>138</v>
      </c>
      <c r="E128" s="141" t="s">
        <v>1</v>
      </c>
      <c r="F128" s="142"/>
      <c r="H128" s="143">
        <v>0</v>
      </c>
      <c r="L128" s="139"/>
      <c r="M128" s="144"/>
      <c r="T128" s="145"/>
      <c r="AT128" s="141" t="s">
        <v>138</v>
      </c>
      <c r="AU128" s="141" t="s">
        <v>82</v>
      </c>
      <c r="AV128" s="12" t="s">
        <v>82</v>
      </c>
      <c r="AW128" s="12" t="s">
        <v>29</v>
      </c>
      <c r="AX128" s="12" t="s">
        <v>72</v>
      </c>
      <c r="AY128" s="141" t="s">
        <v>129</v>
      </c>
    </row>
    <row r="129" spans="2:65" s="13" customFormat="1">
      <c r="B129" s="146"/>
      <c r="D129" s="140" t="s">
        <v>138</v>
      </c>
      <c r="E129" s="147" t="s">
        <v>1</v>
      </c>
      <c r="F129" s="148" t="s">
        <v>140</v>
      </c>
      <c r="H129" s="149">
        <v>0</v>
      </c>
      <c r="L129" s="146"/>
      <c r="M129" s="150"/>
      <c r="T129" s="151"/>
      <c r="AT129" s="147" t="s">
        <v>138</v>
      </c>
      <c r="AU129" s="147" t="s">
        <v>82</v>
      </c>
      <c r="AV129" s="13" t="s">
        <v>136</v>
      </c>
      <c r="AW129" s="13" t="s">
        <v>29</v>
      </c>
      <c r="AX129" s="13" t="s">
        <v>77</v>
      </c>
      <c r="AY129" s="147" t="s">
        <v>129</v>
      </c>
    </row>
    <row r="130" spans="2:65" s="1" customFormat="1" ht="37.9" customHeight="1">
      <c r="B130" s="126"/>
      <c r="C130" s="127" t="s">
        <v>82</v>
      </c>
      <c r="D130" s="127" t="s">
        <v>131</v>
      </c>
      <c r="E130" s="128" t="s">
        <v>151</v>
      </c>
      <c r="F130" s="129" t="s">
        <v>152</v>
      </c>
      <c r="G130" s="130" t="s">
        <v>143</v>
      </c>
      <c r="H130" s="131">
        <v>0</v>
      </c>
      <c r="I130" s="132"/>
      <c r="J130" s="132">
        <f>ROUND(I130*H130,2)</f>
        <v>0</v>
      </c>
      <c r="K130" s="129" t="s">
        <v>135</v>
      </c>
      <c r="L130" s="28"/>
      <c r="M130" s="133" t="s">
        <v>1</v>
      </c>
      <c r="N130" s="134" t="s">
        <v>37</v>
      </c>
      <c r="O130" s="135">
        <v>0.41099999999999998</v>
      </c>
      <c r="P130" s="135">
        <f>O130*H130</f>
        <v>0</v>
      </c>
      <c r="Q130" s="135">
        <v>0</v>
      </c>
      <c r="R130" s="135">
        <f>Q130*H130</f>
        <v>0</v>
      </c>
      <c r="S130" s="135">
        <v>0</v>
      </c>
      <c r="T130" s="136">
        <f>S130*H130</f>
        <v>0</v>
      </c>
      <c r="AR130" s="137" t="s">
        <v>136</v>
      </c>
      <c r="AT130" s="137" t="s">
        <v>131</v>
      </c>
      <c r="AU130" s="137" t="s">
        <v>82</v>
      </c>
      <c r="AY130" s="16" t="s">
        <v>129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6" t="s">
        <v>77</v>
      </c>
      <c r="BK130" s="138">
        <f>ROUND(I130*H130,2)</f>
        <v>0</v>
      </c>
      <c r="BL130" s="16" t="s">
        <v>136</v>
      </c>
      <c r="BM130" s="137" t="s">
        <v>494</v>
      </c>
    </row>
    <row r="131" spans="2:65" s="12" customFormat="1">
      <c r="B131" s="139"/>
      <c r="D131" s="140" t="s">
        <v>138</v>
      </c>
      <c r="E131" s="141" t="s">
        <v>1</v>
      </c>
      <c r="F131" s="142"/>
      <c r="H131" s="143">
        <v>0</v>
      </c>
      <c r="L131" s="139"/>
      <c r="M131" s="144"/>
      <c r="T131" s="145"/>
      <c r="AT131" s="141" t="s">
        <v>138</v>
      </c>
      <c r="AU131" s="141" t="s">
        <v>82</v>
      </c>
      <c r="AV131" s="12" t="s">
        <v>82</v>
      </c>
      <c r="AW131" s="12" t="s">
        <v>29</v>
      </c>
      <c r="AX131" s="12" t="s">
        <v>72</v>
      </c>
      <c r="AY131" s="141" t="s">
        <v>129</v>
      </c>
    </row>
    <row r="132" spans="2:65" s="13" customFormat="1">
      <c r="B132" s="146"/>
      <c r="D132" s="140" t="s">
        <v>138</v>
      </c>
      <c r="E132" s="147" t="s">
        <v>1</v>
      </c>
      <c r="F132" s="148" t="s">
        <v>140</v>
      </c>
      <c r="H132" s="149">
        <v>0</v>
      </c>
      <c r="L132" s="146"/>
      <c r="M132" s="150"/>
      <c r="T132" s="151"/>
      <c r="AT132" s="147" t="s">
        <v>138</v>
      </c>
      <c r="AU132" s="147" t="s">
        <v>82</v>
      </c>
      <c r="AV132" s="13" t="s">
        <v>136</v>
      </c>
      <c r="AW132" s="13" t="s">
        <v>29</v>
      </c>
      <c r="AX132" s="13" t="s">
        <v>77</v>
      </c>
      <c r="AY132" s="147" t="s">
        <v>129</v>
      </c>
    </row>
    <row r="133" spans="2:65" s="1" customFormat="1" ht="37.9" customHeight="1">
      <c r="B133" s="126"/>
      <c r="C133" s="127" t="s">
        <v>150</v>
      </c>
      <c r="D133" s="127" t="s">
        <v>131</v>
      </c>
      <c r="E133" s="128" t="s">
        <v>157</v>
      </c>
      <c r="F133" s="129" t="s">
        <v>158</v>
      </c>
      <c r="G133" s="130" t="s">
        <v>143</v>
      </c>
      <c r="H133" s="131">
        <v>0</v>
      </c>
      <c r="I133" s="132"/>
      <c r="J133" s="132">
        <f>ROUND(I133*H133,2)</f>
        <v>0</v>
      </c>
      <c r="K133" s="129" t="s">
        <v>135</v>
      </c>
      <c r="L133" s="28"/>
      <c r="M133" s="133" t="s">
        <v>1</v>
      </c>
      <c r="N133" s="134" t="s">
        <v>37</v>
      </c>
      <c r="O133" s="135">
        <v>0.379</v>
      </c>
      <c r="P133" s="135">
        <f>O133*H133</f>
        <v>0</v>
      </c>
      <c r="Q133" s="135">
        <v>0</v>
      </c>
      <c r="R133" s="135">
        <f>Q133*H133</f>
        <v>0</v>
      </c>
      <c r="S133" s="135">
        <v>0</v>
      </c>
      <c r="T133" s="136">
        <f>S133*H133</f>
        <v>0</v>
      </c>
      <c r="AR133" s="137" t="s">
        <v>136</v>
      </c>
      <c r="AT133" s="137" t="s">
        <v>131</v>
      </c>
      <c r="AU133" s="137" t="s">
        <v>82</v>
      </c>
      <c r="AY133" s="16" t="s">
        <v>129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6" t="s">
        <v>77</v>
      </c>
      <c r="BK133" s="138">
        <f>ROUND(I133*H133,2)</f>
        <v>0</v>
      </c>
      <c r="BL133" s="16" t="s">
        <v>136</v>
      </c>
      <c r="BM133" s="137" t="s">
        <v>495</v>
      </c>
    </row>
    <row r="134" spans="2:65" s="12" customFormat="1">
      <c r="B134" s="139"/>
      <c r="D134" s="140" t="s">
        <v>138</v>
      </c>
      <c r="E134" s="141" t="s">
        <v>1</v>
      </c>
      <c r="F134" s="142"/>
      <c r="H134" s="143">
        <v>0</v>
      </c>
      <c r="L134" s="139"/>
      <c r="M134" s="144"/>
      <c r="T134" s="145"/>
      <c r="AT134" s="141" t="s">
        <v>138</v>
      </c>
      <c r="AU134" s="141" t="s">
        <v>82</v>
      </c>
      <c r="AV134" s="12" t="s">
        <v>82</v>
      </c>
      <c r="AW134" s="12" t="s">
        <v>29</v>
      </c>
      <c r="AX134" s="12" t="s">
        <v>72</v>
      </c>
      <c r="AY134" s="141" t="s">
        <v>129</v>
      </c>
    </row>
    <row r="135" spans="2:65" s="13" customFormat="1">
      <c r="B135" s="146"/>
      <c r="D135" s="140" t="s">
        <v>138</v>
      </c>
      <c r="E135" s="147" t="s">
        <v>1</v>
      </c>
      <c r="F135" s="148" t="s">
        <v>140</v>
      </c>
      <c r="H135" s="149">
        <v>0</v>
      </c>
      <c r="L135" s="146"/>
      <c r="M135" s="150"/>
      <c r="T135" s="151"/>
      <c r="AT135" s="147" t="s">
        <v>138</v>
      </c>
      <c r="AU135" s="147" t="s">
        <v>82</v>
      </c>
      <c r="AV135" s="13" t="s">
        <v>136</v>
      </c>
      <c r="AW135" s="13" t="s">
        <v>29</v>
      </c>
      <c r="AX135" s="13" t="s">
        <v>77</v>
      </c>
      <c r="AY135" s="147" t="s">
        <v>129</v>
      </c>
    </row>
    <row r="136" spans="2:65" s="1" customFormat="1" ht="37.9" customHeight="1">
      <c r="B136" s="126"/>
      <c r="C136" s="127" t="s">
        <v>136</v>
      </c>
      <c r="D136" s="127" t="s">
        <v>131</v>
      </c>
      <c r="E136" s="128" t="s">
        <v>161</v>
      </c>
      <c r="F136" s="129" t="s">
        <v>162</v>
      </c>
      <c r="G136" s="130" t="s">
        <v>143</v>
      </c>
      <c r="H136" s="131">
        <v>0</v>
      </c>
      <c r="I136" s="132"/>
      <c r="J136" s="132">
        <f>ROUND(I136*H136,2)</f>
        <v>0</v>
      </c>
      <c r="K136" s="129" t="s">
        <v>135</v>
      </c>
      <c r="L136" s="28"/>
      <c r="M136" s="133" t="s">
        <v>1</v>
      </c>
      <c r="N136" s="134" t="s">
        <v>37</v>
      </c>
      <c r="O136" s="135">
        <v>8.6999999999999994E-2</v>
      </c>
      <c r="P136" s="135">
        <f>O136*H136</f>
        <v>0</v>
      </c>
      <c r="Q136" s="135">
        <v>0</v>
      </c>
      <c r="R136" s="135">
        <f>Q136*H136</f>
        <v>0</v>
      </c>
      <c r="S136" s="135">
        <v>0</v>
      </c>
      <c r="T136" s="136">
        <f>S136*H136</f>
        <v>0</v>
      </c>
      <c r="AR136" s="137" t="s">
        <v>136</v>
      </c>
      <c r="AT136" s="137" t="s">
        <v>131</v>
      </c>
      <c r="AU136" s="137" t="s">
        <v>82</v>
      </c>
      <c r="AY136" s="16" t="s">
        <v>129</v>
      </c>
      <c r="BE136" s="138">
        <f>IF(N136="základní",J136,0)</f>
        <v>0</v>
      </c>
      <c r="BF136" s="138">
        <f>IF(N136="snížená",J136,0)</f>
        <v>0</v>
      </c>
      <c r="BG136" s="138">
        <f>IF(N136="zákl. přenesená",J136,0)</f>
        <v>0</v>
      </c>
      <c r="BH136" s="138">
        <f>IF(N136="sníž. přenesená",J136,0)</f>
        <v>0</v>
      </c>
      <c r="BI136" s="138">
        <f>IF(N136="nulová",J136,0)</f>
        <v>0</v>
      </c>
      <c r="BJ136" s="16" t="s">
        <v>77</v>
      </c>
      <c r="BK136" s="138">
        <f>ROUND(I136*H136,2)</f>
        <v>0</v>
      </c>
      <c r="BL136" s="16" t="s">
        <v>136</v>
      </c>
      <c r="BM136" s="137" t="s">
        <v>496</v>
      </c>
    </row>
    <row r="137" spans="2:65" s="12" customFormat="1">
      <c r="B137" s="139"/>
      <c r="D137" s="140" t="s">
        <v>138</v>
      </c>
      <c r="E137" s="141" t="s">
        <v>1</v>
      </c>
      <c r="F137" s="142"/>
      <c r="H137" s="143">
        <v>0</v>
      </c>
      <c r="L137" s="139"/>
      <c r="M137" s="144"/>
      <c r="T137" s="145"/>
      <c r="AT137" s="141" t="s">
        <v>138</v>
      </c>
      <c r="AU137" s="141" t="s">
        <v>82</v>
      </c>
      <c r="AV137" s="12" t="s">
        <v>82</v>
      </c>
      <c r="AW137" s="12" t="s">
        <v>29</v>
      </c>
      <c r="AX137" s="12" t="s">
        <v>77</v>
      </c>
      <c r="AY137" s="141" t="s">
        <v>129</v>
      </c>
    </row>
    <row r="138" spans="2:65" s="1" customFormat="1" ht="37.9" customHeight="1">
      <c r="B138" s="126"/>
      <c r="C138" s="127" t="s">
        <v>160</v>
      </c>
      <c r="D138" s="127" t="s">
        <v>131</v>
      </c>
      <c r="E138" s="128" t="s">
        <v>166</v>
      </c>
      <c r="F138" s="129" t="s">
        <v>167</v>
      </c>
      <c r="G138" s="130" t="s">
        <v>143</v>
      </c>
      <c r="H138" s="131">
        <v>0</v>
      </c>
      <c r="I138" s="132"/>
      <c r="J138" s="132">
        <f>ROUND(I138*H138,2)</f>
        <v>0</v>
      </c>
      <c r="K138" s="129" t="s">
        <v>135</v>
      </c>
      <c r="L138" s="28"/>
      <c r="M138" s="133" t="s">
        <v>1</v>
      </c>
      <c r="N138" s="134" t="s">
        <v>37</v>
      </c>
      <c r="O138" s="135">
        <v>5.0000000000000001E-3</v>
      </c>
      <c r="P138" s="135">
        <f>O138*H138</f>
        <v>0</v>
      </c>
      <c r="Q138" s="135">
        <v>0</v>
      </c>
      <c r="R138" s="135">
        <f>Q138*H138</f>
        <v>0</v>
      </c>
      <c r="S138" s="135">
        <v>0</v>
      </c>
      <c r="T138" s="136">
        <f>S138*H138</f>
        <v>0</v>
      </c>
      <c r="AR138" s="137" t="s">
        <v>136</v>
      </c>
      <c r="AT138" s="137" t="s">
        <v>131</v>
      </c>
      <c r="AU138" s="137" t="s">
        <v>82</v>
      </c>
      <c r="AY138" s="16" t="s">
        <v>129</v>
      </c>
      <c r="BE138" s="138">
        <f>IF(N138="základní",J138,0)</f>
        <v>0</v>
      </c>
      <c r="BF138" s="138">
        <f>IF(N138="snížená",J138,0)</f>
        <v>0</v>
      </c>
      <c r="BG138" s="138">
        <f>IF(N138="zákl. přenesená",J138,0)</f>
        <v>0</v>
      </c>
      <c r="BH138" s="138">
        <f>IF(N138="sníž. přenesená",J138,0)</f>
        <v>0</v>
      </c>
      <c r="BI138" s="138">
        <f>IF(N138="nulová",J138,0)</f>
        <v>0</v>
      </c>
      <c r="BJ138" s="16" t="s">
        <v>77</v>
      </c>
      <c r="BK138" s="138">
        <f>ROUND(I138*H138,2)</f>
        <v>0</v>
      </c>
      <c r="BL138" s="16" t="s">
        <v>136</v>
      </c>
      <c r="BM138" s="137" t="s">
        <v>497</v>
      </c>
    </row>
    <row r="139" spans="2:65" s="12" customFormat="1">
      <c r="B139" s="139"/>
      <c r="D139" s="140" t="s">
        <v>138</v>
      </c>
      <c r="E139" s="141" t="s">
        <v>1</v>
      </c>
      <c r="F139" s="142"/>
      <c r="H139" s="143">
        <v>0</v>
      </c>
      <c r="L139" s="139"/>
      <c r="M139" s="144"/>
      <c r="T139" s="145"/>
      <c r="AT139" s="141" t="s">
        <v>138</v>
      </c>
      <c r="AU139" s="141" t="s">
        <v>82</v>
      </c>
      <c r="AV139" s="12" t="s">
        <v>82</v>
      </c>
      <c r="AW139" s="12" t="s">
        <v>29</v>
      </c>
      <c r="AX139" s="12" t="s">
        <v>77</v>
      </c>
      <c r="AY139" s="141" t="s">
        <v>129</v>
      </c>
    </row>
    <row r="140" spans="2:65" s="1" customFormat="1" ht="16.5" customHeight="1">
      <c r="B140" s="126"/>
      <c r="C140" s="127" t="s">
        <v>165</v>
      </c>
      <c r="D140" s="127" t="s">
        <v>131</v>
      </c>
      <c r="E140" s="128" t="s">
        <v>171</v>
      </c>
      <c r="F140" s="129" t="s">
        <v>172</v>
      </c>
      <c r="G140" s="130" t="s">
        <v>143</v>
      </c>
      <c r="H140" s="131">
        <v>0</v>
      </c>
      <c r="I140" s="132"/>
      <c r="J140" s="132">
        <f>ROUND(I140*H140,2)</f>
        <v>0</v>
      </c>
      <c r="K140" s="129" t="s">
        <v>135</v>
      </c>
      <c r="L140" s="28"/>
      <c r="M140" s="133" t="s">
        <v>1</v>
      </c>
      <c r="N140" s="134" t="s">
        <v>37</v>
      </c>
      <c r="O140" s="135">
        <v>8.9999999999999993E-3</v>
      </c>
      <c r="P140" s="135">
        <f>O140*H140</f>
        <v>0</v>
      </c>
      <c r="Q140" s="135">
        <v>0</v>
      </c>
      <c r="R140" s="135">
        <f>Q140*H140</f>
        <v>0</v>
      </c>
      <c r="S140" s="135">
        <v>0</v>
      </c>
      <c r="T140" s="136">
        <f>S140*H140</f>
        <v>0</v>
      </c>
      <c r="AR140" s="137" t="s">
        <v>136</v>
      </c>
      <c r="AT140" s="137" t="s">
        <v>131</v>
      </c>
      <c r="AU140" s="137" t="s">
        <v>82</v>
      </c>
      <c r="AY140" s="16" t="s">
        <v>129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16" t="s">
        <v>77</v>
      </c>
      <c r="BK140" s="138">
        <f>ROUND(I140*H140,2)</f>
        <v>0</v>
      </c>
      <c r="BL140" s="16" t="s">
        <v>136</v>
      </c>
      <c r="BM140" s="137" t="s">
        <v>498</v>
      </c>
    </row>
    <row r="141" spans="2:65" s="1" customFormat="1" ht="24.2" customHeight="1">
      <c r="B141" s="126"/>
      <c r="C141" s="127" t="s">
        <v>170</v>
      </c>
      <c r="D141" s="127" t="s">
        <v>131</v>
      </c>
      <c r="E141" s="128" t="s">
        <v>176</v>
      </c>
      <c r="F141" s="129" t="s">
        <v>177</v>
      </c>
      <c r="G141" s="130" t="s">
        <v>178</v>
      </c>
      <c r="H141" s="131">
        <v>0</v>
      </c>
      <c r="I141" s="132"/>
      <c r="J141" s="132">
        <f>ROUND(I141*H141,2)</f>
        <v>0</v>
      </c>
      <c r="K141" s="129" t="s">
        <v>135</v>
      </c>
      <c r="L141" s="28"/>
      <c r="M141" s="133" t="s">
        <v>1</v>
      </c>
      <c r="N141" s="134" t="s">
        <v>37</v>
      </c>
      <c r="O141" s="135">
        <v>0</v>
      </c>
      <c r="P141" s="135">
        <f>O141*H141</f>
        <v>0</v>
      </c>
      <c r="Q141" s="135">
        <v>0</v>
      </c>
      <c r="R141" s="135">
        <f>Q141*H141</f>
        <v>0</v>
      </c>
      <c r="S141" s="135">
        <v>0</v>
      </c>
      <c r="T141" s="136">
        <f>S141*H141</f>
        <v>0</v>
      </c>
      <c r="AR141" s="137" t="s">
        <v>136</v>
      </c>
      <c r="AT141" s="137" t="s">
        <v>131</v>
      </c>
      <c r="AU141" s="137" t="s">
        <v>82</v>
      </c>
      <c r="AY141" s="16" t="s">
        <v>129</v>
      </c>
      <c r="BE141" s="138">
        <f>IF(N141="základní",J141,0)</f>
        <v>0</v>
      </c>
      <c r="BF141" s="138">
        <f>IF(N141="snížená",J141,0)</f>
        <v>0</v>
      </c>
      <c r="BG141" s="138">
        <f>IF(N141="zákl. přenesená",J141,0)</f>
        <v>0</v>
      </c>
      <c r="BH141" s="138">
        <f>IF(N141="sníž. přenesená",J141,0)</f>
        <v>0</v>
      </c>
      <c r="BI141" s="138">
        <f>IF(N141="nulová",J141,0)</f>
        <v>0</v>
      </c>
      <c r="BJ141" s="16" t="s">
        <v>77</v>
      </c>
      <c r="BK141" s="138">
        <f>ROUND(I141*H141,2)</f>
        <v>0</v>
      </c>
      <c r="BL141" s="16" t="s">
        <v>136</v>
      </c>
      <c r="BM141" s="137" t="s">
        <v>499</v>
      </c>
    </row>
    <row r="142" spans="2:65" s="12" customFormat="1">
      <c r="B142" s="139"/>
      <c r="D142" s="140" t="s">
        <v>138</v>
      </c>
      <c r="E142" s="141" t="s">
        <v>1</v>
      </c>
      <c r="F142" s="142"/>
      <c r="H142" s="143">
        <v>0</v>
      </c>
      <c r="L142" s="139"/>
      <c r="M142" s="144"/>
      <c r="T142" s="145"/>
      <c r="AT142" s="141" t="s">
        <v>138</v>
      </c>
      <c r="AU142" s="141" t="s">
        <v>82</v>
      </c>
      <c r="AV142" s="12" t="s">
        <v>82</v>
      </c>
      <c r="AW142" s="12" t="s">
        <v>29</v>
      </c>
      <c r="AX142" s="12" t="s">
        <v>72</v>
      </c>
      <c r="AY142" s="141" t="s">
        <v>129</v>
      </c>
    </row>
    <row r="143" spans="2:65" s="13" customFormat="1">
      <c r="B143" s="146"/>
      <c r="D143" s="140" t="s">
        <v>138</v>
      </c>
      <c r="E143" s="147" t="s">
        <v>1</v>
      </c>
      <c r="F143" s="148" t="s">
        <v>140</v>
      </c>
      <c r="H143" s="149">
        <v>0</v>
      </c>
      <c r="L143" s="146"/>
      <c r="M143" s="150"/>
      <c r="T143" s="151"/>
      <c r="AT143" s="147" t="s">
        <v>138</v>
      </c>
      <c r="AU143" s="147" t="s">
        <v>82</v>
      </c>
      <c r="AV143" s="13" t="s">
        <v>136</v>
      </c>
      <c r="AW143" s="13" t="s">
        <v>29</v>
      </c>
      <c r="AX143" s="13" t="s">
        <v>77</v>
      </c>
      <c r="AY143" s="147" t="s">
        <v>129</v>
      </c>
    </row>
    <row r="144" spans="2:65" s="1" customFormat="1" ht="24.2" customHeight="1">
      <c r="B144" s="126"/>
      <c r="C144" s="127" t="s">
        <v>175</v>
      </c>
      <c r="D144" s="127" t="s">
        <v>131</v>
      </c>
      <c r="E144" s="128" t="s">
        <v>444</v>
      </c>
      <c r="F144" s="129" t="s">
        <v>445</v>
      </c>
      <c r="G144" s="130" t="s">
        <v>143</v>
      </c>
      <c r="H144" s="131">
        <v>0</v>
      </c>
      <c r="I144" s="132"/>
      <c r="J144" s="132">
        <f>ROUND(I144*H144,2)</f>
        <v>0</v>
      </c>
      <c r="K144" s="129" t="s">
        <v>135</v>
      </c>
      <c r="L144" s="28"/>
      <c r="M144" s="133" t="s">
        <v>1</v>
      </c>
      <c r="N144" s="134" t="s">
        <v>37</v>
      </c>
      <c r="O144" s="135">
        <v>0.32800000000000001</v>
      </c>
      <c r="P144" s="135">
        <f>O144*H144</f>
        <v>0</v>
      </c>
      <c r="Q144" s="135">
        <v>0</v>
      </c>
      <c r="R144" s="135">
        <f>Q144*H144</f>
        <v>0</v>
      </c>
      <c r="S144" s="135">
        <v>0</v>
      </c>
      <c r="T144" s="136">
        <f>S144*H144</f>
        <v>0</v>
      </c>
      <c r="AR144" s="137" t="s">
        <v>136</v>
      </c>
      <c r="AT144" s="137" t="s">
        <v>131</v>
      </c>
      <c r="AU144" s="137" t="s">
        <v>82</v>
      </c>
      <c r="AY144" s="16" t="s">
        <v>129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6" t="s">
        <v>77</v>
      </c>
      <c r="BK144" s="138">
        <f>ROUND(I144*H144,2)</f>
        <v>0</v>
      </c>
      <c r="BL144" s="16" t="s">
        <v>136</v>
      </c>
      <c r="BM144" s="137" t="s">
        <v>500</v>
      </c>
    </row>
    <row r="145" spans="2:65" s="12" customFormat="1">
      <c r="B145" s="139"/>
      <c r="D145" s="140" t="s">
        <v>138</v>
      </c>
      <c r="E145" s="141" t="s">
        <v>1</v>
      </c>
      <c r="F145" s="142"/>
      <c r="H145" s="143">
        <v>0</v>
      </c>
      <c r="L145" s="139"/>
      <c r="M145" s="144"/>
      <c r="T145" s="145"/>
      <c r="AT145" s="141" t="s">
        <v>138</v>
      </c>
      <c r="AU145" s="141" t="s">
        <v>82</v>
      </c>
      <c r="AV145" s="12" t="s">
        <v>82</v>
      </c>
      <c r="AW145" s="12" t="s">
        <v>29</v>
      </c>
      <c r="AX145" s="12" t="s">
        <v>72</v>
      </c>
      <c r="AY145" s="141" t="s">
        <v>129</v>
      </c>
    </row>
    <row r="146" spans="2:65" s="13" customFormat="1">
      <c r="B146" s="146"/>
      <c r="D146" s="140" t="s">
        <v>138</v>
      </c>
      <c r="E146" s="147" t="s">
        <v>1</v>
      </c>
      <c r="F146" s="148" t="s">
        <v>140</v>
      </c>
      <c r="H146" s="149">
        <v>0</v>
      </c>
      <c r="L146" s="146"/>
      <c r="M146" s="150"/>
      <c r="T146" s="151"/>
      <c r="AT146" s="147" t="s">
        <v>138</v>
      </c>
      <c r="AU146" s="147" t="s">
        <v>82</v>
      </c>
      <c r="AV146" s="13" t="s">
        <v>136</v>
      </c>
      <c r="AW146" s="13" t="s">
        <v>29</v>
      </c>
      <c r="AX146" s="13" t="s">
        <v>77</v>
      </c>
      <c r="AY146" s="147" t="s">
        <v>129</v>
      </c>
    </row>
    <row r="147" spans="2:65" s="1" customFormat="1" ht="24.2" customHeight="1">
      <c r="B147" s="126"/>
      <c r="C147" s="127" t="s">
        <v>181</v>
      </c>
      <c r="D147" s="127" t="s">
        <v>131</v>
      </c>
      <c r="E147" s="128" t="s">
        <v>448</v>
      </c>
      <c r="F147" s="129" t="s">
        <v>449</v>
      </c>
      <c r="G147" s="130" t="s">
        <v>143</v>
      </c>
      <c r="H147" s="131">
        <v>0</v>
      </c>
      <c r="I147" s="132"/>
      <c r="J147" s="132">
        <f>ROUND(I147*H147,2)</f>
        <v>0</v>
      </c>
      <c r="K147" s="129" t="s">
        <v>135</v>
      </c>
      <c r="L147" s="28"/>
      <c r="M147" s="133" t="s">
        <v>1</v>
      </c>
      <c r="N147" s="134" t="s">
        <v>37</v>
      </c>
      <c r="O147" s="135">
        <v>0.435</v>
      </c>
      <c r="P147" s="135">
        <f>O147*H147</f>
        <v>0</v>
      </c>
      <c r="Q147" s="135">
        <v>0</v>
      </c>
      <c r="R147" s="135">
        <f>Q147*H147</f>
        <v>0</v>
      </c>
      <c r="S147" s="135">
        <v>0</v>
      </c>
      <c r="T147" s="136">
        <f>S147*H147</f>
        <v>0</v>
      </c>
      <c r="AR147" s="137" t="s">
        <v>136</v>
      </c>
      <c r="AT147" s="137" t="s">
        <v>131</v>
      </c>
      <c r="AU147" s="137" t="s">
        <v>82</v>
      </c>
      <c r="AY147" s="16" t="s">
        <v>129</v>
      </c>
      <c r="BE147" s="138">
        <f>IF(N147="základní",J147,0)</f>
        <v>0</v>
      </c>
      <c r="BF147" s="138">
        <f>IF(N147="snížená",J147,0)</f>
        <v>0</v>
      </c>
      <c r="BG147" s="138">
        <f>IF(N147="zákl. přenesená",J147,0)</f>
        <v>0</v>
      </c>
      <c r="BH147" s="138">
        <f>IF(N147="sníž. přenesená",J147,0)</f>
        <v>0</v>
      </c>
      <c r="BI147" s="138">
        <f>IF(N147="nulová",J147,0)</f>
        <v>0</v>
      </c>
      <c r="BJ147" s="16" t="s">
        <v>77</v>
      </c>
      <c r="BK147" s="138">
        <f>ROUND(I147*H147,2)</f>
        <v>0</v>
      </c>
      <c r="BL147" s="16" t="s">
        <v>136</v>
      </c>
      <c r="BM147" s="137" t="s">
        <v>501</v>
      </c>
    </row>
    <row r="148" spans="2:65" s="12" customFormat="1">
      <c r="B148" s="139"/>
      <c r="D148" s="140" t="s">
        <v>138</v>
      </c>
      <c r="E148" s="141" t="s">
        <v>1</v>
      </c>
      <c r="F148" s="142"/>
      <c r="H148" s="143">
        <v>0</v>
      </c>
      <c r="L148" s="139"/>
      <c r="M148" s="144"/>
      <c r="T148" s="145"/>
      <c r="AT148" s="141" t="s">
        <v>138</v>
      </c>
      <c r="AU148" s="141" t="s">
        <v>82</v>
      </c>
      <c r="AV148" s="12" t="s">
        <v>82</v>
      </c>
      <c r="AW148" s="12" t="s">
        <v>29</v>
      </c>
      <c r="AX148" s="12" t="s">
        <v>72</v>
      </c>
      <c r="AY148" s="141" t="s">
        <v>129</v>
      </c>
    </row>
    <row r="149" spans="2:65" s="13" customFormat="1">
      <c r="B149" s="146"/>
      <c r="D149" s="140" t="s">
        <v>138</v>
      </c>
      <c r="E149" s="147" t="s">
        <v>1</v>
      </c>
      <c r="F149" s="148" t="s">
        <v>140</v>
      </c>
      <c r="H149" s="149">
        <v>0</v>
      </c>
      <c r="L149" s="146"/>
      <c r="M149" s="150"/>
      <c r="T149" s="151"/>
      <c r="AT149" s="147" t="s">
        <v>138</v>
      </c>
      <c r="AU149" s="147" t="s">
        <v>82</v>
      </c>
      <c r="AV149" s="13" t="s">
        <v>136</v>
      </c>
      <c r="AW149" s="13" t="s">
        <v>29</v>
      </c>
      <c r="AX149" s="13" t="s">
        <v>77</v>
      </c>
      <c r="AY149" s="147" t="s">
        <v>129</v>
      </c>
    </row>
    <row r="150" spans="2:65" s="1" customFormat="1" ht="16.5" customHeight="1">
      <c r="B150" s="126"/>
      <c r="C150" s="157" t="s">
        <v>186</v>
      </c>
      <c r="D150" s="157" t="s">
        <v>240</v>
      </c>
      <c r="E150" s="158" t="s">
        <v>453</v>
      </c>
      <c r="F150" s="159" t="s">
        <v>454</v>
      </c>
      <c r="G150" s="160" t="s">
        <v>178</v>
      </c>
      <c r="H150" s="161">
        <v>0</v>
      </c>
      <c r="I150" s="162"/>
      <c r="J150" s="162">
        <f>ROUND(I150*H150,2)</f>
        <v>0</v>
      </c>
      <c r="K150" s="159" t="s">
        <v>135</v>
      </c>
      <c r="L150" s="163"/>
      <c r="M150" s="164" t="s">
        <v>1</v>
      </c>
      <c r="N150" s="165" t="s">
        <v>37</v>
      </c>
      <c r="O150" s="135">
        <v>0</v>
      </c>
      <c r="P150" s="135">
        <f>O150*H150</f>
        <v>0</v>
      </c>
      <c r="Q150" s="135">
        <v>1</v>
      </c>
      <c r="R150" s="135">
        <f>Q150*H150</f>
        <v>0</v>
      </c>
      <c r="S150" s="135">
        <v>0</v>
      </c>
      <c r="T150" s="136">
        <f>S150*H150</f>
        <v>0</v>
      </c>
      <c r="AR150" s="137" t="s">
        <v>175</v>
      </c>
      <c r="AT150" s="137" t="s">
        <v>240</v>
      </c>
      <c r="AU150" s="137" t="s">
        <v>82</v>
      </c>
      <c r="AY150" s="16" t="s">
        <v>129</v>
      </c>
      <c r="BE150" s="138">
        <f>IF(N150="základní",J150,0)</f>
        <v>0</v>
      </c>
      <c r="BF150" s="138">
        <f>IF(N150="snížená",J150,0)</f>
        <v>0</v>
      </c>
      <c r="BG150" s="138">
        <f>IF(N150="zákl. přenesená",J150,0)</f>
        <v>0</v>
      </c>
      <c r="BH150" s="138">
        <f>IF(N150="sníž. přenesená",J150,0)</f>
        <v>0</v>
      </c>
      <c r="BI150" s="138">
        <f>IF(N150="nulová",J150,0)</f>
        <v>0</v>
      </c>
      <c r="BJ150" s="16" t="s">
        <v>77</v>
      </c>
      <c r="BK150" s="138">
        <f>ROUND(I150*H150,2)</f>
        <v>0</v>
      </c>
      <c r="BL150" s="16" t="s">
        <v>136</v>
      </c>
      <c r="BM150" s="137" t="s">
        <v>502</v>
      </c>
    </row>
    <row r="151" spans="2:65" s="12" customFormat="1">
      <c r="B151" s="139"/>
      <c r="D151" s="140" t="s">
        <v>138</v>
      </c>
      <c r="F151" s="142"/>
      <c r="H151" s="143">
        <v>0</v>
      </c>
      <c r="L151" s="139"/>
      <c r="M151" s="144"/>
      <c r="T151" s="145"/>
      <c r="AT151" s="141" t="s">
        <v>138</v>
      </c>
      <c r="AU151" s="141" t="s">
        <v>82</v>
      </c>
      <c r="AV151" s="12" t="s">
        <v>82</v>
      </c>
      <c r="AW151" s="12" t="s">
        <v>3</v>
      </c>
      <c r="AX151" s="12" t="s">
        <v>77</v>
      </c>
      <c r="AY151" s="141" t="s">
        <v>129</v>
      </c>
    </row>
    <row r="152" spans="2:65" s="1" customFormat="1" ht="24.2" customHeight="1">
      <c r="B152" s="126"/>
      <c r="C152" s="127" t="s">
        <v>192</v>
      </c>
      <c r="D152" s="127" t="s">
        <v>131</v>
      </c>
      <c r="E152" s="128" t="s">
        <v>457</v>
      </c>
      <c r="F152" s="129" t="s">
        <v>458</v>
      </c>
      <c r="G152" s="130" t="s">
        <v>134</v>
      </c>
      <c r="H152" s="131">
        <v>0</v>
      </c>
      <c r="I152" s="132"/>
      <c r="J152" s="132">
        <f>ROUND(I152*H152,2)</f>
        <v>0</v>
      </c>
      <c r="K152" s="129" t="s">
        <v>135</v>
      </c>
      <c r="L152" s="28"/>
      <c r="M152" s="133" t="s">
        <v>1</v>
      </c>
      <c r="N152" s="134" t="s">
        <v>37</v>
      </c>
      <c r="O152" s="135">
        <v>0.875</v>
      </c>
      <c r="P152" s="135">
        <f>O152*H152</f>
        <v>0</v>
      </c>
      <c r="Q152" s="135">
        <v>0</v>
      </c>
      <c r="R152" s="135">
        <f>Q152*H152</f>
        <v>0</v>
      </c>
      <c r="S152" s="135">
        <v>0</v>
      </c>
      <c r="T152" s="136">
        <f>S152*H152</f>
        <v>0</v>
      </c>
      <c r="AR152" s="137" t="s">
        <v>136</v>
      </c>
      <c r="AT152" s="137" t="s">
        <v>131</v>
      </c>
      <c r="AU152" s="137" t="s">
        <v>82</v>
      </c>
      <c r="AY152" s="16" t="s">
        <v>129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6" t="s">
        <v>77</v>
      </c>
      <c r="BK152" s="138">
        <f>ROUND(I152*H152,2)</f>
        <v>0</v>
      </c>
      <c r="BL152" s="16" t="s">
        <v>136</v>
      </c>
      <c r="BM152" s="137" t="s">
        <v>503</v>
      </c>
    </row>
    <row r="153" spans="2:65" s="12" customFormat="1">
      <c r="B153" s="139"/>
      <c r="D153" s="140" t="s">
        <v>138</v>
      </c>
      <c r="E153" s="141" t="s">
        <v>1</v>
      </c>
      <c r="F153" s="142"/>
      <c r="H153" s="143">
        <v>0</v>
      </c>
      <c r="L153" s="139"/>
      <c r="M153" s="144"/>
      <c r="T153" s="145"/>
      <c r="AT153" s="141" t="s">
        <v>138</v>
      </c>
      <c r="AU153" s="141" t="s">
        <v>82</v>
      </c>
      <c r="AV153" s="12" t="s">
        <v>82</v>
      </c>
      <c r="AW153" s="12" t="s">
        <v>29</v>
      </c>
      <c r="AX153" s="12" t="s">
        <v>72</v>
      </c>
      <c r="AY153" s="141" t="s">
        <v>129</v>
      </c>
    </row>
    <row r="154" spans="2:65" s="13" customFormat="1">
      <c r="B154" s="146"/>
      <c r="D154" s="140" t="s">
        <v>138</v>
      </c>
      <c r="E154" s="147" t="s">
        <v>1</v>
      </c>
      <c r="F154" s="148" t="s">
        <v>140</v>
      </c>
      <c r="H154" s="149">
        <v>0</v>
      </c>
      <c r="L154" s="146"/>
      <c r="M154" s="150"/>
      <c r="T154" s="151"/>
      <c r="AT154" s="147" t="s">
        <v>138</v>
      </c>
      <c r="AU154" s="147" t="s">
        <v>82</v>
      </c>
      <c r="AV154" s="13" t="s">
        <v>136</v>
      </c>
      <c r="AW154" s="13" t="s">
        <v>29</v>
      </c>
      <c r="AX154" s="13" t="s">
        <v>77</v>
      </c>
      <c r="AY154" s="147" t="s">
        <v>129</v>
      </c>
    </row>
    <row r="155" spans="2:65" s="11" customFormat="1" ht="22.9" customHeight="1">
      <c r="B155" s="115"/>
      <c r="D155" s="116" t="s">
        <v>71</v>
      </c>
      <c r="E155" s="124" t="s">
        <v>175</v>
      </c>
      <c r="F155" s="124" t="s">
        <v>461</v>
      </c>
      <c r="J155" s="125">
        <f>BK155</f>
        <v>0</v>
      </c>
      <c r="L155" s="115"/>
      <c r="M155" s="119"/>
      <c r="P155" s="120">
        <f>SUM(P156:P163)</f>
        <v>0</v>
      </c>
      <c r="R155" s="120">
        <f>SUM(R156:R163)</f>
        <v>0</v>
      </c>
      <c r="T155" s="121">
        <f>SUM(T156:T163)</f>
        <v>0</v>
      </c>
      <c r="AR155" s="116" t="s">
        <v>77</v>
      </c>
      <c r="AT155" s="122" t="s">
        <v>71</v>
      </c>
      <c r="AU155" s="122" t="s">
        <v>77</v>
      </c>
      <c r="AY155" s="116" t="s">
        <v>129</v>
      </c>
      <c r="BK155" s="123">
        <f>SUM(BK156:BK163)</f>
        <v>0</v>
      </c>
    </row>
    <row r="156" spans="2:65" s="1" customFormat="1" ht="24.2" customHeight="1">
      <c r="B156" s="126"/>
      <c r="C156" s="127" t="s">
        <v>8</v>
      </c>
      <c r="D156" s="127" t="s">
        <v>131</v>
      </c>
      <c r="E156" s="128" t="s">
        <v>470</v>
      </c>
      <c r="F156" s="129" t="s">
        <v>471</v>
      </c>
      <c r="G156" s="130" t="s">
        <v>289</v>
      </c>
      <c r="H156" s="131">
        <v>0</v>
      </c>
      <c r="I156" s="132"/>
      <c r="J156" s="132">
        <f>ROUND(I156*H156,2)</f>
        <v>0</v>
      </c>
      <c r="K156" s="129" t="s">
        <v>135</v>
      </c>
      <c r="L156" s="28"/>
      <c r="M156" s="133" t="s">
        <v>1</v>
      </c>
      <c r="N156" s="134" t="s">
        <v>37</v>
      </c>
      <c r="O156" s="135">
        <v>0.31</v>
      </c>
      <c r="P156" s="135">
        <f>O156*H156</f>
        <v>0</v>
      </c>
      <c r="Q156" s="135">
        <v>1.0000000000000001E-5</v>
      </c>
      <c r="R156" s="135">
        <f>Q156*H156</f>
        <v>0</v>
      </c>
      <c r="S156" s="135">
        <v>0</v>
      </c>
      <c r="T156" s="136">
        <f>S156*H156</f>
        <v>0</v>
      </c>
      <c r="AR156" s="137" t="s">
        <v>136</v>
      </c>
      <c r="AT156" s="137" t="s">
        <v>131</v>
      </c>
      <c r="AU156" s="137" t="s">
        <v>82</v>
      </c>
      <c r="AY156" s="16" t="s">
        <v>129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6" t="s">
        <v>77</v>
      </c>
      <c r="BK156" s="138">
        <f>ROUND(I156*H156,2)</f>
        <v>0</v>
      </c>
      <c r="BL156" s="16" t="s">
        <v>136</v>
      </c>
      <c r="BM156" s="137" t="s">
        <v>504</v>
      </c>
    </row>
    <row r="157" spans="2:65" s="12" customFormat="1">
      <c r="B157" s="139"/>
      <c r="D157" s="140" t="s">
        <v>138</v>
      </c>
      <c r="E157" s="141" t="s">
        <v>1</v>
      </c>
      <c r="F157" s="142"/>
      <c r="H157" s="143">
        <v>0</v>
      </c>
      <c r="L157" s="139"/>
      <c r="M157" s="144"/>
      <c r="T157" s="145"/>
      <c r="AT157" s="141" t="s">
        <v>138</v>
      </c>
      <c r="AU157" s="141" t="s">
        <v>82</v>
      </c>
      <c r="AV157" s="12" t="s">
        <v>82</v>
      </c>
      <c r="AW157" s="12" t="s">
        <v>29</v>
      </c>
      <c r="AX157" s="12" t="s">
        <v>72</v>
      </c>
      <c r="AY157" s="141" t="s">
        <v>129</v>
      </c>
    </row>
    <row r="158" spans="2:65" s="13" customFormat="1">
      <c r="B158" s="146"/>
      <c r="D158" s="140" t="s">
        <v>138</v>
      </c>
      <c r="E158" s="147" t="s">
        <v>1</v>
      </c>
      <c r="F158" s="148" t="s">
        <v>140</v>
      </c>
      <c r="H158" s="149">
        <v>0</v>
      </c>
      <c r="L158" s="146"/>
      <c r="M158" s="150"/>
      <c r="T158" s="151"/>
      <c r="AT158" s="147" t="s">
        <v>138</v>
      </c>
      <c r="AU158" s="147" t="s">
        <v>82</v>
      </c>
      <c r="AV158" s="13" t="s">
        <v>136</v>
      </c>
      <c r="AW158" s="13" t="s">
        <v>29</v>
      </c>
      <c r="AX158" s="13" t="s">
        <v>77</v>
      </c>
      <c r="AY158" s="147" t="s">
        <v>129</v>
      </c>
    </row>
    <row r="159" spans="2:65" s="1" customFormat="1" ht="24.2" customHeight="1">
      <c r="B159" s="126"/>
      <c r="C159" s="157" t="s">
        <v>203</v>
      </c>
      <c r="D159" s="157" t="s">
        <v>240</v>
      </c>
      <c r="E159" s="158" t="s">
        <v>473</v>
      </c>
      <c r="F159" s="159" t="s">
        <v>474</v>
      </c>
      <c r="G159" s="160" t="s">
        <v>289</v>
      </c>
      <c r="H159" s="161">
        <v>0</v>
      </c>
      <c r="I159" s="162"/>
      <c r="J159" s="162">
        <f>ROUND(I159*H159,2)</f>
        <v>0</v>
      </c>
      <c r="K159" s="159" t="s">
        <v>135</v>
      </c>
      <c r="L159" s="163"/>
      <c r="M159" s="164" t="s">
        <v>1</v>
      </c>
      <c r="N159" s="165" t="s">
        <v>37</v>
      </c>
      <c r="O159" s="135">
        <v>0</v>
      </c>
      <c r="P159" s="135">
        <f>O159*H159</f>
        <v>0</v>
      </c>
      <c r="Q159" s="135">
        <v>4.3099999999999996E-3</v>
      </c>
      <c r="R159" s="135">
        <f>Q159*H159</f>
        <v>0</v>
      </c>
      <c r="S159" s="135">
        <v>0</v>
      </c>
      <c r="T159" s="136">
        <f>S159*H159</f>
        <v>0</v>
      </c>
      <c r="AR159" s="137" t="s">
        <v>175</v>
      </c>
      <c r="AT159" s="137" t="s">
        <v>240</v>
      </c>
      <c r="AU159" s="137" t="s">
        <v>82</v>
      </c>
      <c r="AY159" s="16" t="s">
        <v>129</v>
      </c>
      <c r="BE159" s="138">
        <f>IF(N159="základní",J159,0)</f>
        <v>0</v>
      </c>
      <c r="BF159" s="138">
        <f>IF(N159="snížená",J159,0)</f>
        <v>0</v>
      </c>
      <c r="BG159" s="138">
        <f>IF(N159="zákl. přenesená",J159,0)</f>
        <v>0</v>
      </c>
      <c r="BH159" s="138">
        <f>IF(N159="sníž. přenesená",J159,0)</f>
        <v>0</v>
      </c>
      <c r="BI159" s="138">
        <f>IF(N159="nulová",J159,0)</f>
        <v>0</v>
      </c>
      <c r="BJ159" s="16" t="s">
        <v>77</v>
      </c>
      <c r="BK159" s="138">
        <f>ROUND(I159*H159,2)</f>
        <v>0</v>
      </c>
      <c r="BL159" s="16" t="s">
        <v>136</v>
      </c>
      <c r="BM159" s="137" t="s">
        <v>505</v>
      </c>
    </row>
    <row r="160" spans="2:65" s="12" customFormat="1">
      <c r="B160" s="139"/>
      <c r="D160" s="140" t="s">
        <v>138</v>
      </c>
      <c r="F160" s="142"/>
      <c r="H160" s="143">
        <v>0</v>
      </c>
      <c r="L160" s="139"/>
      <c r="M160" s="144"/>
      <c r="T160" s="145"/>
      <c r="AT160" s="141" t="s">
        <v>138</v>
      </c>
      <c r="AU160" s="141" t="s">
        <v>82</v>
      </c>
      <c r="AV160" s="12" t="s">
        <v>82</v>
      </c>
      <c r="AW160" s="12" t="s">
        <v>3</v>
      </c>
      <c r="AX160" s="12" t="s">
        <v>77</v>
      </c>
      <c r="AY160" s="141" t="s">
        <v>129</v>
      </c>
    </row>
    <row r="161" spans="2:65" s="1" customFormat="1" ht="16.5" customHeight="1">
      <c r="B161" s="126"/>
      <c r="C161" s="127" t="s">
        <v>207</v>
      </c>
      <c r="D161" s="127" t="s">
        <v>131</v>
      </c>
      <c r="E161" s="128" t="s">
        <v>477</v>
      </c>
      <c r="F161" s="129" t="s">
        <v>478</v>
      </c>
      <c r="G161" s="130" t="s">
        <v>289</v>
      </c>
      <c r="H161" s="131">
        <v>0</v>
      </c>
      <c r="I161" s="132"/>
      <c r="J161" s="132">
        <f>ROUND(I161*H161,2)</f>
        <v>0</v>
      </c>
      <c r="K161" s="129" t="s">
        <v>1</v>
      </c>
      <c r="L161" s="28"/>
      <c r="M161" s="133" t="s">
        <v>1</v>
      </c>
      <c r="N161" s="134" t="s">
        <v>37</v>
      </c>
      <c r="O161" s="135">
        <v>0.31</v>
      </c>
      <c r="P161" s="135">
        <f>O161*H161</f>
        <v>0</v>
      </c>
      <c r="Q161" s="135">
        <v>1.0000000000000001E-5</v>
      </c>
      <c r="R161" s="135">
        <f>Q161*H161</f>
        <v>0</v>
      </c>
      <c r="S161" s="135">
        <v>0</v>
      </c>
      <c r="T161" s="136">
        <f>S161*H161</f>
        <v>0</v>
      </c>
      <c r="AR161" s="137" t="s">
        <v>136</v>
      </c>
      <c r="AT161" s="137" t="s">
        <v>131</v>
      </c>
      <c r="AU161" s="137" t="s">
        <v>82</v>
      </c>
      <c r="AY161" s="16" t="s">
        <v>129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6" t="s">
        <v>77</v>
      </c>
      <c r="BK161" s="138">
        <f>ROUND(I161*H161,2)</f>
        <v>0</v>
      </c>
      <c r="BL161" s="16" t="s">
        <v>136</v>
      </c>
      <c r="BM161" s="137" t="s">
        <v>506</v>
      </c>
    </row>
    <row r="162" spans="2:65" s="1" customFormat="1" ht="16.5" customHeight="1">
      <c r="B162" s="126"/>
      <c r="C162" s="127" t="s">
        <v>212</v>
      </c>
      <c r="D162" s="127" t="s">
        <v>131</v>
      </c>
      <c r="E162" s="128" t="s">
        <v>481</v>
      </c>
      <c r="F162" s="129" t="s">
        <v>507</v>
      </c>
      <c r="G162" s="130" t="s">
        <v>215</v>
      </c>
      <c r="H162" s="131">
        <v>0</v>
      </c>
      <c r="I162" s="132"/>
      <c r="J162" s="132">
        <f>ROUND(I162*H162,2)</f>
        <v>0</v>
      </c>
      <c r="K162" s="129" t="s">
        <v>1</v>
      </c>
      <c r="L162" s="28"/>
      <c r="M162" s="133" t="s">
        <v>1</v>
      </c>
      <c r="N162" s="134" t="s">
        <v>37</v>
      </c>
      <c r="O162" s="135">
        <v>0.31</v>
      </c>
      <c r="P162" s="135">
        <f>O162*H162</f>
        <v>0</v>
      </c>
      <c r="Q162" s="135">
        <v>1.0000000000000001E-5</v>
      </c>
      <c r="R162" s="135">
        <f>Q162*H162</f>
        <v>0</v>
      </c>
      <c r="S162" s="135">
        <v>0</v>
      </c>
      <c r="T162" s="136">
        <f>S162*H162</f>
        <v>0</v>
      </c>
      <c r="AR162" s="137" t="s">
        <v>136</v>
      </c>
      <c r="AT162" s="137" t="s">
        <v>131</v>
      </c>
      <c r="AU162" s="137" t="s">
        <v>82</v>
      </c>
      <c r="AY162" s="16" t="s">
        <v>129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6" t="s">
        <v>77</v>
      </c>
      <c r="BK162" s="138">
        <f>ROUND(I162*H162,2)</f>
        <v>0</v>
      </c>
      <c r="BL162" s="16" t="s">
        <v>136</v>
      </c>
      <c r="BM162" s="137" t="s">
        <v>508</v>
      </c>
    </row>
    <row r="163" spans="2:65" s="1" customFormat="1" ht="16.5" customHeight="1">
      <c r="B163" s="126"/>
      <c r="C163" s="127" t="s">
        <v>219</v>
      </c>
      <c r="D163" s="127" t="s">
        <v>131</v>
      </c>
      <c r="E163" s="128" t="s">
        <v>484</v>
      </c>
      <c r="F163" s="129" t="s">
        <v>509</v>
      </c>
      <c r="G163" s="130" t="s">
        <v>215</v>
      </c>
      <c r="H163" s="131">
        <v>0</v>
      </c>
      <c r="I163" s="132"/>
      <c r="J163" s="132">
        <f>ROUND(I163*H163,2)</f>
        <v>0</v>
      </c>
      <c r="K163" s="129" t="s">
        <v>1</v>
      </c>
      <c r="L163" s="28"/>
      <c r="M163" s="133" t="s">
        <v>1</v>
      </c>
      <c r="N163" s="134" t="s">
        <v>37</v>
      </c>
      <c r="O163" s="135">
        <v>0.31</v>
      </c>
      <c r="P163" s="135">
        <f>O163*H163</f>
        <v>0</v>
      </c>
      <c r="Q163" s="135">
        <v>1.0000000000000001E-5</v>
      </c>
      <c r="R163" s="135">
        <f>Q163*H163</f>
        <v>0</v>
      </c>
      <c r="S163" s="135">
        <v>0</v>
      </c>
      <c r="T163" s="136">
        <f>S163*H163</f>
        <v>0</v>
      </c>
      <c r="AR163" s="137" t="s">
        <v>136</v>
      </c>
      <c r="AT163" s="137" t="s">
        <v>131</v>
      </c>
      <c r="AU163" s="137" t="s">
        <v>82</v>
      </c>
      <c r="AY163" s="16" t="s">
        <v>129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6" t="s">
        <v>77</v>
      </c>
      <c r="BK163" s="138">
        <f>ROUND(I163*H163,2)</f>
        <v>0</v>
      </c>
      <c r="BL163" s="16" t="s">
        <v>136</v>
      </c>
      <c r="BM163" s="137" t="s">
        <v>510</v>
      </c>
    </row>
    <row r="164" spans="2:65" s="11" customFormat="1" ht="22.9" customHeight="1">
      <c r="B164" s="115"/>
      <c r="D164" s="116" t="s">
        <v>71</v>
      </c>
      <c r="E164" s="124" t="s">
        <v>244</v>
      </c>
      <c r="F164" s="124" t="s">
        <v>245</v>
      </c>
      <c r="J164" s="125">
        <f>BK164</f>
        <v>0</v>
      </c>
      <c r="L164" s="115"/>
      <c r="M164" s="119"/>
      <c r="P164" s="120">
        <f>P165</f>
        <v>0</v>
      </c>
      <c r="R164" s="120">
        <f>R165</f>
        <v>0</v>
      </c>
      <c r="T164" s="121">
        <f>T165</f>
        <v>0</v>
      </c>
      <c r="AR164" s="116" t="s">
        <v>77</v>
      </c>
      <c r="AT164" s="122" t="s">
        <v>71</v>
      </c>
      <c r="AU164" s="122" t="s">
        <v>77</v>
      </c>
      <c r="AY164" s="116" t="s">
        <v>129</v>
      </c>
      <c r="BK164" s="123">
        <f>BK165</f>
        <v>0</v>
      </c>
    </row>
    <row r="165" spans="2:65" s="1" customFormat="1" ht="24.2" customHeight="1">
      <c r="B165" s="126"/>
      <c r="C165" s="127" t="s">
        <v>225</v>
      </c>
      <c r="D165" s="127" t="s">
        <v>131</v>
      </c>
      <c r="E165" s="128" t="s">
        <v>487</v>
      </c>
      <c r="F165" s="129" t="s">
        <v>488</v>
      </c>
      <c r="G165" s="130" t="s">
        <v>178</v>
      </c>
      <c r="H165" s="131">
        <v>0</v>
      </c>
      <c r="I165" s="132"/>
      <c r="J165" s="132">
        <f>ROUND(I165*H165,2)</f>
        <v>0</v>
      </c>
      <c r="K165" s="129" t="s">
        <v>135</v>
      </c>
      <c r="L165" s="28"/>
      <c r="M165" s="169" t="s">
        <v>1</v>
      </c>
      <c r="N165" s="170" t="s">
        <v>37</v>
      </c>
      <c r="O165" s="171">
        <v>1.48</v>
      </c>
      <c r="P165" s="171">
        <f>O165*H165</f>
        <v>0</v>
      </c>
      <c r="Q165" s="171">
        <v>0</v>
      </c>
      <c r="R165" s="171">
        <f>Q165*H165</f>
        <v>0</v>
      </c>
      <c r="S165" s="171">
        <v>0</v>
      </c>
      <c r="T165" s="172">
        <f>S165*H165</f>
        <v>0</v>
      </c>
      <c r="AR165" s="137" t="s">
        <v>136</v>
      </c>
      <c r="AT165" s="137" t="s">
        <v>131</v>
      </c>
      <c r="AU165" s="137" t="s">
        <v>82</v>
      </c>
      <c r="AY165" s="16" t="s">
        <v>129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16" t="s">
        <v>77</v>
      </c>
      <c r="BK165" s="138">
        <f>ROUND(I165*H165,2)</f>
        <v>0</v>
      </c>
      <c r="BL165" s="16" t="s">
        <v>136</v>
      </c>
      <c r="BM165" s="137" t="s">
        <v>511</v>
      </c>
    </row>
    <row r="166" spans="2:65" s="1" customFormat="1" ht="6.95" customHeight="1">
      <c r="B166" s="40"/>
      <c r="C166" s="41"/>
      <c r="D166" s="41"/>
      <c r="E166" s="41"/>
      <c r="F166" s="41"/>
      <c r="G166" s="41"/>
      <c r="H166" s="41"/>
      <c r="I166" s="41"/>
      <c r="J166" s="41"/>
      <c r="K166" s="41"/>
      <c r="L166" s="28"/>
    </row>
  </sheetData>
  <autoFilter ref="C119:K165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63"/>
  <sheetViews>
    <sheetView showGridLines="0" topLeftCell="A106" workbookViewId="0">
      <selection activeCell="I123" sqref="I123:I16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6" t="s">
        <v>88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hidden="1" customHeight="1">
      <c r="B4" s="19"/>
      <c r="D4" s="20" t="s">
        <v>92</v>
      </c>
      <c r="L4" s="19"/>
      <c r="M4" s="83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16.5" hidden="1" customHeight="1">
      <c r="B7" s="19"/>
      <c r="E7" s="208" t="str">
        <f>'Rekapitulace stavby'!K6</f>
        <v>Zázemí DDH Šternberk</v>
      </c>
      <c r="F7" s="209"/>
      <c r="G7" s="209"/>
      <c r="H7" s="209"/>
      <c r="L7" s="19"/>
    </row>
    <row r="8" spans="2:46" s="1" customFormat="1" ht="12" hidden="1" customHeight="1">
      <c r="B8" s="28"/>
      <c r="D8" s="25" t="s">
        <v>424</v>
      </c>
      <c r="L8" s="28"/>
    </row>
    <row r="9" spans="2:46" s="1" customFormat="1" ht="16.5" hidden="1" customHeight="1">
      <c r="B9" s="28"/>
      <c r="E9" s="198" t="s">
        <v>512</v>
      </c>
      <c r="F9" s="207"/>
      <c r="G9" s="207"/>
      <c r="H9" s="207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hidden="1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12.5.2024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hidden="1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hidden="1" customHeight="1">
      <c r="B18" s="28"/>
      <c r="E18" s="182" t="str">
        <f>'Rekapitulace stavby'!E14</f>
        <v xml:space="preserve"> </v>
      </c>
      <c r="F18" s="182"/>
      <c r="G18" s="182"/>
      <c r="H18" s="182"/>
      <c r="I18" s="25" t="s">
        <v>25</v>
      </c>
      <c r="J18" s="23" t="str">
        <f>'Rekapitulace stavby'!AN14</f>
        <v/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5" t="s">
        <v>28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hidden="1" customHeight="1">
      <c r="B21" s="28"/>
      <c r="E21" s="23" t="str">
        <f>IF('Rekapitulace stavby'!E17="","",'Rekapitulace stavby'!E17)</f>
        <v xml:space="preserve"> </v>
      </c>
      <c r="I21" s="25" t="s">
        <v>25</v>
      </c>
      <c r="J21" s="23" t="str">
        <f>IF('Rekapitulace stavby'!AN17="","",'Rekapitulace stavby'!AN17)</f>
        <v/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5" t="s">
        <v>30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hidden="1" customHeight="1">
      <c r="B24" s="28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5" t="s">
        <v>31</v>
      </c>
      <c r="L26" s="28"/>
    </row>
    <row r="27" spans="2:12" s="7" customFormat="1" ht="16.5" hidden="1" customHeight="1">
      <c r="B27" s="84"/>
      <c r="E27" s="184" t="s">
        <v>1</v>
      </c>
      <c r="F27" s="184"/>
      <c r="G27" s="184"/>
      <c r="H27" s="184"/>
      <c r="L27" s="84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hidden="1" customHeight="1">
      <c r="B30" s="28"/>
      <c r="D30" s="85" t="s">
        <v>32</v>
      </c>
      <c r="J30" s="62">
        <f>ROUND(J120, 2)</f>
        <v>0</v>
      </c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hidden="1" customHeight="1">
      <c r="B33" s="28"/>
      <c r="D33" s="51" t="s">
        <v>36</v>
      </c>
      <c r="E33" s="25" t="s">
        <v>37</v>
      </c>
      <c r="F33" s="86">
        <f>ROUND((SUM(BE120:BE162)),  2)</f>
        <v>0</v>
      </c>
      <c r="I33" s="87">
        <v>0.21</v>
      </c>
      <c r="J33" s="86">
        <f>ROUND(((SUM(BE120:BE162))*I33),  2)</f>
        <v>0</v>
      </c>
      <c r="L33" s="28"/>
    </row>
    <row r="34" spans="2:12" s="1" customFormat="1" ht="14.45" hidden="1" customHeight="1">
      <c r="B34" s="28"/>
      <c r="E34" s="25" t="s">
        <v>38</v>
      </c>
      <c r="F34" s="86">
        <f>ROUND((SUM(BF120:BF162)),  2)</f>
        <v>0</v>
      </c>
      <c r="I34" s="87">
        <v>0.12</v>
      </c>
      <c r="J34" s="86">
        <f>ROUND(((SUM(BF120:BF162))*I34),  2)</f>
        <v>0</v>
      </c>
      <c r="L34" s="28"/>
    </row>
    <row r="35" spans="2:12" s="1" customFormat="1" ht="14.45" hidden="1" customHeight="1">
      <c r="B35" s="28"/>
      <c r="E35" s="25" t="s">
        <v>39</v>
      </c>
      <c r="F35" s="86">
        <f>ROUND((SUM(BG120:BG162)),  2)</f>
        <v>0</v>
      </c>
      <c r="I35" s="87">
        <v>0.21</v>
      </c>
      <c r="J35" s="86">
        <f>0</f>
        <v>0</v>
      </c>
      <c r="L35" s="28"/>
    </row>
    <row r="36" spans="2:12" s="1" customFormat="1" ht="14.45" hidden="1" customHeight="1">
      <c r="B36" s="28"/>
      <c r="E36" s="25" t="s">
        <v>40</v>
      </c>
      <c r="F36" s="86">
        <f>ROUND((SUM(BH120:BH162)),  2)</f>
        <v>0</v>
      </c>
      <c r="I36" s="87">
        <v>0.12</v>
      </c>
      <c r="J36" s="86">
        <f>0</f>
        <v>0</v>
      </c>
      <c r="L36" s="28"/>
    </row>
    <row r="37" spans="2:12" s="1" customFormat="1" ht="14.45" hidden="1" customHeight="1">
      <c r="B37" s="28"/>
      <c r="E37" s="25" t="s">
        <v>41</v>
      </c>
      <c r="F37" s="86">
        <f>ROUND((SUM(BI120:BI162)),  2)</f>
        <v>0</v>
      </c>
      <c r="I37" s="87">
        <v>0</v>
      </c>
      <c r="J37" s="86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88"/>
      <c r="D39" s="89" t="s">
        <v>42</v>
      </c>
      <c r="E39" s="53"/>
      <c r="F39" s="53"/>
      <c r="G39" s="90" t="s">
        <v>43</v>
      </c>
      <c r="H39" s="91" t="s">
        <v>44</v>
      </c>
      <c r="I39" s="53"/>
      <c r="J39" s="92">
        <f>SUM(J30:J37)</f>
        <v>0</v>
      </c>
      <c r="K39" s="93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47</v>
      </c>
      <c r="E61" s="30"/>
      <c r="F61" s="94" t="s">
        <v>48</v>
      </c>
      <c r="G61" s="39" t="s">
        <v>47</v>
      </c>
      <c r="H61" s="30"/>
      <c r="I61" s="30"/>
      <c r="J61" s="95" t="s">
        <v>48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49</v>
      </c>
      <c r="E65" s="38"/>
      <c r="F65" s="38"/>
      <c r="G65" s="37" t="s">
        <v>50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47</v>
      </c>
      <c r="E76" s="30"/>
      <c r="F76" s="94" t="s">
        <v>48</v>
      </c>
      <c r="G76" s="39" t="s">
        <v>47</v>
      </c>
      <c r="H76" s="30"/>
      <c r="I76" s="30"/>
      <c r="J76" s="95" t="s">
        <v>48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20" t="s">
        <v>93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5" t="s">
        <v>14</v>
      </c>
      <c r="L84" s="28"/>
    </row>
    <row r="85" spans="2:47" s="1" customFormat="1" ht="16.5" hidden="1" customHeight="1">
      <c r="B85" s="28"/>
      <c r="E85" s="208" t="str">
        <f>E7</f>
        <v>Zázemí DDH Šternberk</v>
      </c>
      <c r="F85" s="209"/>
      <c r="G85" s="209"/>
      <c r="H85" s="209"/>
      <c r="L85" s="28"/>
    </row>
    <row r="86" spans="2:47" s="1" customFormat="1" ht="12" hidden="1" customHeight="1">
      <c r="B86" s="28"/>
      <c r="C86" s="25" t="s">
        <v>424</v>
      </c>
      <c r="L86" s="28"/>
    </row>
    <row r="87" spans="2:47" s="1" customFormat="1" ht="16.5" hidden="1" customHeight="1">
      <c r="B87" s="28"/>
      <c r="E87" s="198" t="str">
        <f>E9</f>
        <v>c - Voda</v>
      </c>
      <c r="F87" s="207"/>
      <c r="G87" s="207"/>
      <c r="H87" s="207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5" t="s">
        <v>18</v>
      </c>
      <c r="F89" s="23" t="str">
        <f>F12</f>
        <v>Šternberk</v>
      </c>
      <c r="I89" s="25" t="s">
        <v>20</v>
      </c>
      <c r="J89" s="48" t="str">
        <f>IF(J12="","",J12)</f>
        <v>12.5.2024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5" t="s">
        <v>22</v>
      </c>
      <c r="F91" s="23" t="str">
        <f>E15</f>
        <v>Město Šternberk</v>
      </c>
      <c r="I91" s="25" t="s">
        <v>28</v>
      </c>
      <c r="J91" s="26" t="str">
        <f>E21</f>
        <v xml:space="preserve"> </v>
      </c>
      <c r="L91" s="28"/>
    </row>
    <row r="92" spans="2:47" s="1" customFormat="1" ht="15.2" hidden="1" customHeight="1">
      <c r="B92" s="28"/>
      <c r="C92" s="25" t="s">
        <v>26</v>
      </c>
      <c r="F92" s="23" t="str">
        <f>IF(E18="","",E18)</f>
        <v xml:space="preserve"> </v>
      </c>
      <c r="I92" s="25" t="s">
        <v>30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96" t="s">
        <v>94</v>
      </c>
      <c r="D94" s="88"/>
      <c r="E94" s="88"/>
      <c r="F94" s="88"/>
      <c r="G94" s="88"/>
      <c r="H94" s="88"/>
      <c r="I94" s="88"/>
      <c r="J94" s="97" t="s">
        <v>95</v>
      </c>
      <c r="K94" s="88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98" t="s">
        <v>96</v>
      </c>
      <c r="J96" s="62">
        <f>J120</f>
        <v>0</v>
      </c>
      <c r="L96" s="28"/>
      <c r="AU96" s="16" t="s">
        <v>97</v>
      </c>
    </row>
    <row r="97" spans="2:12" s="8" customFormat="1" ht="24.95" hidden="1" customHeight="1">
      <c r="B97" s="99"/>
      <c r="D97" s="100" t="s">
        <v>98</v>
      </c>
      <c r="E97" s="101"/>
      <c r="F97" s="101"/>
      <c r="G97" s="101"/>
      <c r="H97" s="101"/>
      <c r="I97" s="101"/>
      <c r="J97" s="102">
        <f>J121</f>
        <v>0</v>
      </c>
      <c r="L97" s="99"/>
    </row>
    <row r="98" spans="2:12" s="9" customFormat="1" ht="19.899999999999999" hidden="1" customHeight="1">
      <c r="B98" s="103"/>
      <c r="D98" s="104" t="s">
        <v>99</v>
      </c>
      <c r="E98" s="105"/>
      <c r="F98" s="105"/>
      <c r="G98" s="105"/>
      <c r="H98" s="105"/>
      <c r="I98" s="105"/>
      <c r="J98" s="106">
        <f>J122</f>
        <v>0</v>
      </c>
      <c r="L98" s="103"/>
    </row>
    <row r="99" spans="2:12" s="9" customFormat="1" ht="19.899999999999999" hidden="1" customHeight="1">
      <c r="B99" s="103"/>
      <c r="D99" s="104" t="s">
        <v>426</v>
      </c>
      <c r="E99" s="105"/>
      <c r="F99" s="105"/>
      <c r="G99" s="105"/>
      <c r="H99" s="105"/>
      <c r="I99" s="105"/>
      <c r="J99" s="106">
        <f>J153</f>
        <v>0</v>
      </c>
      <c r="L99" s="103"/>
    </row>
    <row r="100" spans="2:12" s="9" customFormat="1" ht="19.899999999999999" hidden="1" customHeight="1">
      <c r="B100" s="103"/>
      <c r="D100" s="104" t="s">
        <v>103</v>
      </c>
      <c r="E100" s="105"/>
      <c r="F100" s="105"/>
      <c r="G100" s="105"/>
      <c r="H100" s="105"/>
      <c r="I100" s="105"/>
      <c r="J100" s="106">
        <f>J161</f>
        <v>0</v>
      </c>
      <c r="L100" s="103"/>
    </row>
    <row r="101" spans="2:12" s="1" customFormat="1" ht="21.75" hidden="1" customHeight="1">
      <c r="B101" s="28"/>
      <c r="L101" s="28"/>
    </row>
    <row r="102" spans="2:12" s="1" customFormat="1" ht="6.95" hidden="1" customHeight="1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8"/>
    </row>
    <row r="103" spans="2:12" hidden="1"/>
    <row r="104" spans="2:12" hidden="1"/>
    <row r="105" spans="2:12" hidden="1"/>
    <row r="106" spans="2:12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8"/>
    </row>
    <row r="107" spans="2:12" s="1" customFormat="1" ht="24.95" customHeight="1">
      <c r="B107" s="28"/>
      <c r="C107" s="20" t="s">
        <v>114</v>
      </c>
      <c r="L107" s="28"/>
    </row>
    <row r="108" spans="2:12" s="1" customFormat="1" ht="6.95" customHeight="1">
      <c r="B108" s="28"/>
      <c r="L108" s="28"/>
    </row>
    <row r="109" spans="2:12" s="1" customFormat="1" ht="12" customHeight="1">
      <c r="B109" s="28"/>
      <c r="C109" s="25" t="s">
        <v>14</v>
      </c>
      <c r="L109" s="28"/>
    </row>
    <row r="110" spans="2:12" s="1" customFormat="1" ht="16.5" customHeight="1">
      <c r="B110" s="28"/>
      <c r="E110" s="208" t="str">
        <f>E7</f>
        <v>Zázemí DDH Šternberk</v>
      </c>
      <c r="F110" s="209"/>
      <c r="G110" s="209"/>
      <c r="H110" s="209"/>
      <c r="L110" s="28"/>
    </row>
    <row r="111" spans="2:12" s="1" customFormat="1" ht="12" customHeight="1">
      <c r="B111" s="28"/>
      <c r="C111" s="25" t="s">
        <v>424</v>
      </c>
      <c r="L111" s="28"/>
    </row>
    <row r="112" spans="2:12" s="1" customFormat="1" ht="16.5" customHeight="1">
      <c r="B112" s="28"/>
      <c r="E112" s="198" t="str">
        <f>E9</f>
        <v>c - Voda</v>
      </c>
      <c r="F112" s="207"/>
      <c r="G112" s="207"/>
      <c r="H112" s="207"/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5" t="s">
        <v>18</v>
      </c>
      <c r="F114" s="23" t="str">
        <f>F12</f>
        <v>Šternberk</v>
      </c>
      <c r="I114" s="25" t="s">
        <v>20</v>
      </c>
      <c r="J114" s="48" t="str">
        <f>IF(J12="","",J12)</f>
        <v>12.5.2024</v>
      </c>
      <c r="L114" s="28"/>
    </row>
    <row r="115" spans="2:65" s="1" customFormat="1" ht="6.95" customHeight="1">
      <c r="B115" s="28"/>
      <c r="L115" s="28"/>
    </row>
    <row r="116" spans="2:65" s="1" customFormat="1" ht="15.2" customHeight="1">
      <c r="B116" s="28"/>
      <c r="C116" s="25" t="s">
        <v>22</v>
      </c>
      <c r="F116" s="23" t="str">
        <f>E15</f>
        <v>Město Šternberk</v>
      </c>
      <c r="I116" s="25" t="s">
        <v>28</v>
      </c>
      <c r="J116" s="26" t="str">
        <f>E21</f>
        <v xml:space="preserve"> </v>
      </c>
      <c r="L116" s="28"/>
    </row>
    <row r="117" spans="2:65" s="1" customFormat="1" ht="15.2" customHeight="1">
      <c r="B117" s="28"/>
      <c r="C117" s="25" t="s">
        <v>26</v>
      </c>
      <c r="F117" s="23" t="str">
        <f>IF(E18="","",E18)</f>
        <v xml:space="preserve"> </v>
      </c>
      <c r="I117" s="25" t="s">
        <v>30</v>
      </c>
      <c r="J117" s="26" t="str">
        <f>E24</f>
        <v xml:space="preserve"> </v>
      </c>
      <c r="L117" s="28"/>
    </row>
    <row r="118" spans="2:65" s="1" customFormat="1" ht="10.35" customHeight="1">
      <c r="B118" s="28"/>
      <c r="L118" s="28"/>
    </row>
    <row r="119" spans="2:65" s="10" customFormat="1" ht="29.25" customHeight="1">
      <c r="B119" s="107"/>
      <c r="C119" s="108" t="s">
        <v>115</v>
      </c>
      <c r="D119" s="109" t="s">
        <v>57</v>
      </c>
      <c r="E119" s="109" t="s">
        <v>53</v>
      </c>
      <c r="F119" s="109" t="s">
        <v>54</v>
      </c>
      <c r="G119" s="109" t="s">
        <v>116</v>
      </c>
      <c r="H119" s="109" t="s">
        <v>117</v>
      </c>
      <c r="I119" s="109" t="s">
        <v>118</v>
      </c>
      <c r="J119" s="109" t="s">
        <v>95</v>
      </c>
      <c r="K119" s="110" t="s">
        <v>119</v>
      </c>
      <c r="L119" s="107"/>
      <c r="M119" s="55" t="s">
        <v>1</v>
      </c>
      <c r="N119" s="56" t="s">
        <v>36</v>
      </c>
      <c r="O119" s="56" t="s">
        <v>120</v>
      </c>
      <c r="P119" s="56" t="s">
        <v>121</v>
      </c>
      <c r="Q119" s="56" t="s">
        <v>122</v>
      </c>
      <c r="R119" s="56" t="s">
        <v>123</v>
      </c>
      <c r="S119" s="56" t="s">
        <v>124</v>
      </c>
      <c r="T119" s="57" t="s">
        <v>125</v>
      </c>
    </row>
    <row r="120" spans="2:65" s="1" customFormat="1" ht="22.9" customHeight="1">
      <c r="B120" s="28"/>
      <c r="C120" s="60" t="s">
        <v>126</v>
      </c>
      <c r="J120" s="111">
        <f>BK120</f>
        <v>0</v>
      </c>
      <c r="L120" s="28"/>
      <c r="M120" s="58"/>
      <c r="N120" s="49"/>
      <c r="O120" s="49"/>
      <c r="P120" s="112">
        <f>P121</f>
        <v>486.083123</v>
      </c>
      <c r="Q120" s="49"/>
      <c r="R120" s="112">
        <f>R121</f>
        <v>54.330151790000002</v>
      </c>
      <c r="S120" s="49"/>
      <c r="T120" s="113">
        <f>T121</f>
        <v>0</v>
      </c>
      <c r="AT120" s="16" t="s">
        <v>71</v>
      </c>
      <c r="AU120" s="16" t="s">
        <v>97</v>
      </c>
      <c r="BK120" s="114">
        <f>BK121</f>
        <v>0</v>
      </c>
    </row>
    <row r="121" spans="2:65" s="11" customFormat="1" ht="25.9" customHeight="1">
      <c r="B121" s="115"/>
      <c r="D121" s="116" t="s">
        <v>71</v>
      </c>
      <c r="E121" s="117" t="s">
        <v>127</v>
      </c>
      <c r="F121" s="117" t="s">
        <v>128</v>
      </c>
      <c r="J121" s="118">
        <f>BK121</f>
        <v>0</v>
      </c>
      <c r="L121" s="115"/>
      <c r="M121" s="119"/>
      <c r="P121" s="120">
        <f>P122+P153+P161</f>
        <v>486.083123</v>
      </c>
      <c r="R121" s="120">
        <f>R122+R153+R161</f>
        <v>54.330151790000002</v>
      </c>
      <c r="T121" s="121">
        <f>T122+T153+T161</f>
        <v>0</v>
      </c>
      <c r="AR121" s="116" t="s">
        <v>77</v>
      </c>
      <c r="AT121" s="122" t="s">
        <v>71</v>
      </c>
      <c r="AU121" s="122" t="s">
        <v>72</v>
      </c>
      <c r="AY121" s="116" t="s">
        <v>129</v>
      </c>
      <c r="BK121" s="123">
        <f>BK122+BK153+BK161</f>
        <v>0</v>
      </c>
    </row>
    <row r="122" spans="2:65" s="11" customFormat="1" ht="22.9" customHeight="1">
      <c r="B122" s="115"/>
      <c r="D122" s="116" t="s">
        <v>71</v>
      </c>
      <c r="E122" s="124" t="s">
        <v>77</v>
      </c>
      <c r="F122" s="124" t="s">
        <v>130</v>
      </c>
      <c r="J122" s="125">
        <f>BK122</f>
        <v>0</v>
      </c>
      <c r="L122" s="115"/>
      <c r="M122" s="119"/>
      <c r="P122" s="120">
        <f>SUM(P123:P152)</f>
        <v>355.960643</v>
      </c>
      <c r="R122" s="120">
        <f>SUM(R123:R152)</f>
        <v>54.298000000000002</v>
      </c>
      <c r="T122" s="121">
        <f>SUM(T123:T152)</f>
        <v>0</v>
      </c>
      <c r="AR122" s="116" t="s">
        <v>77</v>
      </c>
      <c r="AT122" s="122" t="s">
        <v>71</v>
      </c>
      <c r="AU122" s="122" t="s">
        <v>77</v>
      </c>
      <c r="AY122" s="116" t="s">
        <v>129</v>
      </c>
      <c r="BK122" s="123">
        <f>SUM(BK123:BK152)</f>
        <v>0</v>
      </c>
    </row>
    <row r="123" spans="2:65" s="1" customFormat="1" ht="33" customHeight="1">
      <c r="B123" s="126"/>
      <c r="C123" s="127" t="s">
        <v>77</v>
      </c>
      <c r="D123" s="127" t="s">
        <v>131</v>
      </c>
      <c r="E123" s="128" t="s">
        <v>427</v>
      </c>
      <c r="F123" s="129" t="s">
        <v>428</v>
      </c>
      <c r="G123" s="130" t="s">
        <v>143</v>
      </c>
      <c r="H123" s="131">
        <v>100.496</v>
      </c>
      <c r="I123" s="132"/>
      <c r="J123" s="132">
        <f>ROUND(I123*H123,2)</f>
        <v>0</v>
      </c>
      <c r="K123" s="129" t="s">
        <v>135</v>
      </c>
      <c r="L123" s="28"/>
      <c r="M123" s="133" t="s">
        <v>1</v>
      </c>
      <c r="N123" s="134" t="s">
        <v>37</v>
      </c>
      <c r="O123" s="135">
        <v>0.83399999999999996</v>
      </c>
      <c r="P123" s="135">
        <f>O123*H123</f>
        <v>83.813663999999989</v>
      </c>
      <c r="Q123" s="135">
        <v>0</v>
      </c>
      <c r="R123" s="135">
        <f>Q123*H123</f>
        <v>0</v>
      </c>
      <c r="S123" s="135">
        <v>0</v>
      </c>
      <c r="T123" s="136">
        <f>S123*H123</f>
        <v>0</v>
      </c>
      <c r="AR123" s="137" t="s">
        <v>136</v>
      </c>
      <c r="AT123" s="137" t="s">
        <v>131</v>
      </c>
      <c r="AU123" s="137" t="s">
        <v>82</v>
      </c>
      <c r="AY123" s="16" t="s">
        <v>129</v>
      </c>
      <c r="BE123" s="138">
        <f>IF(N123="základní",J123,0)</f>
        <v>0</v>
      </c>
      <c r="BF123" s="138">
        <f>IF(N123="snížená",J123,0)</f>
        <v>0</v>
      </c>
      <c r="BG123" s="138">
        <f>IF(N123="zákl. přenesená",J123,0)</f>
        <v>0</v>
      </c>
      <c r="BH123" s="138">
        <f>IF(N123="sníž. přenesená",J123,0)</f>
        <v>0</v>
      </c>
      <c r="BI123" s="138">
        <f>IF(N123="nulová",J123,0)</f>
        <v>0</v>
      </c>
      <c r="BJ123" s="16" t="s">
        <v>77</v>
      </c>
      <c r="BK123" s="138">
        <f>ROUND(I123*H123,2)</f>
        <v>0</v>
      </c>
      <c r="BL123" s="16" t="s">
        <v>136</v>
      </c>
      <c r="BM123" s="137" t="s">
        <v>513</v>
      </c>
    </row>
    <row r="124" spans="2:65" s="12" customFormat="1">
      <c r="B124" s="139"/>
      <c r="D124" s="140" t="s">
        <v>138</v>
      </c>
      <c r="E124" s="141" t="s">
        <v>1</v>
      </c>
      <c r="F124" s="142" t="s">
        <v>514</v>
      </c>
      <c r="H124" s="143">
        <v>90.495999999999995</v>
      </c>
      <c r="L124" s="139"/>
      <c r="M124" s="144"/>
      <c r="T124" s="145"/>
      <c r="AT124" s="141" t="s">
        <v>138</v>
      </c>
      <c r="AU124" s="141" t="s">
        <v>82</v>
      </c>
      <c r="AV124" s="12" t="s">
        <v>82</v>
      </c>
      <c r="AW124" s="12" t="s">
        <v>29</v>
      </c>
      <c r="AX124" s="12" t="s">
        <v>72</v>
      </c>
      <c r="AY124" s="141" t="s">
        <v>129</v>
      </c>
    </row>
    <row r="125" spans="2:65" s="14" customFormat="1">
      <c r="B125" s="152"/>
      <c r="D125" s="140" t="s">
        <v>138</v>
      </c>
      <c r="E125" s="153" t="s">
        <v>1</v>
      </c>
      <c r="F125" s="154" t="s">
        <v>515</v>
      </c>
      <c r="H125" s="153" t="s">
        <v>1</v>
      </c>
      <c r="L125" s="152"/>
      <c r="M125" s="155"/>
      <c r="T125" s="156"/>
      <c r="AT125" s="153" t="s">
        <v>138</v>
      </c>
      <c r="AU125" s="153" t="s">
        <v>82</v>
      </c>
      <c r="AV125" s="14" t="s">
        <v>77</v>
      </c>
      <c r="AW125" s="14" t="s">
        <v>29</v>
      </c>
      <c r="AX125" s="14" t="s">
        <v>72</v>
      </c>
      <c r="AY125" s="153" t="s">
        <v>129</v>
      </c>
    </row>
    <row r="126" spans="2:65" s="12" customFormat="1">
      <c r="B126" s="139"/>
      <c r="D126" s="140" t="s">
        <v>138</v>
      </c>
      <c r="E126" s="141" t="s">
        <v>1</v>
      </c>
      <c r="F126" s="142" t="s">
        <v>186</v>
      </c>
      <c r="H126" s="143">
        <v>10</v>
      </c>
      <c r="L126" s="139"/>
      <c r="M126" s="144"/>
      <c r="T126" s="145"/>
      <c r="AT126" s="141" t="s">
        <v>138</v>
      </c>
      <c r="AU126" s="141" t="s">
        <v>82</v>
      </c>
      <c r="AV126" s="12" t="s">
        <v>82</v>
      </c>
      <c r="AW126" s="12" t="s">
        <v>29</v>
      </c>
      <c r="AX126" s="12" t="s">
        <v>72</v>
      </c>
      <c r="AY126" s="141" t="s">
        <v>129</v>
      </c>
    </row>
    <row r="127" spans="2:65" s="13" customFormat="1">
      <c r="B127" s="146"/>
      <c r="D127" s="140" t="s">
        <v>138</v>
      </c>
      <c r="E127" s="147" t="s">
        <v>1</v>
      </c>
      <c r="F127" s="148" t="s">
        <v>140</v>
      </c>
      <c r="H127" s="149">
        <v>100.496</v>
      </c>
      <c r="L127" s="146"/>
      <c r="M127" s="150"/>
      <c r="T127" s="151"/>
      <c r="AT127" s="147" t="s">
        <v>138</v>
      </c>
      <c r="AU127" s="147" t="s">
        <v>82</v>
      </c>
      <c r="AV127" s="13" t="s">
        <v>136</v>
      </c>
      <c r="AW127" s="13" t="s">
        <v>29</v>
      </c>
      <c r="AX127" s="13" t="s">
        <v>77</v>
      </c>
      <c r="AY127" s="147" t="s">
        <v>129</v>
      </c>
    </row>
    <row r="128" spans="2:65" s="1" customFormat="1" ht="37.9" customHeight="1">
      <c r="B128" s="126"/>
      <c r="C128" s="127" t="s">
        <v>82</v>
      </c>
      <c r="D128" s="127" t="s">
        <v>131</v>
      </c>
      <c r="E128" s="128" t="s">
        <v>151</v>
      </c>
      <c r="F128" s="129" t="s">
        <v>152</v>
      </c>
      <c r="G128" s="130" t="s">
        <v>143</v>
      </c>
      <c r="H128" s="131">
        <v>37.149000000000001</v>
      </c>
      <c r="I128" s="132"/>
      <c r="J128" s="132">
        <f>ROUND(I128*H128,2)</f>
        <v>0</v>
      </c>
      <c r="K128" s="129" t="s">
        <v>135</v>
      </c>
      <c r="L128" s="28"/>
      <c r="M128" s="133" t="s">
        <v>1</v>
      </c>
      <c r="N128" s="134" t="s">
        <v>37</v>
      </c>
      <c r="O128" s="135">
        <v>0.41099999999999998</v>
      </c>
      <c r="P128" s="135">
        <f>O128*H128</f>
        <v>15.268238999999999</v>
      </c>
      <c r="Q128" s="135">
        <v>0</v>
      </c>
      <c r="R128" s="135">
        <f>Q128*H128</f>
        <v>0</v>
      </c>
      <c r="S128" s="135">
        <v>0</v>
      </c>
      <c r="T128" s="136">
        <f>S128*H128</f>
        <v>0</v>
      </c>
      <c r="AR128" s="137" t="s">
        <v>136</v>
      </c>
      <c r="AT128" s="137" t="s">
        <v>131</v>
      </c>
      <c r="AU128" s="137" t="s">
        <v>82</v>
      </c>
      <c r="AY128" s="16" t="s">
        <v>129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6" t="s">
        <v>77</v>
      </c>
      <c r="BK128" s="138">
        <f>ROUND(I128*H128,2)</f>
        <v>0</v>
      </c>
      <c r="BL128" s="16" t="s">
        <v>136</v>
      </c>
      <c r="BM128" s="137" t="s">
        <v>516</v>
      </c>
    </row>
    <row r="129" spans="2:65" s="12" customFormat="1">
      <c r="B129" s="139"/>
      <c r="D129" s="140" t="s">
        <v>138</v>
      </c>
      <c r="E129" s="141" t="s">
        <v>1</v>
      </c>
      <c r="F129" s="142" t="s">
        <v>517</v>
      </c>
      <c r="H129" s="143">
        <v>37.149000000000001</v>
      </c>
      <c r="L129" s="139"/>
      <c r="M129" s="144"/>
      <c r="T129" s="145"/>
      <c r="AT129" s="141" t="s">
        <v>138</v>
      </c>
      <c r="AU129" s="141" t="s">
        <v>82</v>
      </c>
      <c r="AV129" s="12" t="s">
        <v>82</v>
      </c>
      <c r="AW129" s="12" t="s">
        <v>29</v>
      </c>
      <c r="AX129" s="12" t="s">
        <v>72</v>
      </c>
      <c r="AY129" s="141" t="s">
        <v>129</v>
      </c>
    </row>
    <row r="130" spans="2:65" s="13" customFormat="1">
      <c r="B130" s="146"/>
      <c r="D130" s="140" t="s">
        <v>138</v>
      </c>
      <c r="E130" s="147" t="s">
        <v>1</v>
      </c>
      <c r="F130" s="148" t="s">
        <v>140</v>
      </c>
      <c r="H130" s="149">
        <v>37.149000000000001</v>
      </c>
      <c r="L130" s="146"/>
      <c r="M130" s="150"/>
      <c r="T130" s="151"/>
      <c r="AT130" s="147" t="s">
        <v>138</v>
      </c>
      <c r="AU130" s="147" t="s">
        <v>82</v>
      </c>
      <c r="AV130" s="13" t="s">
        <v>136</v>
      </c>
      <c r="AW130" s="13" t="s">
        <v>29</v>
      </c>
      <c r="AX130" s="13" t="s">
        <v>77</v>
      </c>
      <c r="AY130" s="147" t="s">
        <v>129</v>
      </c>
    </row>
    <row r="131" spans="2:65" s="1" customFormat="1" ht="37.9" customHeight="1">
      <c r="B131" s="126"/>
      <c r="C131" s="127" t="s">
        <v>150</v>
      </c>
      <c r="D131" s="127" t="s">
        <v>131</v>
      </c>
      <c r="E131" s="128" t="s">
        <v>157</v>
      </c>
      <c r="F131" s="129" t="s">
        <v>158</v>
      </c>
      <c r="G131" s="130" t="s">
        <v>143</v>
      </c>
      <c r="H131" s="131">
        <v>185.745</v>
      </c>
      <c r="I131" s="132"/>
      <c r="J131" s="132">
        <f>ROUND(I131*H131,2)</f>
        <v>0</v>
      </c>
      <c r="K131" s="129" t="s">
        <v>135</v>
      </c>
      <c r="L131" s="28"/>
      <c r="M131" s="133" t="s">
        <v>1</v>
      </c>
      <c r="N131" s="134" t="s">
        <v>37</v>
      </c>
      <c r="O131" s="135">
        <v>0.379</v>
      </c>
      <c r="P131" s="135">
        <f>O131*H131</f>
        <v>70.397355000000005</v>
      </c>
      <c r="Q131" s="135">
        <v>0</v>
      </c>
      <c r="R131" s="135">
        <f>Q131*H131</f>
        <v>0</v>
      </c>
      <c r="S131" s="135">
        <v>0</v>
      </c>
      <c r="T131" s="136">
        <f>S131*H131</f>
        <v>0</v>
      </c>
      <c r="AR131" s="137" t="s">
        <v>136</v>
      </c>
      <c r="AT131" s="137" t="s">
        <v>131</v>
      </c>
      <c r="AU131" s="137" t="s">
        <v>82</v>
      </c>
      <c r="AY131" s="16" t="s">
        <v>129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16" t="s">
        <v>77</v>
      </c>
      <c r="BK131" s="138">
        <f>ROUND(I131*H131,2)</f>
        <v>0</v>
      </c>
      <c r="BL131" s="16" t="s">
        <v>136</v>
      </c>
      <c r="BM131" s="137" t="s">
        <v>518</v>
      </c>
    </row>
    <row r="132" spans="2:65" s="12" customFormat="1">
      <c r="B132" s="139"/>
      <c r="D132" s="140" t="s">
        <v>138</v>
      </c>
      <c r="E132" s="141" t="s">
        <v>1</v>
      </c>
      <c r="F132" s="142" t="s">
        <v>519</v>
      </c>
      <c r="H132" s="143">
        <v>185.745</v>
      </c>
      <c r="L132" s="139"/>
      <c r="M132" s="144"/>
      <c r="T132" s="145"/>
      <c r="AT132" s="141" t="s">
        <v>138</v>
      </c>
      <c r="AU132" s="141" t="s">
        <v>82</v>
      </c>
      <c r="AV132" s="12" t="s">
        <v>82</v>
      </c>
      <c r="AW132" s="12" t="s">
        <v>29</v>
      </c>
      <c r="AX132" s="12" t="s">
        <v>72</v>
      </c>
      <c r="AY132" s="141" t="s">
        <v>129</v>
      </c>
    </row>
    <row r="133" spans="2:65" s="13" customFormat="1">
      <c r="B133" s="146"/>
      <c r="D133" s="140" t="s">
        <v>138</v>
      </c>
      <c r="E133" s="147" t="s">
        <v>1</v>
      </c>
      <c r="F133" s="148" t="s">
        <v>140</v>
      </c>
      <c r="H133" s="149">
        <v>185.745</v>
      </c>
      <c r="L133" s="146"/>
      <c r="M133" s="150"/>
      <c r="T133" s="151"/>
      <c r="AT133" s="147" t="s">
        <v>138</v>
      </c>
      <c r="AU133" s="147" t="s">
        <v>82</v>
      </c>
      <c r="AV133" s="13" t="s">
        <v>136</v>
      </c>
      <c r="AW133" s="13" t="s">
        <v>29</v>
      </c>
      <c r="AX133" s="13" t="s">
        <v>77</v>
      </c>
      <c r="AY133" s="147" t="s">
        <v>129</v>
      </c>
    </row>
    <row r="134" spans="2:65" s="1" customFormat="1" ht="37.9" customHeight="1">
      <c r="B134" s="126"/>
      <c r="C134" s="127" t="s">
        <v>136</v>
      </c>
      <c r="D134" s="127" t="s">
        <v>131</v>
      </c>
      <c r="E134" s="128" t="s">
        <v>161</v>
      </c>
      <c r="F134" s="129" t="s">
        <v>162</v>
      </c>
      <c r="G134" s="130" t="s">
        <v>143</v>
      </c>
      <c r="H134" s="131">
        <v>37.149000000000001</v>
      </c>
      <c r="I134" s="132"/>
      <c r="J134" s="132">
        <f>ROUND(I134*H134,2)</f>
        <v>0</v>
      </c>
      <c r="K134" s="129" t="s">
        <v>135</v>
      </c>
      <c r="L134" s="28"/>
      <c r="M134" s="133" t="s">
        <v>1</v>
      </c>
      <c r="N134" s="134" t="s">
        <v>37</v>
      </c>
      <c r="O134" s="135">
        <v>8.6999999999999994E-2</v>
      </c>
      <c r="P134" s="135">
        <f>O134*H134</f>
        <v>3.2319629999999999</v>
      </c>
      <c r="Q134" s="135">
        <v>0</v>
      </c>
      <c r="R134" s="135">
        <f>Q134*H134</f>
        <v>0</v>
      </c>
      <c r="S134" s="135">
        <v>0</v>
      </c>
      <c r="T134" s="136">
        <f>S134*H134</f>
        <v>0</v>
      </c>
      <c r="AR134" s="137" t="s">
        <v>136</v>
      </c>
      <c r="AT134" s="137" t="s">
        <v>131</v>
      </c>
      <c r="AU134" s="137" t="s">
        <v>82</v>
      </c>
      <c r="AY134" s="16" t="s">
        <v>129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6" t="s">
        <v>77</v>
      </c>
      <c r="BK134" s="138">
        <f>ROUND(I134*H134,2)</f>
        <v>0</v>
      </c>
      <c r="BL134" s="16" t="s">
        <v>136</v>
      </c>
      <c r="BM134" s="137" t="s">
        <v>520</v>
      </c>
    </row>
    <row r="135" spans="2:65" s="12" customFormat="1">
      <c r="B135" s="139"/>
      <c r="D135" s="140" t="s">
        <v>138</v>
      </c>
      <c r="E135" s="141" t="s">
        <v>1</v>
      </c>
      <c r="F135" s="142" t="s">
        <v>517</v>
      </c>
      <c r="H135" s="143">
        <v>37.149000000000001</v>
      </c>
      <c r="L135" s="139"/>
      <c r="M135" s="144"/>
      <c r="T135" s="145"/>
      <c r="AT135" s="141" t="s">
        <v>138</v>
      </c>
      <c r="AU135" s="141" t="s">
        <v>82</v>
      </c>
      <c r="AV135" s="12" t="s">
        <v>82</v>
      </c>
      <c r="AW135" s="12" t="s">
        <v>29</v>
      </c>
      <c r="AX135" s="12" t="s">
        <v>77</v>
      </c>
      <c r="AY135" s="141" t="s">
        <v>129</v>
      </c>
    </row>
    <row r="136" spans="2:65" s="1" customFormat="1" ht="37.9" customHeight="1">
      <c r="B136" s="126"/>
      <c r="C136" s="127" t="s">
        <v>160</v>
      </c>
      <c r="D136" s="127" t="s">
        <v>131</v>
      </c>
      <c r="E136" s="128" t="s">
        <v>166</v>
      </c>
      <c r="F136" s="129" t="s">
        <v>167</v>
      </c>
      <c r="G136" s="130" t="s">
        <v>143</v>
      </c>
      <c r="H136" s="131">
        <v>371.49</v>
      </c>
      <c r="I136" s="132"/>
      <c r="J136" s="132">
        <f>ROUND(I136*H136,2)</f>
        <v>0</v>
      </c>
      <c r="K136" s="129" t="s">
        <v>135</v>
      </c>
      <c r="L136" s="28"/>
      <c r="M136" s="133" t="s">
        <v>1</v>
      </c>
      <c r="N136" s="134" t="s">
        <v>37</v>
      </c>
      <c r="O136" s="135">
        <v>5.0000000000000001E-3</v>
      </c>
      <c r="P136" s="135">
        <f>O136*H136</f>
        <v>1.85745</v>
      </c>
      <c r="Q136" s="135">
        <v>0</v>
      </c>
      <c r="R136" s="135">
        <f>Q136*H136</f>
        <v>0</v>
      </c>
      <c r="S136" s="135">
        <v>0</v>
      </c>
      <c r="T136" s="136">
        <f>S136*H136</f>
        <v>0</v>
      </c>
      <c r="AR136" s="137" t="s">
        <v>136</v>
      </c>
      <c r="AT136" s="137" t="s">
        <v>131</v>
      </c>
      <c r="AU136" s="137" t="s">
        <v>82</v>
      </c>
      <c r="AY136" s="16" t="s">
        <v>129</v>
      </c>
      <c r="BE136" s="138">
        <f>IF(N136="základní",J136,0)</f>
        <v>0</v>
      </c>
      <c r="BF136" s="138">
        <f>IF(N136="snížená",J136,0)</f>
        <v>0</v>
      </c>
      <c r="BG136" s="138">
        <f>IF(N136="zákl. přenesená",J136,0)</f>
        <v>0</v>
      </c>
      <c r="BH136" s="138">
        <f>IF(N136="sníž. přenesená",J136,0)</f>
        <v>0</v>
      </c>
      <c r="BI136" s="138">
        <f>IF(N136="nulová",J136,0)</f>
        <v>0</v>
      </c>
      <c r="BJ136" s="16" t="s">
        <v>77</v>
      </c>
      <c r="BK136" s="138">
        <f>ROUND(I136*H136,2)</f>
        <v>0</v>
      </c>
      <c r="BL136" s="16" t="s">
        <v>136</v>
      </c>
      <c r="BM136" s="137" t="s">
        <v>521</v>
      </c>
    </row>
    <row r="137" spans="2:65" s="12" customFormat="1">
      <c r="B137" s="139"/>
      <c r="D137" s="140" t="s">
        <v>138</v>
      </c>
      <c r="E137" s="141" t="s">
        <v>1</v>
      </c>
      <c r="F137" s="142" t="s">
        <v>522</v>
      </c>
      <c r="H137" s="143">
        <v>371.49</v>
      </c>
      <c r="L137" s="139"/>
      <c r="M137" s="144"/>
      <c r="T137" s="145"/>
      <c r="AT137" s="141" t="s">
        <v>138</v>
      </c>
      <c r="AU137" s="141" t="s">
        <v>82</v>
      </c>
      <c r="AV137" s="12" t="s">
        <v>82</v>
      </c>
      <c r="AW137" s="12" t="s">
        <v>29</v>
      </c>
      <c r="AX137" s="12" t="s">
        <v>77</v>
      </c>
      <c r="AY137" s="141" t="s">
        <v>129</v>
      </c>
    </row>
    <row r="138" spans="2:65" s="1" customFormat="1" ht="16.5" customHeight="1">
      <c r="B138" s="126"/>
      <c r="C138" s="127" t="s">
        <v>165</v>
      </c>
      <c r="D138" s="127" t="s">
        <v>131</v>
      </c>
      <c r="E138" s="128" t="s">
        <v>171</v>
      </c>
      <c r="F138" s="129" t="s">
        <v>172</v>
      </c>
      <c r="G138" s="130" t="s">
        <v>143</v>
      </c>
      <c r="H138" s="131">
        <v>37.149000000000001</v>
      </c>
      <c r="I138" s="132"/>
      <c r="J138" s="132">
        <f>ROUND(I138*H138,2)</f>
        <v>0</v>
      </c>
      <c r="K138" s="129" t="s">
        <v>135</v>
      </c>
      <c r="L138" s="28"/>
      <c r="M138" s="133" t="s">
        <v>1</v>
      </c>
      <c r="N138" s="134" t="s">
        <v>37</v>
      </c>
      <c r="O138" s="135">
        <v>8.9999999999999993E-3</v>
      </c>
      <c r="P138" s="135">
        <f>O138*H138</f>
        <v>0.334341</v>
      </c>
      <c r="Q138" s="135">
        <v>0</v>
      </c>
      <c r="R138" s="135">
        <f>Q138*H138</f>
        <v>0</v>
      </c>
      <c r="S138" s="135">
        <v>0</v>
      </c>
      <c r="T138" s="136">
        <f>S138*H138</f>
        <v>0</v>
      </c>
      <c r="AR138" s="137" t="s">
        <v>136</v>
      </c>
      <c r="AT138" s="137" t="s">
        <v>131</v>
      </c>
      <c r="AU138" s="137" t="s">
        <v>82</v>
      </c>
      <c r="AY138" s="16" t="s">
        <v>129</v>
      </c>
      <c r="BE138" s="138">
        <f>IF(N138="základní",J138,0)</f>
        <v>0</v>
      </c>
      <c r="BF138" s="138">
        <f>IF(N138="snížená",J138,0)</f>
        <v>0</v>
      </c>
      <c r="BG138" s="138">
        <f>IF(N138="zákl. přenesená",J138,0)</f>
        <v>0</v>
      </c>
      <c r="BH138" s="138">
        <f>IF(N138="sníž. přenesená",J138,0)</f>
        <v>0</v>
      </c>
      <c r="BI138" s="138">
        <f>IF(N138="nulová",J138,0)</f>
        <v>0</v>
      </c>
      <c r="BJ138" s="16" t="s">
        <v>77</v>
      </c>
      <c r="BK138" s="138">
        <f>ROUND(I138*H138,2)</f>
        <v>0</v>
      </c>
      <c r="BL138" s="16" t="s">
        <v>136</v>
      </c>
      <c r="BM138" s="137" t="s">
        <v>523</v>
      </c>
    </row>
    <row r="139" spans="2:65" s="1" customFormat="1" ht="24.2" customHeight="1">
      <c r="B139" s="126"/>
      <c r="C139" s="127" t="s">
        <v>170</v>
      </c>
      <c r="D139" s="127" t="s">
        <v>131</v>
      </c>
      <c r="E139" s="128" t="s">
        <v>176</v>
      </c>
      <c r="F139" s="129" t="s">
        <v>177</v>
      </c>
      <c r="G139" s="130" t="s">
        <v>178</v>
      </c>
      <c r="H139" s="131">
        <v>66.867999999999995</v>
      </c>
      <c r="I139" s="132"/>
      <c r="J139" s="132">
        <f>ROUND(I139*H139,2)</f>
        <v>0</v>
      </c>
      <c r="K139" s="129" t="s">
        <v>135</v>
      </c>
      <c r="L139" s="28"/>
      <c r="M139" s="133" t="s">
        <v>1</v>
      </c>
      <c r="N139" s="134" t="s">
        <v>37</v>
      </c>
      <c r="O139" s="135">
        <v>0</v>
      </c>
      <c r="P139" s="135">
        <f>O139*H139</f>
        <v>0</v>
      </c>
      <c r="Q139" s="135">
        <v>0</v>
      </c>
      <c r="R139" s="135">
        <f>Q139*H139</f>
        <v>0</v>
      </c>
      <c r="S139" s="135">
        <v>0</v>
      </c>
      <c r="T139" s="136">
        <f>S139*H139</f>
        <v>0</v>
      </c>
      <c r="AR139" s="137" t="s">
        <v>136</v>
      </c>
      <c r="AT139" s="137" t="s">
        <v>131</v>
      </c>
      <c r="AU139" s="137" t="s">
        <v>82</v>
      </c>
      <c r="AY139" s="16" t="s">
        <v>129</v>
      </c>
      <c r="BE139" s="138">
        <f>IF(N139="základní",J139,0)</f>
        <v>0</v>
      </c>
      <c r="BF139" s="138">
        <f>IF(N139="snížená",J139,0)</f>
        <v>0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16" t="s">
        <v>77</v>
      </c>
      <c r="BK139" s="138">
        <f>ROUND(I139*H139,2)</f>
        <v>0</v>
      </c>
      <c r="BL139" s="16" t="s">
        <v>136</v>
      </c>
      <c r="BM139" s="137" t="s">
        <v>524</v>
      </c>
    </row>
    <row r="140" spans="2:65" s="12" customFormat="1">
      <c r="B140" s="139"/>
      <c r="D140" s="140" t="s">
        <v>138</v>
      </c>
      <c r="E140" s="141" t="s">
        <v>1</v>
      </c>
      <c r="F140" s="142" t="s">
        <v>525</v>
      </c>
      <c r="H140" s="143">
        <v>66.867999999999995</v>
      </c>
      <c r="L140" s="139"/>
      <c r="M140" s="144"/>
      <c r="T140" s="145"/>
      <c r="AT140" s="141" t="s">
        <v>138</v>
      </c>
      <c r="AU140" s="141" t="s">
        <v>82</v>
      </c>
      <c r="AV140" s="12" t="s">
        <v>82</v>
      </c>
      <c r="AW140" s="12" t="s">
        <v>29</v>
      </c>
      <c r="AX140" s="12" t="s">
        <v>72</v>
      </c>
      <c r="AY140" s="141" t="s">
        <v>129</v>
      </c>
    </row>
    <row r="141" spans="2:65" s="13" customFormat="1">
      <c r="B141" s="146"/>
      <c r="D141" s="140" t="s">
        <v>138</v>
      </c>
      <c r="E141" s="147" t="s">
        <v>1</v>
      </c>
      <c r="F141" s="148" t="s">
        <v>140</v>
      </c>
      <c r="H141" s="149">
        <v>66.867999999999995</v>
      </c>
      <c r="L141" s="146"/>
      <c r="M141" s="150"/>
      <c r="T141" s="151"/>
      <c r="AT141" s="147" t="s">
        <v>138</v>
      </c>
      <c r="AU141" s="147" t="s">
        <v>82</v>
      </c>
      <c r="AV141" s="13" t="s">
        <v>136</v>
      </c>
      <c r="AW141" s="13" t="s">
        <v>29</v>
      </c>
      <c r="AX141" s="13" t="s">
        <v>77</v>
      </c>
      <c r="AY141" s="147" t="s">
        <v>129</v>
      </c>
    </row>
    <row r="142" spans="2:65" s="1" customFormat="1" ht="24.2" customHeight="1">
      <c r="B142" s="126"/>
      <c r="C142" s="127" t="s">
        <v>175</v>
      </c>
      <c r="D142" s="127" t="s">
        <v>131</v>
      </c>
      <c r="E142" s="128" t="s">
        <v>444</v>
      </c>
      <c r="F142" s="129" t="s">
        <v>445</v>
      </c>
      <c r="G142" s="130" t="s">
        <v>143</v>
      </c>
      <c r="H142" s="131">
        <v>63.347000000000001</v>
      </c>
      <c r="I142" s="132"/>
      <c r="J142" s="132">
        <f>ROUND(I142*H142,2)</f>
        <v>0</v>
      </c>
      <c r="K142" s="129" t="s">
        <v>135</v>
      </c>
      <c r="L142" s="28"/>
      <c r="M142" s="133" t="s">
        <v>1</v>
      </c>
      <c r="N142" s="134" t="s">
        <v>37</v>
      </c>
      <c r="O142" s="135">
        <v>0.32800000000000001</v>
      </c>
      <c r="P142" s="135">
        <f>O142*H142</f>
        <v>20.777816000000001</v>
      </c>
      <c r="Q142" s="135">
        <v>0</v>
      </c>
      <c r="R142" s="135">
        <f>Q142*H142</f>
        <v>0</v>
      </c>
      <c r="S142" s="135">
        <v>0</v>
      </c>
      <c r="T142" s="136">
        <f>S142*H142</f>
        <v>0</v>
      </c>
      <c r="AR142" s="137" t="s">
        <v>136</v>
      </c>
      <c r="AT142" s="137" t="s">
        <v>131</v>
      </c>
      <c r="AU142" s="137" t="s">
        <v>82</v>
      </c>
      <c r="AY142" s="16" t="s">
        <v>129</v>
      </c>
      <c r="BE142" s="138">
        <f>IF(N142="základní",J142,0)</f>
        <v>0</v>
      </c>
      <c r="BF142" s="138">
        <f>IF(N142="snížená",J142,0)</f>
        <v>0</v>
      </c>
      <c r="BG142" s="138">
        <f>IF(N142="zákl. přenesená",J142,0)</f>
        <v>0</v>
      </c>
      <c r="BH142" s="138">
        <f>IF(N142="sníž. přenesená",J142,0)</f>
        <v>0</v>
      </c>
      <c r="BI142" s="138">
        <f>IF(N142="nulová",J142,0)</f>
        <v>0</v>
      </c>
      <c r="BJ142" s="16" t="s">
        <v>77</v>
      </c>
      <c r="BK142" s="138">
        <f>ROUND(I142*H142,2)</f>
        <v>0</v>
      </c>
      <c r="BL142" s="16" t="s">
        <v>136</v>
      </c>
      <c r="BM142" s="137" t="s">
        <v>526</v>
      </c>
    </row>
    <row r="143" spans="2:65" s="12" customFormat="1">
      <c r="B143" s="139"/>
      <c r="D143" s="140" t="s">
        <v>138</v>
      </c>
      <c r="E143" s="141" t="s">
        <v>1</v>
      </c>
      <c r="F143" s="142" t="s">
        <v>527</v>
      </c>
      <c r="H143" s="143">
        <v>63.347000000000001</v>
      </c>
      <c r="L143" s="139"/>
      <c r="M143" s="144"/>
      <c r="T143" s="145"/>
      <c r="AT143" s="141" t="s">
        <v>138</v>
      </c>
      <c r="AU143" s="141" t="s">
        <v>82</v>
      </c>
      <c r="AV143" s="12" t="s">
        <v>82</v>
      </c>
      <c r="AW143" s="12" t="s">
        <v>29</v>
      </c>
      <c r="AX143" s="12" t="s">
        <v>72</v>
      </c>
      <c r="AY143" s="141" t="s">
        <v>129</v>
      </c>
    </row>
    <row r="144" spans="2:65" s="13" customFormat="1">
      <c r="B144" s="146"/>
      <c r="D144" s="140" t="s">
        <v>138</v>
      </c>
      <c r="E144" s="147" t="s">
        <v>1</v>
      </c>
      <c r="F144" s="148" t="s">
        <v>140</v>
      </c>
      <c r="H144" s="149">
        <v>63.347000000000001</v>
      </c>
      <c r="L144" s="146"/>
      <c r="M144" s="150"/>
      <c r="T144" s="151"/>
      <c r="AT144" s="147" t="s">
        <v>138</v>
      </c>
      <c r="AU144" s="147" t="s">
        <v>82</v>
      </c>
      <c r="AV144" s="13" t="s">
        <v>136</v>
      </c>
      <c r="AW144" s="13" t="s">
        <v>29</v>
      </c>
      <c r="AX144" s="13" t="s">
        <v>77</v>
      </c>
      <c r="AY144" s="147" t="s">
        <v>129</v>
      </c>
    </row>
    <row r="145" spans="2:65" s="1" customFormat="1" ht="24.2" customHeight="1">
      <c r="B145" s="126"/>
      <c r="C145" s="127" t="s">
        <v>181</v>
      </c>
      <c r="D145" s="127" t="s">
        <v>131</v>
      </c>
      <c r="E145" s="128" t="s">
        <v>448</v>
      </c>
      <c r="F145" s="129" t="s">
        <v>449</v>
      </c>
      <c r="G145" s="130" t="s">
        <v>143</v>
      </c>
      <c r="H145" s="131">
        <v>27.149000000000001</v>
      </c>
      <c r="I145" s="132"/>
      <c r="J145" s="132">
        <f>ROUND(I145*H145,2)</f>
        <v>0</v>
      </c>
      <c r="K145" s="129" t="s">
        <v>135</v>
      </c>
      <c r="L145" s="28"/>
      <c r="M145" s="133" t="s">
        <v>1</v>
      </c>
      <c r="N145" s="134" t="s">
        <v>37</v>
      </c>
      <c r="O145" s="135">
        <v>0.435</v>
      </c>
      <c r="P145" s="135">
        <f>O145*H145</f>
        <v>11.809815</v>
      </c>
      <c r="Q145" s="135">
        <v>0</v>
      </c>
      <c r="R145" s="135">
        <f>Q145*H145</f>
        <v>0</v>
      </c>
      <c r="S145" s="135">
        <v>0</v>
      </c>
      <c r="T145" s="136">
        <f>S145*H145</f>
        <v>0</v>
      </c>
      <c r="AR145" s="137" t="s">
        <v>136</v>
      </c>
      <c r="AT145" s="137" t="s">
        <v>131</v>
      </c>
      <c r="AU145" s="137" t="s">
        <v>82</v>
      </c>
      <c r="AY145" s="16" t="s">
        <v>129</v>
      </c>
      <c r="BE145" s="138">
        <f>IF(N145="základní",J145,0)</f>
        <v>0</v>
      </c>
      <c r="BF145" s="138">
        <f>IF(N145="snížená",J145,0)</f>
        <v>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6" t="s">
        <v>77</v>
      </c>
      <c r="BK145" s="138">
        <f>ROUND(I145*H145,2)</f>
        <v>0</v>
      </c>
      <c r="BL145" s="16" t="s">
        <v>136</v>
      </c>
      <c r="BM145" s="137" t="s">
        <v>528</v>
      </c>
    </row>
    <row r="146" spans="2:65" s="12" customFormat="1">
      <c r="B146" s="139"/>
      <c r="D146" s="140" t="s">
        <v>138</v>
      </c>
      <c r="E146" s="141" t="s">
        <v>1</v>
      </c>
      <c r="F146" s="142" t="s">
        <v>529</v>
      </c>
      <c r="H146" s="143">
        <v>27.149000000000001</v>
      </c>
      <c r="L146" s="139"/>
      <c r="M146" s="144"/>
      <c r="T146" s="145"/>
      <c r="AT146" s="141" t="s">
        <v>138</v>
      </c>
      <c r="AU146" s="141" t="s">
        <v>82</v>
      </c>
      <c r="AV146" s="12" t="s">
        <v>82</v>
      </c>
      <c r="AW146" s="12" t="s">
        <v>29</v>
      </c>
      <c r="AX146" s="12" t="s">
        <v>72</v>
      </c>
      <c r="AY146" s="141" t="s">
        <v>129</v>
      </c>
    </row>
    <row r="147" spans="2:65" s="13" customFormat="1">
      <c r="B147" s="146"/>
      <c r="D147" s="140" t="s">
        <v>138</v>
      </c>
      <c r="E147" s="147" t="s">
        <v>1</v>
      </c>
      <c r="F147" s="148" t="s">
        <v>140</v>
      </c>
      <c r="H147" s="149">
        <v>27.149000000000001</v>
      </c>
      <c r="L147" s="146"/>
      <c r="M147" s="150"/>
      <c r="T147" s="151"/>
      <c r="AT147" s="147" t="s">
        <v>138</v>
      </c>
      <c r="AU147" s="147" t="s">
        <v>82</v>
      </c>
      <c r="AV147" s="13" t="s">
        <v>136</v>
      </c>
      <c r="AW147" s="13" t="s">
        <v>29</v>
      </c>
      <c r="AX147" s="13" t="s">
        <v>77</v>
      </c>
      <c r="AY147" s="147" t="s">
        <v>129</v>
      </c>
    </row>
    <row r="148" spans="2:65" s="1" customFormat="1" ht="16.5" customHeight="1">
      <c r="B148" s="126"/>
      <c r="C148" s="157" t="s">
        <v>186</v>
      </c>
      <c r="D148" s="157" t="s">
        <v>240</v>
      </c>
      <c r="E148" s="158" t="s">
        <v>453</v>
      </c>
      <c r="F148" s="159" t="s">
        <v>454</v>
      </c>
      <c r="G148" s="160" t="s">
        <v>178</v>
      </c>
      <c r="H148" s="161">
        <v>54.298000000000002</v>
      </c>
      <c r="I148" s="162"/>
      <c r="J148" s="162">
        <f>ROUND(I148*H148,2)</f>
        <v>0</v>
      </c>
      <c r="K148" s="159" t="s">
        <v>135</v>
      </c>
      <c r="L148" s="163"/>
      <c r="M148" s="164" t="s">
        <v>1</v>
      </c>
      <c r="N148" s="165" t="s">
        <v>37</v>
      </c>
      <c r="O148" s="135">
        <v>0</v>
      </c>
      <c r="P148" s="135">
        <f>O148*H148</f>
        <v>0</v>
      </c>
      <c r="Q148" s="135">
        <v>1</v>
      </c>
      <c r="R148" s="135">
        <f>Q148*H148</f>
        <v>54.298000000000002</v>
      </c>
      <c r="S148" s="135">
        <v>0</v>
      </c>
      <c r="T148" s="136">
        <f>S148*H148</f>
        <v>0</v>
      </c>
      <c r="AR148" s="137" t="s">
        <v>175</v>
      </c>
      <c r="AT148" s="137" t="s">
        <v>240</v>
      </c>
      <c r="AU148" s="137" t="s">
        <v>82</v>
      </c>
      <c r="AY148" s="16" t="s">
        <v>129</v>
      </c>
      <c r="BE148" s="138">
        <f>IF(N148="základní",J148,0)</f>
        <v>0</v>
      </c>
      <c r="BF148" s="138">
        <f>IF(N148="snížená",J148,0)</f>
        <v>0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6" t="s">
        <v>77</v>
      </c>
      <c r="BK148" s="138">
        <f>ROUND(I148*H148,2)</f>
        <v>0</v>
      </c>
      <c r="BL148" s="16" t="s">
        <v>136</v>
      </c>
      <c r="BM148" s="137" t="s">
        <v>530</v>
      </c>
    </row>
    <row r="149" spans="2:65" s="12" customFormat="1">
      <c r="B149" s="139"/>
      <c r="D149" s="140" t="s">
        <v>138</v>
      </c>
      <c r="F149" s="142" t="s">
        <v>531</v>
      </c>
      <c r="H149" s="143">
        <v>54.298000000000002</v>
      </c>
      <c r="L149" s="139"/>
      <c r="M149" s="144"/>
      <c r="T149" s="145"/>
      <c r="AT149" s="141" t="s">
        <v>138</v>
      </c>
      <c r="AU149" s="141" t="s">
        <v>82</v>
      </c>
      <c r="AV149" s="12" t="s">
        <v>82</v>
      </c>
      <c r="AW149" s="12" t="s">
        <v>3</v>
      </c>
      <c r="AX149" s="12" t="s">
        <v>77</v>
      </c>
      <c r="AY149" s="141" t="s">
        <v>129</v>
      </c>
    </row>
    <row r="150" spans="2:65" s="1" customFormat="1" ht="24.2" customHeight="1">
      <c r="B150" s="126"/>
      <c r="C150" s="127" t="s">
        <v>192</v>
      </c>
      <c r="D150" s="127" t="s">
        <v>131</v>
      </c>
      <c r="E150" s="128" t="s">
        <v>457</v>
      </c>
      <c r="F150" s="129" t="s">
        <v>458</v>
      </c>
      <c r="G150" s="130" t="s">
        <v>134</v>
      </c>
      <c r="H150" s="131">
        <v>169.68</v>
      </c>
      <c r="I150" s="132"/>
      <c r="J150" s="132">
        <f>ROUND(I150*H150,2)</f>
        <v>0</v>
      </c>
      <c r="K150" s="129" t="s">
        <v>135</v>
      </c>
      <c r="L150" s="28"/>
      <c r="M150" s="133" t="s">
        <v>1</v>
      </c>
      <c r="N150" s="134" t="s">
        <v>37</v>
      </c>
      <c r="O150" s="135">
        <v>0.875</v>
      </c>
      <c r="P150" s="135">
        <f>O150*H150</f>
        <v>148.47</v>
      </c>
      <c r="Q150" s="135">
        <v>0</v>
      </c>
      <c r="R150" s="135">
        <f>Q150*H150</f>
        <v>0</v>
      </c>
      <c r="S150" s="135">
        <v>0</v>
      </c>
      <c r="T150" s="136">
        <f>S150*H150</f>
        <v>0</v>
      </c>
      <c r="AR150" s="137" t="s">
        <v>136</v>
      </c>
      <c r="AT150" s="137" t="s">
        <v>131</v>
      </c>
      <c r="AU150" s="137" t="s">
        <v>82</v>
      </c>
      <c r="AY150" s="16" t="s">
        <v>129</v>
      </c>
      <c r="BE150" s="138">
        <f>IF(N150="základní",J150,0)</f>
        <v>0</v>
      </c>
      <c r="BF150" s="138">
        <f>IF(N150="snížená",J150,0)</f>
        <v>0</v>
      </c>
      <c r="BG150" s="138">
        <f>IF(N150="zákl. přenesená",J150,0)</f>
        <v>0</v>
      </c>
      <c r="BH150" s="138">
        <f>IF(N150="sníž. přenesená",J150,0)</f>
        <v>0</v>
      </c>
      <c r="BI150" s="138">
        <f>IF(N150="nulová",J150,0)</f>
        <v>0</v>
      </c>
      <c r="BJ150" s="16" t="s">
        <v>77</v>
      </c>
      <c r="BK150" s="138">
        <f>ROUND(I150*H150,2)</f>
        <v>0</v>
      </c>
      <c r="BL150" s="16" t="s">
        <v>136</v>
      </c>
      <c r="BM150" s="137" t="s">
        <v>532</v>
      </c>
    </row>
    <row r="151" spans="2:65" s="12" customFormat="1">
      <c r="B151" s="139"/>
      <c r="D151" s="140" t="s">
        <v>138</v>
      </c>
      <c r="E151" s="141" t="s">
        <v>1</v>
      </c>
      <c r="F151" s="142" t="s">
        <v>533</v>
      </c>
      <c r="H151" s="143">
        <v>169.68</v>
      </c>
      <c r="L151" s="139"/>
      <c r="M151" s="144"/>
      <c r="T151" s="145"/>
      <c r="AT151" s="141" t="s">
        <v>138</v>
      </c>
      <c r="AU151" s="141" t="s">
        <v>82</v>
      </c>
      <c r="AV151" s="12" t="s">
        <v>82</v>
      </c>
      <c r="AW151" s="12" t="s">
        <v>29</v>
      </c>
      <c r="AX151" s="12" t="s">
        <v>72</v>
      </c>
      <c r="AY151" s="141" t="s">
        <v>129</v>
      </c>
    </row>
    <row r="152" spans="2:65" s="13" customFormat="1">
      <c r="B152" s="146"/>
      <c r="D152" s="140" t="s">
        <v>138</v>
      </c>
      <c r="E152" s="147" t="s">
        <v>1</v>
      </c>
      <c r="F152" s="148" t="s">
        <v>140</v>
      </c>
      <c r="H152" s="149">
        <v>169.68</v>
      </c>
      <c r="L152" s="146"/>
      <c r="M152" s="150"/>
      <c r="T152" s="151"/>
      <c r="AT152" s="147" t="s">
        <v>138</v>
      </c>
      <c r="AU152" s="147" t="s">
        <v>82</v>
      </c>
      <c r="AV152" s="13" t="s">
        <v>136</v>
      </c>
      <c r="AW152" s="13" t="s">
        <v>29</v>
      </c>
      <c r="AX152" s="13" t="s">
        <v>77</v>
      </c>
      <c r="AY152" s="147" t="s">
        <v>129</v>
      </c>
    </row>
    <row r="153" spans="2:65" s="11" customFormat="1" ht="22.9" customHeight="1">
      <c r="B153" s="115"/>
      <c r="D153" s="116" t="s">
        <v>71</v>
      </c>
      <c r="E153" s="124" t="s">
        <v>175</v>
      </c>
      <c r="F153" s="124" t="s">
        <v>461</v>
      </c>
      <c r="J153" s="125">
        <f>BK153</f>
        <v>0</v>
      </c>
      <c r="L153" s="115"/>
      <c r="M153" s="119"/>
      <c r="P153" s="120">
        <f>SUM(P154:P160)</f>
        <v>49.714080000000003</v>
      </c>
      <c r="R153" s="120">
        <f>SUM(R154:R160)</f>
        <v>3.2151790000000006E-2</v>
      </c>
      <c r="T153" s="121">
        <f>SUM(T154:T160)</f>
        <v>0</v>
      </c>
      <c r="AR153" s="116" t="s">
        <v>77</v>
      </c>
      <c r="AT153" s="122" t="s">
        <v>71</v>
      </c>
      <c r="AU153" s="122" t="s">
        <v>77</v>
      </c>
      <c r="AY153" s="116" t="s">
        <v>129</v>
      </c>
      <c r="BK153" s="123">
        <f>SUM(BK154:BK160)</f>
        <v>0</v>
      </c>
    </row>
    <row r="154" spans="2:65" s="1" customFormat="1" ht="24.2" customHeight="1">
      <c r="B154" s="126"/>
      <c r="C154" s="127" t="s">
        <v>8</v>
      </c>
      <c r="D154" s="127" t="s">
        <v>131</v>
      </c>
      <c r="E154" s="128" t="s">
        <v>534</v>
      </c>
      <c r="F154" s="129" t="s">
        <v>535</v>
      </c>
      <c r="G154" s="130" t="s">
        <v>289</v>
      </c>
      <c r="H154" s="131">
        <v>113.12</v>
      </c>
      <c r="I154" s="132"/>
      <c r="J154" s="132">
        <f>ROUND(I154*H154,2)</f>
        <v>0</v>
      </c>
      <c r="K154" s="129" t="s">
        <v>135</v>
      </c>
      <c r="L154" s="28"/>
      <c r="M154" s="133" t="s">
        <v>1</v>
      </c>
      <c r="N154" s="134" t="s">
        <v>37</v>
      </c>
      <c r="O154" s="135">
        <v>0.124</v>
      </c>
      <c r="P154" s="135">
        <f>O154*H154</f>
        <v>14.02688</v>
      </c>
      <c r="Q154" s="135">
        <v>0</v>
      </c>
      <c r="R154" s="135">
        <f>Q154*H154</f>
        <v>0</v>
      </c>
      <c r="S154" s="135">
        <v>0</v>
      </c>
      <c r="T154" s="136">
        <f>S154*H154</f>
        <v>0</v>
      </c>
      <c r="AR154" s="137" t="s">
        <v>136</v>
      </c>
      <c r="AT154" s="137" t="s">
        <v>131</v>
      </c>
      <c r="AU154" s="137" t="s">
        <v>82</v>
      </c>
      <c r="AY154" s="16" t="s">
        <v>129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6" t="s">
        <v>77</v>
      </c>
      <c r="BK154" s="138">
        <f>ROUND(I154*H154,2)</f>
        <v>0</v>
      </c>
      <c r="BL154" s="16" t="s">
        <v>136</v>
      </c>
      <c r="BM154" s="137" t="s">
        <v>536</v>
      </c>
    </row>
    <row r="155" spans="2:65" s="12" customFormat="1">
      <c r="B155" s="139"/>
      <c r="D155" s="140" t="s">
        <v>138</v>
      </c>
      <c r="E155" s="141" t="s">
        <v>1</v>
      </c>
      <c r="F155" s="142" t="s">
        <v>537</v>
      </c>
      <c r="H155" s="143">
        <v>113.12</v>
      </c>
      <c r="L155" s="139"/>
      <c r="M155" s="144"/>
      <c r="T155" s="145"/>
      <c r="AT155" s="141" t="s">
        <v>138</v>
      </c>
      <c r="AU155" s="141" t="s">
        <v>82</v>
      </c>
      <c r="AV155" s="12" t="s">
        <v>82</v>
      </c>
      <c r="AW155" s="12" t="s">
        <v>29</v>
      </c>
      <c r="AX155" s="12" t="s">
        <v>77</v>
      </c>
      <c r="AY155" s="141" t="s">
        <v>129</v>
      </c>
    </row>
    <row r="156" spans="2:65" s="1" customFormat="1" ht="24.2" customHeight="1">
      <c r="B156" s="126"/>
      <c r="C156" s="157" t="s">
        <v>203</v>
      </c>
      <c r="D156" s="157" t="s">
        <v>240</v>
      </c>
      <c r="E156" s="158" t="s">
        <v>538</v>
      </c>
      <c r="F156" s="159" t="s">
        <v>539</v>
      </c>
      <c r="G156" s="160" t="s">
        <v>289</v>
      </c>
      <c r="H156" s="161">
        <v>114.81699999999999</v>
      </c>
      <c r="I156" s="162"/>
      <c r="J156" s="162">
        <f>ROUND(I156*H156,2)</f>
        <v>0</v>
      </c>
      <c r="K156" s="159" t="s">
        <v>135</v>
      </c>
      <c r="L156" s="163"/>
      <c r="M156" s="164" t="s">
        <v>1</v>
      </c>
      <c r="N156" s="165" t="s">
        <v>37</v>
      </c>
      <c r="O156" s="135">
        <v>0</v>
      </c>
      <c r="P156" s="135">
        <f>O156*H156</f>
        <v>0</v>
      </c>
      <c r="Q156" s="135">
        <v>2.7E-4</v>
      </c>
      <c r="R156" s="135">
        <f>Q156*H156</f>
        <v>3.1000589999999998E-2</v>
      </c>
      <c r="S156" s="135">
        <v>0</v>
      </c>
      <c r="T156" s="136">
        <f>S156*H156</f>
        <v>0</v>
      </c>
      <c r="AR156" s="137" t="s">
        <v>175</v>
      </c>
      <c r="AT156" s="137" t="s">
        <v>240</v>
      </c>
      <c r="AU156" s="137" t="s">
        <v>82</v>
      </c>
      <c r="AY156" s="16" t="s">
        <v>129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6" t="s">
        <v>77</v>
      </c>
      <c r="BK156" s="138">
        <f>ROUND(I156*H156,2)</f>
        <v>0</v>
      </c>
      <c r="BL156" s="16" t="s">
        <v>136</v>
      </c>
      <c r="BM156" s="137" t="s">
        <v>540</v>
      </c>
    </row>
    <row r="157" spans="2:65" s="12" customFormat="1">
      <c r="B157" s="139"/>
      <c r="D157" s="140" t="s">
        <v>138</v>
      </c>
      <c r="F157" s="142" t="s">
        <v>541</v>
      </c>
      <c r="H157" s="143">
        <v>114.81699999999999</v>
      </c>
      <c r="L157" s="139"/>
      <c r="M157" s="144"/>
      <c r="T157" s="145"/>
      <c r="AT157" s="141" t="s">
        <v>138</v>
      </c>
      <c r="AU157" s="141" t="s">
        <v>82</v>
      </c>
      <c r="AV157" s="12" t="s">
        <v>82</v>
      </c>
      <c r="AW157" s="12" t="s">
        <v>3</v>
      </c>
      <c r="AX157" s="12" t="s">
        <v>77</v>
      </c>
      <c r="AY157" s="141" t="s">
        <v>129</v>
      </c>
    </row>
    <row r="158" spans="2:65" s="1" customFormat="1" ht="16.5" customHeight="1">
      <c r="B158" s="126"/>
      <c r="C158" s="127" t="s">
        <v>207</v>
      </c>
      <c r="D158" s="127" t="s">
        <v>131</v>
      </c>
      <c r="E158" s="128" t="s">
        <v>477</v>
      </c>
      <c r="F158" s="129" t="s">
        <v>478</v>
      </c>
      <c r="G158" s="130" t="s">
        <v>289</v>
      </c>
      <c r="H158" s="131">
        <v>113.12</v>
      </c>
      <c r="I158" s="132"/>
      <c r="J158" s="132">
        <f>ROUND(I158*H158,2)</f>
        <v>0</v>
      </c>
      <c r="K158" s="129" t="s">
        <v>216</v>
      </c>
      <c r="L158" s="28"/>
      <c r="M158" s="133" t="s">
        <v>1</v>
      </c>
      <c r="N158" s="134" t="s">
        <v>37</v>
      </c>
      <c r="O158" s="135">
        <v>0.31</v>
      </c>
      <c r="P158" s="135">
        <f>O158*H158</f>
        <v>35.0672</v>
      </c>
      <c r="Q158" s="135">
        <v>1.0000000000000001E-5</v>
      </c>
      <c r="R158" s="135">
        <f>Q158*H158</f>
        <v>1.1312000000000002E-3</v>
      </c>
      <c r="S158" s="135">
        <v>0</v>
      </c>
      <c r="T158" s="136">
        <f>S158*H158</f>
        <v>0</v>
      </c>
      <c r="AR158" s="137" t="s">
        <v>136</v>
      </c>
      <c r="AT158" s="137" t="s">
        <v>131</v>
      </c>
      <c r="AU158" s="137" t="s">
        <v>82</v>
      </c>
      <c r="AY158" s="16" t="s">
        <v>129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6" t="s">
        <v>77</v>
      </c>
      <c r="BK158" s="138">
        <f>ROUND(I158*H158,2)</f>
        <v>0</v>
      </c>
      <c r="BL158" s="16" t="s">
        <v>136</v>
      </c>
      <c r="BM158" s="137" t="s">
        <v>542</v>
      </c>
    </row>
    <row r="159" spans="2:65" s="1" customFormat="1" ht="16.5" customHeight="1">
      <c r="B159" s="126"/>
      <c r="C159" s="127" t="s">
        <v>212</v>
      </c>
      <c r="D159" s="127" t="s">
        <v>131</v>
      </c>
      <c r="E159" s="128" t="s">
        <v>481</v>
      </c>
      <c r="F159" s="129" t="s">
        <v>543</v>
      </c>
      <c r="G159" s="130" t="s">
        <v>215</v>
      </c>
      <c r="H159" s="131">
        <v>1</v>
      </c>
      <c r="I159" s="132"/>
      <c r="J159" s="132">
        <f>ROUND(I159*H159,2)</f>
        <v>0</v>
      </c>
      <c r="K159" s="129" t="s">
        <v>216</v>
      </c>
      <c r="L159" s="28"/>
      <c r="M159" s="133" t="s">
        <v>1</v>
      </c>
      <c r="N159" s="134" t="s">
        <v>37</v>
      </c>
      <c r="O159" s="135">
        <v>0.31</v>
      </c>
      <c r="P159" s="135">
        <f>O159*H159</f>
        <v>0.31</v>
      </c>
      <c r="Q159" s="135">
        <v>1.0000000000000001E-5</v>
      </c>
      <c r="R159" s="135">
        <f>Q159*H159</f>
        <v>1.0000000000000001E-5</v>
      </c>
      <c r="S159" s="135">
        <v>0</v>
      </c>
      <c r="T159" s="136">
        <f>S159*H159</f>
        <v>0</v>
      </c>
      <c r="AR159" s="137" t="s">
        <v>136</v>
      </c>
      <c r="AT159" s="137" t="s">
        <v>131</v>
      </c>
      <c r="AU159" s="137" t="s">
        <v>82</v>
      </c>
      <c r="AY159" s="16" t="s">
        <v>129</v>
      </c>
      <c r="BE159" s="138">
        <f>IF(N159="základní",J159,0)</f>
        <v>0</v>
      </c>
      <c r="BF159" s="138">
        <f>IF(N159="snížená",J159,0)</f>
        <v>0</v>
      </c>
      <c r="BG159" s="138">
        <f>IF(N159="zákl. přenesená",J159,0)</f>
        <v>0</v>
      </c>
      <c r="BH159" s="138">
        <f>IF(N159="sníž. přenesená",J159,0)</f>
        <v>0</v>
      </c>
      <c r="BI159" s="138">
        <f>IF(N159="nulová",J159,0)</f>
        <v>0</v>
      </c>
      <c r="BJ159" s="16" t="s">
        <v>77</v>
      </c>
      <c r="BK159" s="138">
        <f>ROUND(I159*H159,2)</f>
        <v>0</v>
      </c>
      <c r="BL159" s="16" t="s">
        <v>136</v>
      </c>
      <c r="BM159" s="137" t="s">
        <v>544</v>
      </c>
    </row>
    <row r="160" spans="2:65" s="1" customFormat="1" ht="16.5" customHeight="1">
      <c r="B160" s="126"/>
      <c r="C160" s="127" t="s">
        <v>219</v>
      </c>
      <c r="D160" s="127" t="s">
        <v>131</v>
      </c>
      <c r="E160" s="128" t="s">
        <v>484</v>
      </c>
      <c r="F160" s="129" t="s">
        <v>545</v>
      </c>
      <c r="G160" s="130" t="s">
        <v>215</v>
      </c>
      <c r="H160" s="131">
        <v>1</v>
      </c>
      <c r="I160" s="132"/>
      <c r="J160" s="132">
        <f>ROUND(I160*H160,2)</f>
        <v>0</v>
      </c>
      <c r="K160" s="129" t="s">
        <v>216</v>
      </c>
      <c r="L160" s="28"/>
      <c r="M160" s="133" t="s">
        <v>1</v>
      </c>
      <c r="N160" s="134" t="s">
        <v>37</v>
      </c>
      <c r="O160" s="135">
        <v>0.31</v>
      </c>
      <c r="P160" s="135">
        <f>O160*H160</f>
        <v>0.31</v>
      </c>
      <c r="Q160" s="135">
        <v>1.0000000000000001E-5</v>
      </c>
      <c r="R160" s="135">
        <f>Q160*H160</f>
        <v>1.0000000000000001E-5</v>
      </c>
      <c r="S160" s="135">
        <v>0</v>
      </c>
      <c r="T160" s="136">
        <f>S160*H160</f>
        <v>0</v>
      </c>
      <c r="AR160" s="137" t="s">
        <v>136</v>
      </c>
      <c r="AT160" s="137" t="s">
        <v>131</v>
      </c>
      <c r="AU160" s="137" t="s">
        <v>82</v>
      </c>
      <c r="AY160" s="16" t="s">
        <v>129</v>
      </c>
      <c r="BE160" s="138">
        <f>IF(N160="základní",J160,0)</f>
        <v>0</v>
      </c>
      <c r="BF160" s="138">
        <f>IF(N160="snížená",J160,0)</f>
        <v>0</v>
      </c>
      <c r="BG160" s="138">
        <f>IF(N160="zákl. přenesená",J160,0)</f>
        <v>0</v>
      </c>
      <c r="BH160" s="138">
        <f>IF(N160="sníž. přenesená",J160,0)</f>
        <v>0</v>
      </c>
      <c r="BI160" s="138">
        <f>IF(N160="nulová",J160,0)</f>
        <v>0</v>
      </c>
      <c r="BJ160" s="16" t="s">
        <v>77</v>
      </c>
      <c r="BK160" s="138">
        <f>ROUND(I160*H160,2)</f>
        <v>0</v>
      </c>
      <c r="BL160" s="16" t="s">
        <v>136</v>
      </c>
      <c r="BM160" s="137" t="s">
        <v>546</v>
      </c>
    </row>
    <row r="161" spans="2:65" s="11" customFormat="1" ht="22.9" customHeight="1">
      <c r="B161" s="115"/>
      <c r="D161" s="116" t="s">
        <v>71</v>
      </c>
      <c r="E161" s="124" t="s">
        <v>244</v>
      </c>
      <c r="F161" s="124" t="s">
        <v>245</v>
      </c>
      <c r="J161" s="125">
        <f>BK161</f>
        <v>0</v>
      </c>
      <c r="L161" s="115"/>
      <c r="M161" s="119"/>
      <c r="P161" s="120">
        <f>P162</f>
        <v>80.4084</v>
      </c>
      <c r="R161" s="120">
        <f>R162</f>
        <v>0</v>
      </c>
      <c r="T161" s="121">
        <f>T162</f>
        <v>0</v>
      </c>
      <c r="AR161" s="116" t="s">
        <v>77</v>
      </c>
      <c r="AT161" s="122" t="s">
        <v>71</v>
      </c>
      <c r="AU161" s="122" t="s">
        <v>77</v>
      </c>
      <c r="AY161" s="116" t="s">
        <v>129</v>
      </c>
      <c r="BK161" s="123">
        <f>BK162</f>
        <v>0</v>
      </c>
    </row>
    <row r="162" spans="2:65" s="1" customFormat="1" ht="24.2" customHeight="1">
      <c r="B162" s="126"/>
      <c r="C162" s="127" t="s">
        <v>225</v>
      </c>
      <c r="D162" s="127" t="s">
        <v>131</v>
      </c>
      <c r="E162" s="128" t="s">
        <v>487</v>
      </c>
      <c r="F162" s="129" t="s">
        <v>488</v>
      </c>
      <c r="G162" s="130" t="s">
        <v>178</v>
      </c>
      <c r="H162" s="131">
        <v>54.33</v>
      </c>
      <c r="I162" s="132"/>
      <c r="J162" s="132">
        <f>ROUND(I162*H162,2)</f>
        <v>0</v>
      </c>
      <c r="K162" s="129" t="s">
        <v>135</v>
      </c>
      <c r="L162" s="28"/>
      <c r="M162" s="169" t="s">
        <v>1</v>
      </c>
      <c r="N162" s="170" t="s">
        <v>37</v>
      </c>
      <c r="O162" s="171">
        <v>1.48</v>
      </c>
      <c r="P162" s="171">
        <f>O162*H162</f>
        <v>80.4084</v>
      </c>
      <c r="Q162" s="171">
        <v>0</v>
      </c>
      <c r="R162" s="171">
        <f>Q162*H162</f>
        <v>0</v>
      </c>
      <c r="S162" s="171">
        <v>0</v>
      </c>
      <c r="T162" s="172">
        <f>S162*H162</f>
        <v>0</v>
      </c>
      <c r="AR162" s="137" t="s">
        <v>136</v>
      </c>
      <c r="AT162" s="137" t="s">
        <v>131</v>
      </c>
      <c r="AU162" s="137" t="s">
        <v>82</v>
      </c>
      <c r="AY162" s="16" t="s">
        <v>129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6" t="s">
        <v>77</v>
      </c>
      <c r="BK162" s="138">
        <f>ROUND(I162*H162,2)</f>
        <v>0</v>
      </c>
      <c r="BL162" s="16" t="s">
        <v>136</v>
      </c>
      <c r="BM162" s="137" t="s">
        <v>547</v>
      </c>
    </row>
    <row r="163" spans="2:65" s="1" customFormat="1" ht="6.95" customHeight="1">
      <c r="B163" s="40"/>
      <c r="C163" s="41"/>
      <c r="D163" s="41"/>
      <c r="E163" s="41"/>
      <c r="F163" s="41"/>
      <c r="G163" s="41"/>
      <c r="H163" s="41"/>
      <c r="I163" s="41"/>
      <c r="J163" s="41"/>
      <c r="K163" s="41"/>
      <c r="L163" s="28"/>
    </row>
  </sheetData>
  <autoFilter ref="C119:K162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40"/>
  <sheetViews>
    <sheetView showGridLines="0" topLeftCell="A117" workbookViewId="0">
      <selection activeCell="Y134" sqref="Y13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6" t="s">
        <v>91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hidden="1" customHeight="1">
      <c r="B4" s="19"/>
      <c r="D4" s="20" t="s">
        <v>92</v>
      </c>
      <c r="L4" s="19"/>
      <c r="M4" s="83" t="s">
        <v>10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14</v>
      </c>
      <c r="L6" s="19"/>
    </row>
    <row r="7" spans="2:46" ht="16.5" hidden="1" customHeight="1">
      <c r="B7" s="19"/>
      <c r="E7" s="208" t="str">
        <f>'Rekapitulace stavby'!K6</f>
        <v>Zázemí DDH Šternberk</v>
      </c>
      <c r="F7" s="209"/>
      <c r="G7" s="209"/>
      <c r="H7" s="209"/>
      <c r="L7" s="19"/>
    </row>
    <row r="8" spans="2:46" s="1" customFormat="1" ht="12" hidden="1" customHeight="1">
      <c r="B8" s="28"/>
      <c r="D8" s="25" t="s">
        <v>424</v>
      </c>
      <c r="L8" s="28"/>
    </row>
    <row r="9" spans="2:46" s="1" customFormat="1" ht="16.5" hidden="1" customHeight="1">
      <c r="B9" s="28"/>
      <c r="E9" s="198" t="s">
        <v>548</v>
      </c>
      <c r="F9" s="207"/>
      <c r="G9" s="207"/>
      <c r="H9" s="207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hidden="1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12.5.2024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5" t="s">
        <v>22</v>
      </c>
      <c r="I14" s="25" t="s">
        <v>23</v>
      </c>
      <c r="J14" s="23" t="s">
        <v>1</v>
      </c>
      <c r="L14" s="28"/>
    </row>
    <row r="15" spans="2:46" s="1" customFormat="1" ht="18" hidden="1" customHeight="1">
      <c r="B15" s="28"/>
      <c r="E15" s="23" t="s">
        <v>24</v>
      </c>
      <c r="I15" s="25" t="s">
        <v>25</v>
      </c>
      <c r="J15" s="23" t="s">
        <v>1</v>
      </c>
      <c r="L15" s="28"/>
    </row>
    <row r="16" spans="2:46" s="1" customFormat="1" ht="6.95" hidden="1" customHeight="1">
      <c r="B16" s="28"/>
      <c r="L16" s="28"/>
    </row>
    <row r="17" spans="2:12" s="1" customFormat="1" ht="12" hidden="1" customHeight="1">
      <c r="B17" s="28"/>
      <c r="D17" s="25" t="s">
        <v>26</v>
      </c>
      <c r="I17" s="25" t="s">
        <v>23</v>
      </c>
      <c r="J17" s="23" t="str">
        <f>'Rekapitulace stavby'!AN13</f>
        <v/>
      </c>
      <c r="L17" s="28"/>
    </row>
    <row r="18" spans="2:12" s="1" customFormat="1" ht="18" hidden="1" customHeight="1">
      <c r="B18" s="28"/>
      <c r="E18" s="182" t="str">
        <f>'Rekapitulace stavby'!E14</f>
        <v xml:space="preserve"> </v>
      </c>
      <c r="F18" s="182"/>
      <c r="G18" s="182"/>
      <c r="H18" s="182"/>
      <c r="I18" s="25" t="s">
        <v>25</v>
      </c>
      <c r="J18" s="23" t="str">
        <f>'Rekapitulace stavby'!AN14</f>
        <v/>
      </c>
      <c r="L18" s="28"/>
    </row>
    <row r="19" spans="2:12" s="1" customFormat="1" ht="6.95" hidden="1" customHeight="1">
      <c r="B19" s="28"/>
      <c r="L19" s="28"/>
    </row>
    <row r="20" spans="2:12" s="1" customFormat="1" ht="12" hidden="1" customHeight="1">
      <c r="B20" s="28"/>
      <c r="D20" s="25" t="s">
        <v>28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hidden="1" customHeight="1">
      <c r="B21" s="28"/>
      <c r="E21" s="23" t="str">
        <f>IF('Rekapitulace stavby'!E17="","",'Rekapitulace stavby'!E17)</f>
        <v xml:space="preserve"> </v>
      </c>
      <c r="I21" s="25" t="s">
        <v>25</v>
      </c>
      <c r="J21" s="23" t="str">
        <f>IF('Rekapitulace stavby'!AN17="","",'Rekapitulace stavby'!AN17)</f>
        <v/>
      </c>
      <c r="L21" s="28"/>
    </row>
    <row r="22" spans="2:12" s="1" customFormat="1" ht="6.95" hidden="1" customHeight="1">
      <c r="B22" s="28"/>
      <c r="L22" s="28"/>
    </row>
    <row r="23" spans="2:12" s="1" customFormat="1" ht="12" hidden="1" customHeight="1">
      <c r="B23" s="28"/>
      <c r="D23" s="25" t="s">
        <v>30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hidden="1" customHeight="1">
      <c r="B24" s="28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28"/>
    </row>
    <row r="25" spans="2:12" s="1" customFormat="1" ht="6.95" hidden="1" customHeight="1">
      <c r="B25" s="28"/>
      <c r="L25" s="28"/>
    </row>
    <row r="26" spans="2:12" s="1" customFormat="1" ht="12" hidden="1" customHeight="1">
      <c r="B26" s="28"/>
      <c r="D26" s="25" t="s">
        <v>31</v>
      </c>
      <c r="L26" s="28"/>
    </row>
    <row r="27" spans="2:12" s="7" customFormat="1" ht="16.5" hidden="1" customHeight="1">
      <c r="B27" s="84"/>
      <c r="E27" s="184" t="s">
        <v>1</v>
      </c>
      <c r="F27" s="184"/>
      <c r="G27" s="184"/>
      <c r="H27" s="184"/>
      <c r="L27" s="84"/>
    </row>
    <row r="28" spans="2:12" s="1" customFormat="1" ht="6.95" hidden="1" customHeight="1">
      <c r="B28" s="28"/>
      <c r="L28" s="28"/>
    </row>
    <row r="29" spans="2:12" s="1" customFormat="1" ht="6.95" hidden="1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hidden="1" customHeight="1">
      <c r="B30" s="28"/>
      <c r="D30" s="85" t="s">
        <v>32</v>
      </c>
      <c r="J30" s="62">
        <f>ROUND(J123, 2)</f>
        <v>0</v>
      </c>
      <c r="L30" s="28"/>
    </row>
    <row r="31" spans="2:12" s="1" customFormat="1" ht="6.95" hidden="1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hidden="1" customHeight="1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hidden="1" customHeight="1">
      <c r="B33" s="28"/>
      <c r="D33" s="51" t="s">
        <v>36</v>
      </c>
      <c r="E33" s="25" t="s">
        <v>37</v>
      </c>
      <c r="F33" s="86">
        <f>ROUND((SUM(BE123:BE139)),  2)</f>
        <v>0</v>
      </c>
      <c r="I33" s="87">
        <v>0.21</v>
      </c>
      <c r="J33" s="86">
        <f>ROUND(((SUM(BE123:BE139))*I33),  2)</f>
        <v>0</v>
      </c>
      <c r="L33" s="28"/>
    </row>
    <row r="34" spans="2:12" s="1" customFormat="1" ht="14.45" hidden="1" customHeight="1">
      <c r="B34" s="28"/>
      <c r="E34" s="25" t="s">
        <v>38</v>
      </c>
      <c r="F34" s="86">
        <f>ROUND((SUM(BF123:BF139)),  2)</f>
        <v>0</v>
      </c>
      <c r="I34" s="87">
        <v>0.12</v>
      </c>
      <c r="J34" s="86">
        <f>ROUND(((SUM(BF123:BF139))*I34),  2)</f>
        <v>0</v>
      </c>
      <c r="L34" s="28"/>
    </row>
    <row r="35" spans="2:12" s="1" customFormat="1" ht="14.45" hidden="1" customHeight="1">
      <c r="B35" s="28"/>
      <c r="E35" s="25" t="s">
        <v>39</v>
      </c>
      <c r="F35" s="86">
        <f>ROUND((SUM(BG123:BG139)),  2)</f>
        <v>0</v>
      </c>
      <c r="I35" s="87">
        <v>0.21</v>
      </c>
      <c r="J35" s="86">
        <f>0</f>
        <v>0</v>
      </c>
      <c r="L35" s="28"/>
    </row>
    <row r="36" spans="2:12" s="1" customFormat="1" ht="14.45" hidden="1" customHeight="1">
      <c r="B36" s="28"/>
      <c r="E36" s="25" t="s">
        <v>40</v>
      </c>
      <c r="F36" s="86">
        <f>ROUND((SUM(BH123:BH139)),  2)</f>
        <v>0</v>
      </c>
      <c r="I36" s="87">
        <v>0.12</v>
      </c>
      <c r="J36" s="86">
        <f>0</f>
        <v>0</v>
      </c>
      <c r="L36" s="28"/>
    </row>
    <row r="37" spans="2:12" s="1" customFormat="1" ht="14.45" hidden="1" customHeight="1">
      <c r="B37" s="28"/>
      <c r="E37" s="25" t="s">
        <v>41</v>
      </c>
      <c r="F37" s="86">
        <f>ROUND((SUM(BI123:BI139)),  2)</f>
        <v>0</v>
      </c>
      <c r="I37" s="87">
        <v>0</v>
      </c>
      <c r="J37" s="86">
        <f>0</f>
        <v>0</v>
      </c>
      <c r="L37" s="28"/>
    </row>
    <row r="38" spans="2:12" s="1" customFormat="1" ht="6.95" hidden="1" customHeight="1">
      <c r="B38" s="28"/>
      <c r="L38" s="28"/>
    </row>
    <row r="39" spans="2:12" s="1" customFormat="1" ht="25.35" hidden="1" customHeight="1">
      <c r="B39" s="28"/>
      <c r="C39" s="88"/>
      <c r="D39" s="89" t="s">
        <v>42</v>
      </c>
      <c r="E39" s="53"/>
      <c r="F39" s="53"/>
      <c r="G39" s="90" t="s">
        <v>43</v>
      </c>
      <c r="H39" s="91" t="s">
        <v>44</v>
      </c>
      <c r="I39" s="53"/>
      <c r="J39" s="92">
        <f>SUM(J30:J37)</f>
        <v>0</v>
      </c>
      <c r="K39" s="93"/>
      <c r="L39" s="28"/>
    </row>
    <row r="40" spans="2:12" s="1" customFormat="1" ht="14.45" hidden="1" customHeight="1">
      <c r="B40" s="28"/>
      <c r="L40" s="28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47</v>
      </c>
      <c r="E61" s="30"/>
      <c r="F61" s="94" t="s">
        <v>48</v>
      </c>
      <c r="G61" s="39" t="s">
        <v>47</v>
      </c>
      <c r="H61" s="30"/>
      <c r="I61" s="30"/>
      <c r="J61" s="95" t="s">
        <v>48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49</v>
      </c>
      <c r="E65" s="38"/>
      <c r="F65" s="38"/>
      <c r="G65" s="37" t="s">
        <v>50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47</v>
      </c>
      <c r="E76" s="30"/>
      <c r="F76" s="94" t="s">
        <v>48</v>
      </c>
      <c r="G76" s="39" t="s">
        <v>47</v>
      </c>
      <c r="H76" s="30"/>
      <c r="I76" s="30"/>
      <c r="J76" s="95" t="s">
        <v>48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20" t="s">
        <v>93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5" t="s">
        <v>14</v>
      </c>
      <c r="L84" s="28"/>
    </row>
    <row r="85" spans="2:47" s="1" customFormat="1" ht="16.5" hidden="1" customHeight="1">
      <c r="B85" s="28"/>
      <c r="E85" s="208" t="str">
        <f>E7</f>
        <v>Zázemí DDH Šternberk</v>
      </c>
      <c r="F85" s="209"/>
      <c r="G85" s="209"/>
      <c r="H85" s="209"/>
      <c r="L85" s="28"/>
    </row>
    <row r="86" spans="2:47" s="1" customFormat="1" ht="12" hidden="1" customHeight="1">
      <c r="B86" s="28"/>
      <c r="C86" s="25" t="s">
        <v>424</v>
      </c>
      <c r="L86" s="28"/>
    </row>
    <row r="87" spans="2:47" s="1" customFormat="1" ht="16.5" hidden="1" customHeight="1">
      <c r="B87" s="28"/>
      <c r="E87" s="198" t="str">
        <f>E9</f>
        <v>d - Vedlejší náklady</v>
      </c>
      <c r="F87" s="207"/>
      <c r="G87" s="207"/>
      <c r="H87" s="207"/>
      <c r="L87" s="28"/>
    </row>
    <row r="88" spans="2:47" s="1" customFormat="1" ht="6.95" hidden="1" customHeight="1">
      <c r="B88" s="28"/>
      <c r="L88" s="28"/>
    </row>
    <row r="89" spans="2:47" s="1" customFormat="1" ht="12" hidden="1" customHeight="1">
      <c r="B89" s="28"/>
      <c r="C89" s="25" t="s">
        <v>18</v>
      </c>
      <c r="F89" s="23" t="str">
        <f>F12</f>
        <v>Šternberk</v>
      </c>
      <c r="I89" s="25" t="s">
        <v>20</v>
      </c>
      <c r="J89" s="48" t="str">
        <f>IF(J12="","",J12)</f>
        <v>12.5.2024</v>
      </c>
      <c r="L89" s="28"/>
    </row>
    <row r="90" spans="2:47" s="1" customFormat="1" ht="6.95" hidden="1" customHeight="1">
      <c r="B90" s="28"/>
      <c r="L90" s="28"/>
    </row>
    <row r="91" spans="2:47" s="1" customFormat="1" ht="15.2" hidden="1" customHeight="1">
      <c r="B91" s="28"/>
      <c r="C91" s="25" t="s">
        <v>22</v>
      </c>
      <c r="F91" s="23" t="str">
        <f>E15</f>
        <v>Město Šternberk</v>
      </c>
      <c r="I91" s="25" t="s">
        <v>28</v>
      </c>
      <c r="J91" s="26" t="str">
        <f>E21</f>
        <v xml:space="preserve"> </v>
      </c>
      <c r="L91" s="28"/>
    </row>
    <row r="92" spans="2:47" s="1" customFormat="1" ht="15.2" hidden="1" customHeight="1">
      <c r="B92" s="28"/>
      <c r="C92" s="25" t="s">
        <v>26</v>
      </c>
      <c r="F92" s="23" t="str">
        <f>IF(E18="","",E18)</f>
        <v xml:space="preserve"> </v>
      </c>
      <c r="I92" s="25" t="s">
        <v>30</v>
      </c>
      <c r="J92" s="26" t="str">
        <f>E24</f>
        <v xml:space="preserve"> </v>
      </c>
      <c r="L92" s="28"/>
    </row>
    <row r="93" spans="2:47" s="1" customFormat="1" ht="10.35" hidden="1" customHeight="1">
      <c r="B93" s="28"/>
      <c r="L93" s="28"/>
    </row>
    <row r="94" spans="2:47" s="1" customFormat="1" ht="29.25" hidden="1" customHeight="1">
      <c r="B94" s="28"/>
      <c r="C94" s="96" t="s">
        <v>94</v>
      </c>
      <c r="D94" s="88"/>
      <c r="E94" s="88"/>
      <c r="F94" s="88"/>
      <c r="G94" s="88"/>
      <c r="H94" s="88"/>
      <c r="I94" s="88"/>
      <c r="J94" s="97" t="s">
        <v>95</v>
      </c>
      <c r="K94" s="88"/>
      <c r="L94" s="28"/>
    </row>
    <row r="95" spans="2:47" s="1" customFormat="1" ht="10.35" hidden="1" customHeight="1">
      <c r="B95" s="28"/>
      <c r="L95" s="28"/>
    </row>
    <row r="96" spans="2:47" s="1" customFormat="1" ht="22.9" hidden="1" customHeight="1">
      <c r="B96" s="28"/>
      <c r="C96" s="98" t="s">
        <v>96</v>
      </c>
      <c r="J96" s="62">
        <f>J123</f>
        <v>0</v>
      </c>
      <c r="L96" s="28"/>
      <c r="AU96" s="16" t="s">
        <v>97</v>
      </c>
    </row>
    <row r="97" spans="2:12" s="8" customFormat="1" ht="24.95" hidden="1" customHeight="1">
      <c r="B97" s="99"/>
      <c r="D97" s="100" t="s">
        <v>549</v>
      </c>
      <c r="E97" s="101"/>
      <c r="F97" s="101"/>
      <c r="G97" s="101"/>
      <c r="H97" s="101"/>
      <c r="I97" s="101"/>
      <c r="J97" s="102">
        <f>J124</f>
        <v>0</v>
      </c>
      <c r="L97" s="99"/>
    </row>
    <row r="98" spans="2:12" s="9" customFormat="1" ht="19.899999999999999" hidden="1" customHeight="1">
      <c r="B98" s="103"/>
      <c r="D98" s="104" t="s">
        <v>550</v>
      </c>
      <c r="E98" s="105"/>
      <c r="F98" s="105"/>
      <c r="G98" s="105"/>
      <c r="H98" s="105"/>
      <c r="I98" s="105"/>
      <c r="J98" s="106">
        <f>J125</f>
        <v>0</v>
      </c>
      <c r="L98" s="103"/>
    </row>
    <row r="99" spans="2:12" s="9" customFormat="1" ht="19.899999999999999" hidden="1" customHeight="1">
      <c r="B99" s="103"/>
      <c r="D99" s="104" t="s">
        <v>551</v>
      </c>
      <c r="E99" s="105"/>
      <c r="F99" s="105"/>
      <c r="G99" s="105"/>
      <c r="H99" s="105"/>
      <c r="I99" s="105"/>
      <c r="J99" s="106">
        <f>J128</f>
        <v>0</v>
      </c>
      <c r="L99" s="103"/>
    </row>
    <row r="100" spans="2:12" s="9" customFormat="1" ht="19.899999999999999" hidden="1" customHeight="1">
      <c r="B100" s="103"/>
      <c r="D100" s="104" t="s">
        <v>552</v>
      </c>
      <c r="E100" s="105"/>
      <c r="F100" s="105"/>
      <c r="G100" s="105"/>
      <c r="H100" s="105"/>
      <c r="I100" s="105"/>
      <c r="J100" s="106">
        <f>J130</f>
        <v>0</v>
      </c>
      <c r="L100" s="103"/>
    </row>
    <row r="101" spans="2:12" s="9" customFormat="1" ht="19.899999999999999" hidden="1" customHeight="1">
      <c r="B101" s="103"/>
      <c r="D101" s="104" t="s">
        <v>553</v>
      </c>
      <c r="E101" s="105"/>
      <c r="F101" s="105"/>
      <c r="G101" s="105"/>
      <c r="H101" s="105"/>
      <c r="I101" s="105"/>
      <c r="J101" s="106">
        <f>J134</f>
        <v>0</v>
      </c>
      <c r="L101" s="103"/>
    </row>
    <row r="102" spans="2:12" s="9" customFormat="1" ht="19.899999999999999" hidden="1" customHeight="1">
      <c r="B102" s="103"/>
      <c r="D102" s="104" t="s">
        <v>554</v>
      </c>
      <c r="E102" s="105"/>
      <c r="F102" s="105"/>
      <c r="G102" s="105"/>
      <c r="H102" s="105"/>
      <c r="I102" s="105"/>
      <c r="J102" s="106">
        <f>J136</f>
        <v>0</v>
      </c>
      <c r="L102" s="103"/>
    </row>
    <row r="103" spans="2:12" s="9" customFormat="1" ht="19.899999999999999" hidden="1" customHeight="1">
      <c r="B103" s="103"/>
      <c r="D103" s="104" t="s">
        <v>555</v>
      </c>
      <c r="E103" s="105"/>
      <c r="F103" s="105"/>
      <c r="G103" s="105"/>
      <c r="H103" s="105"/>
      <c r="I103" s="105"/>
      <c r="J103" s="106">
        <f>J138</f>
        <v>0</v>
      </c>
      <c r="L103" s="103"/>
    </row>
    <row r="104" spans="2:12" s="1" customFormat="1" ht="21.75" hidden="1" customHeight="1">
      <c r="B104" s="28"/>
      <c r="L104" s="28"/>
    </row>
    <row r="105" spans="2:12" s="1" customFormat="1" ht="6.95" hidden="1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8"/>
    </row>
    <row r="106" spans="2:12" hidden="1"/>
    <row r="107" spans="2:12" hidden="1"/>
    <row r="108" spans="2:12" hidden="1"/>
    <row r="109" spans="2:12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8"/>
    </row>
    <row r="110" spans="2:12" s="1" customFormat="1" ht="24.95" customHeight="1">
      <c r="B110" s="28"/>
      <c r="C110" s="20" t="s">
        <v>114</v>
      </c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5" t="s">
        <v>14</v>
      </c>
      <c r="L112" s="28"/>
    </row>
    <row r="113" spans="2:65" s="1" customFormat="1" ht="16.5" customHeight="1">
      <c r="B113" s="28"/>
      <c r="E113" s="208" t="str">
        <f>E7</f>
        <v>Zázemí DDH Šternberk</v>
      </c>
      <c r="F113" s="209"/>
      <c r="G113" s="209"/>
      <c r="H113" s="209"/>
      <c r="L113" s="28"/>
    </row>
    <row r="114" spans="2:65" s="1" customFormat="1" ht="12" customHeight="1">
      <c r="B114" s="28"/>
      <c r="C114" s="25" t="s">
        <v>424</v>
      </c>
      <c r="L114" s="28"/>
    </row>
    <row r="115" spans="2:65" s="1" customFormat="1" ht="16.5" customHeight="1">
      <c r="B115" s="28"/>
      <c r="E115" s="198" t="str">
        <f>E9</f>
        <v>d - Vedlejší náklady</v>
      </c>
      <c r="F115" s="207"/>
      <c r="G115" s="207"/>
      <c r="H115" s="207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5" t="s">
        <v>18</v>
      </c>
      <c r="F117" s="23" t="str">
        <f>F12</f>
        <v>Šternberk</v>
      </c>
      <c r="I117" s="25" t="s">
        <v>20</v>
      </c>
      <c r="J117" s="48" t="str">
        <f>IF(J12="","",J12)</f>
        <v>12.5.2024</v>
      </c>
      <c r="L117" s="28"/>
    </row>
    <row r="118" spans="2:65" s="1" customFormat="1" ht="6.95" customHeight="1">
      <c r="B118" s="28"/>
      <c r="L118" s="28"/>
    </row>
    <row r="119" spans="2:65" s="1" customFormat="1" ht="15.2" customHeight="1">
      <c r="B119" s="28"/>
      <c r="C119" s="25" t="s">
        <v>22</v>
      </c>
      <c r="F119" s="23" t="str">
        <f>E15</f>
        <v>Město Šternberk</v>
      </c>
      <c r="I119" s="25" t="s">
        <v>28</v>
      </c>
      <c r="J119" s="26" t="str">
        <f>E21</f>
        <v xml:space="preserve"> </v>
      </c>
      <c r="L119" s="28"/>
    </row>
    <row r="120" spans="2:65" s="1" customFormat="1" ht="15.2" customHeight="1">
      <c r="B120" s="28"/>
      <c r="C120" s="25" t="s">
        <v>26</v>
      </c>
      <c r="F120" s="23" t="str">
        <f>IF(E18="","",E18)</f>
        <v xml:space="preserve"> </v>
      </c>
      <c r="I120" s="25" t="s">
        <v>30</v>
      </c>
      <c r="J120" s="26" t="str">
        <f>E24</f>
        <v xml:space="preserve"> 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07"/>
      <c r="C122" s="108" t="s">
        <v>115</v>
      </c>
      <c r="D122" s="109" t="s">
        <v>57</v>
      </c>
      <c r="E122" s="109" t="s">
        <v>53</v>
      </c>
      <c r="F122" s="109" t="s">
        <v>54</v>
      </c>
      <c r="G122" s="109" t="s">
        <v>116</v>
      </c>
      <c r="H122" s="109" t="s">
        <v>117</v>
      </c>
      <c r="I122" s="109" t="s">
        <v>118</v>
      </c>
      <c r="J122" s="109" t="s">
        <v>95</v>
      </c>
      <c r="K122" s="110" t="s">
        <v>119</v>
      </c>
      <c r="L122" s="107"/>
      <c r="M122" s="55" t="s">
        <v>1</v>
      </c>
      <c r="N122" s="56" t="s">
        <v>36</v>
      </c>
      <c r="O122" s="56" t="s">
        <v>120</v>
      </c>
      <c r="P122" s="56" t="s">
        <v>121</v>
      </c>
      <c r="Q122" s="56" t="s">
        <v>122</v>
      </c>
      <c r="R122" s="56" t="s">
        <v>123</v>
      </c>
      <c r="S122" s="56" t="s">
        <v>124</v>
      </c>
      <c r="T122" s="57" t="s">
        <v>125</v>
      </c>
    </row>
    <row r="123" spans="2:65" s="1" customFormat="1" ht="22.9" customHeight="1">
      <c r="B123" s="28"/>
      <c r="C123" s="60" t="s">
        <v>126</v>
      </c>
      <c r="J123" s="111">
        <f>BK123</f>
        <v>0</v>
      </c>
      <c r="L123" s="28"/>
      <c r="M123" s="58"/>
      <c r="N123" s="49"/>
      <c r="O123" s="49"/>
      <c r="P123" s="112">
        <f>P124</f>
        <v>0</v>
      </c>
      <c r="Q123" s="49"/>
      <c r="R123" s="112">
        <f>R124</f>
        <v>0</v>
      </c>
      <c r="S123" s="49"/>
      <c r="T123" s="113">
        <f>T124</f>
        <v>0</v>
      </c>
      <c r="AT123" s="16" t="s">
        <v>71</v>
      </c>
      <c r="AU123" s="16" t="s">
        <v>97</v>
      </c>
      <c r="BK123" s="114">
        <f>BK124</f>
        <v>0</v>
      </c>
    </row>
    <row r="124" spans="2:65" s="11" customFormat="1" ht="25.9" customHeight="1">
      <c r="B124" s="115"/>
      <c r="D124" s="116" t="s">
        <v>71</v>
      </c>
      <c r="E124" s="117" t="s">
        <v>556</v>
      </c>
      <c r="F124" s="117" t="s">
        <v>557</v>
      </c>
      <c r="J124" s="118">
        <f>BK124</f>
        <v>0</v>
      </c>
      <c r="L124" s="115"/>
      <c r="M124" s="119"/>
      <c r="P124" s="120">
        <f>P125+P128+P130+P134+P136+P138</f>
        <v>0</v>
      </c>
      <c r="R124" s="120">
        <f>R125+R128+R130+R134+R136+R138</f>
        <v>0</v>
      </c>
      <c r="T124" s="121">
        <f>T125+T128+T130+T134+T136+T138</f>
        <v>0</v>
      </c>
      <c r="AR124" s="116" t="s">
        <v>160</v>
      </c>
      <c r="AT124" s="122" t="s">
        <v>71</v>
      </c>
      <c r="AU124" s="122" t="s">
        <v>72</v>
      </c>
      <c r="AY124" s="116" t="s">
        <v>129</v>
      </c>
      <c r="BK124" s="123">
        <f>BK125+BK128+BK130+BK134+BK136+BK138</f>
        <v>0</v>
      </c>
    </row>
    <row r="125" spans="2:65" s="11" customFormat="1" ht="22.9" customHeight="1">
      <c r="B125" s="115"/>
      <c r="D125" s="116" t="s">
        <v>71</v>
      </c>
      <c r="E125" s="124" t="s">
        <v>558</v>
      </c>
      <c r="F125" s="124" t="s">
        <v>559</v>
      </c>
      <c r="J125" s="125">
        <f>BK125</f>
        <v>0</v>
      </c>
      <c r="L125" s="115"/>
      <c r="M125" s="119"/>
      <c r="P125" s="120">
        <f>SUM(P126:P127)</f>
        <v>0</v>
      </c>
      <c r="R125" s="120">
        <f>SUM(R126:R127)</f>
        <v>0</v>
      </c>
      <c r="T125" s="121">
        <f>SUM(T126:T127)</f>
        <v>0</v>
      </c>
      <c r="AR125" s="116" t="s">
        <v>160</v>
      </c>
      <c r="AT125" s="122" t="s">
        <v>71</v>
      </c>
      <c r="AU125" s="122" t="s">
        <v>77</v>
      </c>
      <c r="AY125" s="116" t="s">
        <v>129</v>
      </c>
      <c r="BK125" s="123">
        <f>SUM(BK126:BK127)</f>
        <v>0</v>
      </c>
    </row>
    <row r="126" spans="2:65" s="1" customFormat="1" ht="16.5" customHeight="1">
      <c r="B126" s="126"/>
      <c r="C126" s="127" t="s">
        <v>77</v>
      </c>
      <c r="D126" s="127" t="s">
        <v>131</v>
      </c>
      <c r="E126" s="128" t="s">
        <v>560</v>
      </c>
      <c r="F126" s="129" t="s">
        <v>561</v>
      </c>
      <c r="G126" s="130" t="s">
        <v>562</v>
      </c>
      <c r="H126" s="131">
        <v>1</v>
      </c>
      <c r="I126" s="132"/>
      <c r="J126" s="132">
        <f>ROUND(I126*H126,2)</f>
        <v>0</v>
      </c>
      <c r="K126" s="129" t="s">
        <v>135</v>
      </c>
      <c r="L126" s="28"/>
      <c r="M126" s="133" t="s">
        <v>1</v>
      </c>
      <c r="N126" s="134" t="s">
        <v>37</v>
      </c>
      <c r="O126" s="135">
        <v>0</v>
      </c>
      <c r="P126" s="135">
        <f>O126*H126</f>
        <v>0</v>
      </c>
      <c r="Q126" s="135">
        <v>0</v>
      </c>
      <c r="R126" s="135">
        <f>Q126*H126</f>
        <v>0</v>
      </c>
      <c r="S126" s="135">
        <v>0</v>
      </c>
      <c r="T126" s="136">
        <f>S126*H126</f>
        <v>0</v>
      </c>
      <c r="AR126" s="137" t="s">
        <v>563</v>
      </c>
      <c r="AT126" s="137" t="s">
        <v>131</v>
      </c>
      <c r="AU126" s="137" t="s">
        <v>82</v>
      </c>
      <c r="AY126" s="16" t="s">
        <v>129</v>
      </c>
      <c r="BE126" s="138">
        <f>IF(N126="základní",J126,0)</f>
        <v>0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6" t="s">
        <v>77</v>
      </c>
      <c r="BK126" s="138">
        <f>ROUND(I126*H126,2)</f>
        <v>0</v>
      </c>
      <c r="BL126" s="16" t="s">
        <v>563</v>
      </c>
      <c r="BM126" s="137" t="s">
        <v>564</v>
      </c>
    </row>
    <row r="127" spans="2:65" s="1" customFormat="1" ht="16.5" customHeight="1">
      <c r="B127" s="126"/>
      <c r="C127" s="127" t="s">
        <v>82</v>
      </c>
      <c r="D127" s="127" t="s">
        <v>131</v>
      </c>
      <c r="E127" s="128" t="s">
        <v>565</v>
      </c>
      <c r="F127" s="129" t="s">
        <v>566</v>
      </c>
      <c r="G127" s="130" t="s">
        <v>562</v>
      </c>
      <c r="H127" s="131">
        <v>1</v>
      </c>
      <c r="I127" s="132"/>
      <c r="J127" s="132">
        <f>ROUND(I127*H127,2)</f>
        <v>0</v>
      </c>
      <c r="K127" s="129" t="s">
        <v>135</v>
      </c>
      <c r="L127" s="28"/>
      <c r="M127" s="133" t="s">
        <v>1</v>
      </c>
      <c r="N127" s="134" t="s">
        <v>37</v>
      </c>
      <c r="O127" s="135">
        <v>0</v>
      </c>
      <c r="P127" s="135">
        <f>O127*H127</f>
        <v>0</v>
      </c>
      <c r="Q127" s="135">
        <v>0</v>
      </c>
      <c r="R127" s="135">
        <f>Q127*H127</f>
        <v>0</v>
      </c>
      <c r="S127" s="135">
        <v>0</v>
      </c>
      <c r="T127" s="136">
        <f>S127*H127</f>
        <v>0</v>
      </c>
      <c r="AR127" s="137" t="s">
        <v>563</v>
      </c>
      <c r="AT127" s="137" t="s">
        <v>131</v>
      </c>
      <c r="AU127" s="137" t="s">
        <v>82</v>
      </c>
      <c r="AY127" s="16" t="s">
        <v>129</v>
      </c>
      <c r="BE127" s="138">
        <f>IF(N127="základní",J127,0)</f>
        <v>0</v>
      </c>
      <c r="BF127" s="138">
        <f>IF(N127="snížená",J127,0)</f>
        <v>0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6" t="s">
        <v>77</v>
      </c>
      <c r="BK127" s="138">
        <f>ROUND(I127*H127,2)</f>
        <v>0</v>
      </c>
      <c r="BL127" s="16" t="s">
        <v>563</v>
      </c>
      <c r="BM127" s="137" t="s">
        <v>567</v>
      </c>
    </row>
    <row r="128" spans="2:65" s="11" customFormat="1" ht="22.9" customHeight="1">
      <c r="B128" s="115"/>
      <c r="D128" s="116" t="s">
        <v>71</v>
      </c>
      <c r="E128" s="124" t="s">
        <v>568</v>
      </c>
      <c r="F128" s="124" t="s">
        <v>569</v>
      </c>
      <c r="J128" s="125">
        <f>BK128</f>
        <v>0</v>
      </c>
      <c r="L128" s="115"/>
      <c r="M128" s="119"/>
      <c r="P128" s="120">
        <f>P129</f>
        <v>0</v>
      </c>
      <c r="R128" s="120">
        <f>R129</f>
        <v>0</v>
      </c>
      <c r="T128" s="121">
        <f>T129</f>
        <v>0</v>
      </c>
      <c r="AR128" s="116" t="s">
        <v>160</v>
      </c>
      <c r="AT128" s="122" t="s">
        <v>71</v>
      </c>
      <c r="AU128" s="122" t="s">
        <v>77</v>
      </c>
      <c r="AY128" s="116" t="s">
        <v>129</v>
      </c>
      <c r="BK128" s="123">
        <f>BK129</f>
        <v>0</v>
      </c>
    </row>
    <row r="129" spans="2:65" s="1" customFormat="1" ht="16.5" customHeight="1">
      <c r="B129" s="126"/>
      <c r="C129" s="127" t="s">
        <v>150</v>
      </c>
      <c r="D129" s="127" t="s">
        <v>131</v>
      </c>
      <c r="E129" s="128" t="s">
        <v>570</v>
      </c>
      <c r="F129" s="129" t="s">
        <v>569</v>
      </c>
      <c r="G129" s="130" t="s">
        <v>562</v>
      </c>
      <c r="H129" s="131">
        <v>1</v>
      </c>
      <c r="I129" s="132"/>
      <c r="J129" s="132">
        <f>ROUND(I129*H129,2)</f>
        <v>0</v>
      </c>
      <c r="K129" s="129" t="s">
        <v>135</v>
      </c>
      <c r="L129" s="28"/>
      <c r="M129" s="133" t="s">
        <v>1</v>
      </c>
      <c r="N129" s="134" t="s">
        <v>37</v>
      </c>
      <c r="O129" s="135">
        <v>0</v>
      </c>
      <c r="P129" s="135">
        <f>O129*H129</f>
        <v>0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563</v>
      </c>
      <c r="AT129" s="137" t="s">
        <v>131</v>
      </c>
      <c r="AU129" s="137" t="s">
        <v>82</v>
      </c>
      <c r="AY129" s="16" t="s">
        <v>129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6" t="s">
        <v>77</v>
      </c>
      <c r="BK129" s="138">
        <f>ROUND(I129*H129,2)</f>
        <v>0</v>
      </c>
      <c r="BL129" s="16" t="s">
        <v>563</v>
      </c>
      <c r="BM129" s="137" t="s">
        <v>571</v>
      </c>
    </row>
    <row r="130" spans="2:65" s="11" customFormat="1" ht="22.9" customHeight="1">
      <c r="B130" s="115"/>
      <c r="D130" s="116" t="s">
        <v>71</v>
      </c>
      <c r="E130" s="124" t="s">
        <v>572</v>
      </c>
      <c r="F130" s="124" t="s">
        <v>573</v>
      </c>
      <c r="J130" s="125">
        <f>BK130</f>
        <v>0</v>
      </c>
      <c r="L130" s="115"/>
      <c r="M130" s="119"/>
      <c r="P130" s="120">
        <f>SUM(P131:P133)</f>
        <v>0</v>
      </c>
      <c r="R130" s="120">
        <f>SUM(R131:R133)</f>
        <v>0</v>
      </c>
      <c r="T130" s="121">
        <f>SUM(T131:T133)</f>
        <v>0</v>
      </c>
      <c r="AR130" s="116" t="s">
        <v>160</v>
      </c>
      <c r="AT130" s="122" t="s">
        <v>71</v>
      </c>
      <c r="AU130" s="122" t="s">
        <v>77</v>
      </c>
      <c r="AY130" s="116" t="s">
        <v>129</v>
      </c>
      <c r="BK130" s="123">
        <f>SUM(BK131:BK133)</f>
        <v>0</v>
      </c>
    </row>
    <row r="131" spans="2:65" s="1" customFormat="1" ht="16.5" customHeight="1">
      <c r="B131" s="126"/>
      <c r="C131" s="127" t="s">
        <v>136</v>
      </c>
      <c r="D131" s="127" t="s">
        <v>131</v>
      </c>
      <c r="E131" s="128" t="s">
        <v>574</v>
      </c>
      <c r="F131" s="129" t="s">
        <v>573</v>
      </c>
      <c r="G131" s="130" t="s">
        <v>562</v>
      </c>
      <c r="H131" s="131">
        <v>1</v>
      </c>
      <c r="I131" s="132"/>
      <c r="J131" s="132">
        <f>ROUND(I131*H131,2)</f>
        <v>0</v>
      </c>
      <c r="K131" s="129" t="s">
        <v>135</v>
      </c>
      <c r="L131" s="28"/>
      <c r="M131" s="133" t="s">
        <v>1</v>
      </c>
      <c r="N131" s="134" t="s">
        <v>37</v>
      </c>
      <c r="O131" s="135">
        <v>0</v>
      </c>
      <c r="P131" s="135">
        <f>O131*H131</f>
        <v>0</v>
      </c>
      <c r="Q131" s="135">
        <v>0</v>
      </c>
      <c r="R131" s="135">
        <f>Q131*H131</f>
        <v>0</v>
      </c>
      <c r="S131" s="135">
        <v>0</v>
      </c>
      <c r="T131" s="136">
        <f>S131*H131</f>
        <v>0</v>
      </c>
      <c r="AR131" s="137" t="s">
        <v>563</v>
      </c>
      <c r="AT131" s="137" t="s">
        <v>131</v>
      </c>
      <c r="AU131" s="137" t="s">
        <v>82</v>
      </c>
      <c r="AY131" s="16" t="s">
        <v>129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16" t="s">
        <v>77</v>
      </c>
      <c r="BK131" s="138">
        <f>ROUND(I131*H131,2)</f>
        <v>0</v>
      </c>
      <c r="BL131" s="16" t="s">
        <v>563</v>
      </c>
      <c r="BM131" s="137" t="s">
        <v>575</v>
      </c>
    </row>
    <row r="132" spans="2:65" s="1" customFormat="1" ht="16.5" customHeight="1">
      <c r="B132" s="126"/>
      <c r="C132" s="127" t="s">
        <v>160</v>
      </c>
      <c r="D132" s="127" t="s">
        <v>131</v>
      </c>
      <c r="E132" s="128" t="s">
        <v>576</v>
      </c>
      <c r="F132" s="129" t="s">
        <v>577</v>
      </c>
      <c r="G132" s="130" t="s">
        <v>562</v>
      </c>
      <c r="H132" s="131">
        <v>1</v>
      </c>
      <c r="I132" s="132"/>
      <c r="J132" s="132">
        <f>ROUND(I132*H132,2)</f>
        <v>0</v>
      </c>
      <c r="K132" s="129" t="s">
        <v>135</v>
      </c>
      <c r="L132" s="28"/>
      <c r="M132" s="133" t="s">
        <v>1</v>
      </c>
      <c r="N132" s="134" t="s">
        <v>37</v>
      </c>
      <c r="O132" s="135">
        <v>0</v>
      </c>
      <c r="P132" s="135">
        <f>O132*H132</f>
        <v>0</v>
      </c>
      <c r="Q132" s="135">
        <v>0</v>
      </c>
      <c r="R132" s="135">
        <f>Q132*H132</f>
        <v>0</v>
      </c>
      <c r="S132" s="135">
        <v>0</v>
      </c>
      <c r="T132" s="136">
        <f>S132*H132</f>
        <v>0</v>
      </c>
      <c r="AR132" s="137" t="s">
        <v>563</v>
      </c>
      <c r="AT132" s="137" t="s">
        <v>131</v>
      </c>
      <c r="AU132" s="137" t="s">
        <v>82</v>
      </c>
      <c r="AY132" s="16" t="s">
        <v>129</v>
      </c>
      <c r="BE132" s="138">
        <f>IF(N132="základní",J132,0)</f>
        <v>0</v>
      </c>
      <c r="BF132" s="138">
        <f>IF(N132="snížená",J132,0)</f>
        <v>0</v>
      </c>
      <c r="BG132" s="138">
        <f>IF(N132="zákl. přenesená",J132,0)</f>
        <v>0</v>
      </c>
      <c r="BH132" s="138">
        <f>IF(N132="sníž. přenesená",J132,0)</f>
        <v>0</v>
      </c>
      <c r="BI132" s="138">
        <f>IF(N132="nulová",J132,0)</f>
        <v>0</v>
      </c>
      <c r="BJ132" s="16" t="s">
        <v>77</v>
      </c>
      <c r="BK132" s="138">
        <f>ROUND(I132*H132,2)</f>
        <v>0</v>
      </c>
      <c r="BL132" s="16" t="s">
        <v>563</v>
      </c>
      <c r="BM132" s="137" t="s">
        <v>578</v>
      </c>
    </row>
    <row r="133" spans="2:65" s="1" customFormat="1" ht="16.5" customHeight="1">
      <c r="B133" s="126"/>
      <c r="C133" s="127" t="s">
        <v>165</v>
      </c>
      <c r="D133" s="127" t="s">
        <v>131</v>
      </c>
      <c r="E133" s="128" t="s">
        <v>579</v>
      </c>
      <c r="F133" s="129" t="s">
        <v>580</v>
      </c>
      <c r="G133" s="130" t="s">
        <v>562</v>
      </c>
      <c r="H133" s="131">
        <v>1</v>
      </c>
      <c r="I133" s="132"/>
      <c r="J133" s="132">
        <f>ROUND(I133*H133,2)</f>
        <v>0</v>
      </c>
      <c r="K133" s="129" t="s">
        <v>135</v>
      </c>
      <c r="L133" s="28"/>
      <c r="M133" s="133" t="s">
        <v>1</v>
      </c>
      <c r="N133" s="134" t="s">
        <v>37</v>
      </c>
      <c r="O133" s="135">
        <v>0</v>
      </c>
      <c r="P133" s="135">
        <f>O133*H133</f>
        <v>0</v>
      </c>
      <c r="Q133" s="135">
        <v>0</v>
      </c>
      <c r="R133" s="135">
        <f>Q133*H133</f>
        <v>0</v>
      </c>
      <c r="S133" s="135">
        <v>0</v>
      </c>
      <c r="T133" s="136">
        <f>S133*H133</f>
        <v>0</v>
      </c>
      <c r="AR133" s="137" t="s">
        <v>563</v>
      </c>
      <c r="AT133" s="137" t="s">
        <v>131</v>
      </c>
      <c r="AU133" s="137" t="s">
        <v>82</v>
      </c>
      <c r="AY133" s="16" t="s">
        <v>129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6" t="s">
        <v>77</v>
      </c>
      <c r="BK133" s="138">
        <f>ROUND(I133*H133,2)</f>
        <v>0</v>
      </c>
      <c r="BL133" s="16" t="s">
        <v>563</v>
      </c>
      <c r="BM133" s="137" t="s">
        <v>581</v>
      </c>
    </row>
    <row r="134" spans="2:65" s="11" customFormat="1" ht="22.9" customHeight="1">
      <c r="B134" s="115"/>
      <c r="D134" s="116" t="s">
        <v>71</v>
      </c>
      <c r="E134" s="124" t="s">
        <v>582</v>
      </c>
      <c r="F134" s="124" t="s">
        <v>583</v>
      </c>
      <c r="J134" s="125">
        <f>BK134</f>
        <v>0</v>
      </c>
      <c r="L134" s="115"/>
      <c r="M134" s="119"/>
      <c r="P134" s="120">
        <f>P135</f>
        <v>0</v>
      </c>
      <c r="R134" s="120">
        <f>R135</f>
        <v>0</v>
      </c>
      <c r="T134" s="121">
        <f>T135</f>
        <v>0</v>
      </c>
      <c r="AR134" s="116" t="s">
        <v>160</v>
      </c>
      <c r="AT134" s="122" t="s">
        <v>71</v>
      </c>
      <c r="AU134" s="122" t="s">
        <v>77</v>
      </c>
      <c r="AY134" s="116" t="s">
        <v>129</v>
      </c>
      <c r="BK134" s="123">
        <f>BK135</f>
        <v>0</v>
      </c>
    </row>
    <row r="135" spans="2:65" s="1" customFormat="1" ht="16.5" customHeight="1">
      <c r="B135" s="126"/>
      <c r="C135" s="127" t="s">
        <v>170</v>
      </c>
      <c r="D135" s="127" t="s">
        <v>131</v>
      </c>
      <c r="E135" s="128" t="s">
        <v>584</v>
      </c>
      <c r="F135" s="129" t="s">
        <v>585</v>
      </c>
      <c r="G135" s="130" t="s">
        <v>562</v>
      </c>
      <c r="H135" s="131">
        <v>1</v>
      </c>
      <c r="I135" s="132"/>
      <c r="J135" s="132">
        <f>ROUND(I135*H135,2)</f>
        <v>0</v>
      </c>
      <c r="K135" s="129" t="s">
        <v>135</v>
      </c>
      <c r="L135" s="28"/>
      <c r="M135" s="133" t="s">
        <v>1</v>
      </c>
      <c r="N135" s="134" t="s">
        <v>37</v>
      </c>
      <c r="O135" s="135">
        <v>0</v>
      </c>
      <c r="P135" s="135">
        <f>O135*H135</f>
        <v>0</v>
      </c>
      <c r="Q135" s="135">
        <v>0</v>
      </c>
      <c r="R135" s="135">
        <f>Q135*H135</f>
        <v>0</v>
      </c>
      <c r="S135" s="135">
        <v>0</v>
      </c>
      <c r="T135" s="136">
        <f>S135*H135</f>
        <v>0</v>
      </c>
      <c r="AR135" s="137" t="s">
        <v>563</v>
      </c>
      <c r="AT135" s="137" t="s">
        <v>131</v>
      </c>
      <c r="AU135" s="137" t="s">
        <v>82</v>
      </c>
      <c r="AY135" s="16" t="s">
        <v>129</v>
      </c>
      <c r="BE135" s="138">
        <f>IF(N135="základní",J135,0)</f>
        <v>0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16" t="s">
        <v>77</v>
      </c>
      <c r="BK135" s="138">
        <f>ROUND(I135*H135,2)</f>
        <v>0</v>
      </c>
      <c r="BL135" s="16" t="s">
        <v>563</v>
      </c>
      <c r="BM135" s="137" t="s">
        <v>586</v>
      </c>
    </row>
    <row r="136" spans="2:65" s="11" customFormat="1" ht="22.9" customHeight="1">
      <c r="B136" s="115"/>
      <c r="D136" s="116" t="s">
        <v>71</v>
      </c>
      <c r="E136" s="124" t="s">
        <v>587</v>
      </c>
      <c r="F136" s="124" t="s">
        <v>588</v>
      </c>
      <c r="J136" s="125">
        <f>BK136</f>
        <v>0</v>
      </c>
      <c r="L136" s="115"/>
      <c r="M136" s="119"/>
      <c r="P136" s="120">
        <f>P137</f>
        <v>0</v>
      </c>
      <c r="R136" s="120">
        <f>R137</f>
        <v>0</v>
      </c>
      <c r="T136" s="121">
        <f>T137</f>
        <v>0</v>
      </c>
      <c r="AR136" s="116" t="s">
        <v>160</v>
      </c>
      <c r="AT136" s="122" t="s">
        <v>71</v>
      </c>
      <c r="AU136" s="122" t="s">
        <v>77</v>
      </c>
      <c r="AY136" s="116" t="s">
        <v>129</v>
      </c>
      <c r="BK136" s="123">
        <f>BK137</f>
        <v>0</v>
      </c>
    </row>
    <row r="137" spans="2:65" s="1" customFormat="1" ht="16.5" customHeight="1">
      <c r="B137" s="126"/>
      <c r="C137" s="127" t="s">
        <v>175</v>
      </c>
      <c r="D137" s="127" t="s">
        <v>131</v>
      </c>
      <c r="E137" s="128" t="s">
        <v>589</v>
      </c>
      <c r="F137" s="129" t="s">
        <v>590</v>
      </c>
      <c r="G137" s="130" t="s">
        <v>562</v>
      </c>
      <c r="H137" s="131">
        <v>1</v>
      </c>
      <c r="I137" s="132"/>
      <c r="J137" s="132">
        <f>ROUND(I137*H137,2)</f>
        <v>0</v>
      </c>
      <c r="K137" s="129" t="s">
        <v>135</v>
      </c>
      <c r="L137" s="28"/>
      <c r="M137" s="133" t="s">
        <v>1</v>
      </c>
      <c r="N137" s="134" t="s">
        <v>37</v>
      </c>
      <c r="O137" s="135">
        <v>0</v>
      </c>
      <c r="P137" s="135">
        <f>O137*H137</f>
        <v>0</v>
      </c>
      <c r="Q137" s="135">
        <v>0</v>
      </c>
      <c r="R137" s="135">
        <f>Q137*H137</f>
        <v>0</v>
      </c>
      <c r="S137" s="135">
        <v>0</v>
      </c>
      <c r="T137" s="136">
        <f>S137*H137</f>
        <v>0</v>
      </c>
      <c r="AR137" s="137" t="s">
        <v>563</v>
      </c>
      <c r="AT137" s="137" t="s">
        <v>131</v>
      </c>
      <c r="AU137" s="137" t="s">
        <v>82</v>
      </c>
      <c r="AY137" s="16" t="s">
        <v>129</v>
      </c>
      <c r="BE137" s="138">
        <f>IF(N137="základní",J137,0)</f>
        <v>0</v>
      </c>
      <c r="BF137" s="138">
        <f>IF(N137="snížená",J137,0)</f>
        <v>0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6" t="s">
        <v>77</v>
      </c>
      <c r="BK137" s="138">
        <f>ROUND(I137*H137,2)</f>
        <v>0</v>
      </c>
      <c r="BL137" s="16" t="s">
        <v>563</v>
      </c>
      <c r="BM137" s="137" t="s">
        <v>591</v>
      </c>
    </row>
    <row r="138" spans="2:65" s="11" customFormat="1" ht="22.9" customHeight="1">
      <c r="B138" s="115"/>
      <c r="D138" s="116" t="s">
        <v>71</v>
      </c>
      <c r="E138" s="124" t="s">
        <v>592</v>
      </c>
      <c r="F138" s="124" t="s">
        <v>593</v>
      </c>
      <c r="J138" s="125">
        <f>BK138</f>
        <v>0</v>
      </c>
      <c r="L138" s="115"/>
      <c r="M138" s="119"/>
      <c r="P138" s="120">
        <f>P139</f>
        <v>0</v>
      </c>
      <c r="R138" s="120">
        <f>R139</f>
        <v>0</v>
      </c>
      <c r="T138" s="121">
        <f>T139</f>
        <v>0</v>
      </c>
      <c r="AR138" s="116" t="s">
        <v>160</v>
      </c>
      <c r="AT138" s="122" t="s">
        <v>71</v>
      </c>
      <c r="AU138" s="122" t="s">
        <v>77</v>
      </c>
      <c r="AY138" s="116" t="s">
        <v>129</v>
      </c>
      <c r="BK138" s="123">
        <f>BK139</f>
        <v>0</v>
      </c>
    </row>
    <row r="139" spans="2:65" s="1" customFormat="1" ht="16.5" customHeight="1">
      <c r="B139" s="126"/>
      <c r="C139" s="127" t="s">
        <v>181</v>
      </c>
      <c r="D139" s="127" t="s">
        <v>131</v>
      </c>
      <c r="E139" s="128" t="s">
        <v>594</v>
      </c>
      <c r="F139" s="129" t="s">
        <v>595</v>
      </c>
      <c r="G139" s="130" t="s">
        <v>562</v>
      </c>
      <c r="H139" s="131">
        <v>1</v>
      </c>
      <c r="I139" s="132"/>
      <c r="J139" s="132">
        <f>ROUND(I139*H139,2)</f>
        <v>0</v>
      </c>
      <c r="K139" s="129" t="s">
        <v>135</v>
      </c>
      <c r="L139" s="28"/>
      <c r="M139" s="169" t="s">
        <v>1</v>
      </c>
      <c r="N139" s="170" t="s">
        <v>37</v>
      </c>
      <c r="O139" s="171">
        <v>0</v>
      </c>
      <c r="P139" s="171">
        <f>O139*H139</f>
        <v>0</v>
      </c>
      <c r="Q139" s="171">
        <v>0</v>
      </c>
      <c r="R139" s="171">
        <f>Q139*H139</f>
        <v>0</v>
      </c>
      <c r="S139" s="171">
        <v>0</v>
      </c>
      <c r="T139" s="172">
        <f>S139*H139</f>
        <v>0</v>
      </c>
      <c r="AR139" s="137" t="s">
        <v>563</v>
      </c>
      <c r="AT139" s="137" t="s">
        <v>131</v>
      </c>
      <c r="AU139" s="137" t="s">
        <v>82</v>
      </c>
      <c r="AY139" s="16" t="s">
        <v>129</v>
      </c>
      <c r="BE139" s="138">
        <f>IF(N139="základní",J139,0)</f>
        <v>0</v>
      </c>
      <c r="BF139" s="138">
        <f>IF(N139="snížená",J139,0)</f>
        <v>0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16" t="s">
        <v>77</v>
      </c>
      <c r="BK139" s="138">
        <f>ROUND(I139*H139,2)</f>
        <v>0</v>
      </c>
      <c r="BL139" s="16" t="s">
        <v>563</v>
      </c>
      <c r="BM139" s="137" t="s">
        <v>596</v>
      </c>
    </row>
    <row r="140" spans="2:65" s="1" customFormat="1" ht="6.95" customHeight="1"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28"/>
    </row>
  </sheetData>
  <autoFilter ref="C122:K139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045-2024 - Zázemí DDH Šte...</vt:lpstr>
      <vt:lpstr>a - Kanalizace</vt:lpstr>
      <vt:lpstr>b - Vsak</vt:lpstr>
      <vt:lpstr>c - Voda</vt:lpstr>
      <vt:lpstr>d - Vedlejší náklady</vt:lpstr>
      <vt:lpstr>'045-2024 - Zázemí DDH Šte...'!Názvy_tisku</vt:lpstr>
      <vt:lpstr>'a - Kanalizace'!Názvy_tisku</vt:lpstr>
      <vt:lpstr>'b - Vsak'!Názvy_tisku</vt:lpstr>
      <vt:lpstr>'c - Voda'!Názvy_tisku</vt:lpstr>
      <vt:lpstr>'d - Vedlejší náklady'!Názvy_tisku</vt:lpstr>
      <vt:lpstr>'Rekapitulace stavby'!Názvy_tisku</vt:lpstr>
      <vt:lpstr>'045-2024 - Zázemí DDH Šte...'!Oblast_tisku</vt:lpstr>
      <vt:lpstr>'a - Kanalizace'!Oblast_tisku</vt:lpstr>
      <vt:lpstr>'b - Vsak'!Oblast_tisku</vt:lpstr>
      <vt:lpstr>'c - Voda'!Oblast_tisku</vt:lpstr>
      <vt:lpstr>'d - Vedlejší náklady'!Oblast_tisku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Malínek</dc:creator>
  <cp:lastModifiedBy>Sehnal Pavel, Ing.</cp:lastModifiedBy>
  <dcterms:created xsi:type="dcterms:W3CDTF">2024-05-12T17:27:35Z</dcterms:created>
  <dcterms:modified xsi:type="dcterms:W3CDTF">2025-02-14T08:34:13Z</dcterms:modified>
</cp:coreProperties>
</file>